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260" activeTab="5"/>
  </bookViews>
  <sheets>
    <sheet name="kh2_" sheetId="1" r:id="rId1"/>
    <sheet name="Data" sheetId="2" r:id="rId2"/>
    <sheet name="Sheet1" sheetId="3" r:id="rId3"/>
    <sheet name="Sheet 2" sheetId="4" r:id="rId4"/>
    <sheet name="Figure_4" sheetId="5" r:id="rId5"/>
    <sheet name="Table_3" sheetId="6" r:id="rId6"/>
  </sheets>
  <calcPr calcId="144525"/>
</workbook>
</file>

<file path=xl/sharedStrings.xml><?xml version="1.0" encoding="utf-8"?>
<sst xmlns="http://schemas.openxmlformats.org/spreadsheetml/2006/main" count="568" uniqueCount="241">
  <si>
    <t>OPEN 6.3.4</t>
  </si>
  <si>
    <t>6-20= N22</t>
  </si>
  <si>
    <t>Fri Oct 23 2020 11:25:55</t>
  </si>
  <si>
    <t>36-50=M-507</t>
  </si>
  <si>
    <t>Unit=</t>
  </si>
  <si>
    <t>PSC-2236</t>
  </si>
  <si>
    <t>LCF=</t>
  </si>
  <si>
    <t>LCF-0825</t>
  </si>
  <si>
    <t>LCFCals=</t>
  </si>
  <si>
    <t>LightSource=</t>
  </si>
  <si>
    <t>6400-40 (Light source only)</t>
  </si>
  <si>
    <t>A/D AvgTime=</t>
  </si>
  <si>
    <t>Config=</t>
  </si>
  <si>
    <t>/User/Configs/UserPrefs/LCF_Light Source.xml</t>
  </si>
  <si>
    <t>Remark=</t>
  </si>
  <si>
    <t>Obs</t>
  </si>
  <si>
    <t>HHMMSS</t>
  </si>
  <si>
    <t>FTime</t>
  </si>
  <si>
    <t>EBal?</t>
  </si>
  <si>
    <t>Photo</t>
  </si>
  <si>
    <t>Cond</t>
  </si>
  <si>
    <t>Ci</t>
  </si>
  <si>
    <t>Trmmol</t>
  </si>
  <si>
    <t>VpdL</t>
  </si>
  <si>
    <t>CTleaf</t>
  </si>
  <si>
    <t>Area</t>
  </si>
  <si>
    <t>BLC_1</t>
  </si>
  <si>
    <t>StmRat</t>
  </si>
  <si>
    <t>BLCond</t>
  </si>
  <si>
    <t>Tair</t>
  </si>
  <si>
    <t>Tleaf</t>
  </si>
  <si>
    <t>TBlk</t>
  </si>
  <si>
    <t>CO2R</t>
  </si>
  <si>
    <t>CO2S</t>
  </si>
  <si>
    <t>H2OR</t>
  </si>
  <si>
    <t>H2OS</t>
  </si>
  <si>
    <t>RH_R</t>
  </si>
  <si>
    <t>RH_S</t>
  </si>
  <si>
    <t>Flow</t>
  </si>
  <si>
    <t>PARi</t>
  </si>
  <si>
    <t>PARo</t>
  </si>
  <si>
    <t>Press</t>
  </si>
  <si>
    <t>CsMch</t>
  </si>
  <si>
    <t>HsMch</t>
  </si>
  <si>
    <t>CsMchSD</t>
  </si>
  <si>
    <t>HsMchSD</t>
  </si>
  <si>
    <t>CrMchSD</t>
  </si>
  <si>
    <t>HrMchSD</t>
  </si>
  <si>
    <t>StableF</t>
  </si>
  <si>
    <t>BLCslope</t>
  </si>
  <si>
    <t>BLCoffst</t>
  </si>
  <si>
    <t>f_parin</t>
  </si>
  <si>
    <t>f_parout</t>
  </si>
  <si>
    <t>alphaK</t>
  </si>
  <si>
    <t>Status</t>
  </si>
  <si>
    <t>fda</t>
  </si>
  <si>
    <t>Trans</t>
  </si>
  <si>
    <t>Tair_K</t>
  </si>
  <si>
    <t>Twall_K</t>
  </si>
  <si>
    <t>R(W/m2)</t>
  </si>
  <si>
    <t>Tl-Ta</t>
  </si>
  <si>
    <t>SVTleaf</t>
  </si>
  <si>
    <t>h2o_i</t>
  </si>
  <si>
    <t>h20diff</t>
  </si>
  <si>
    <t>CTair</t>
  </si>
  <si>
    <t>SVTair</t>
  </si>
  <si>
    <t>CndTotal</t>
  </si>
  <si>
    <t>vp_kPa</t>
  </si>
  <si>
    <t>VpdA</t>
  </si>
  <si>
    <t>CndCO2</t>
  </si>
  <si>
    <t>Ci_Pa</t>
  </si>
  <si>
    <t>Ci/Ca</t>
  </si>
  <si>
    <t>RHsfc</t>
  </si>
  <si>
    <t>C2sfc</t>
  </si>
  <si>
    <t>AHs/Cs</t>
  </si>
  <si>
    <t>in</t>
  </si>
  <si>
    <t>out</t>
  </si>
  <si>
    <t>11:34:17</t>
  </si>
  <si>
    <t>11:34:19</t>
  </si>
  <si>
    <t>11:34:20</t>
  </si>
  <si>
    <t>11:34:21</t>
  </si>
  <si>
    <t>11:41:45</t>
  </si>
  <si>
    <t>11:41:46</t>
  </si>
  <si>
    <t>11:41:47</t>
  </si>
  <si>
    <t>11:41:49</t>
  </si>
  <si>
    <t>11:46:59</t>
  </si>
  <si>
    <t>11:47:01</t>
  </si>
  <si>
    <t>11:47:03</t>
  </si>
  <si>
    <t>11:47:05</t>
  </si>
  <si>
    <t>11:47:06</t>
  </si>
  <si>
    <t>11:58:50</t>
  </si>
  <si>
    <t>11:58:52</t>
  </si>
  <si>
    <t>11:58:53</t>
  </si>
  <si>
    <t>11:58:55</t>
  </si>
  <si>
    <t>11:58:57</t>
  </si>
  <si>
    <t>12:05:36</t>
  </si>
  <si>
    <t>12:05:38</t>
  </si>
  <si>
    <t>12:05:39</t>
  </si>
  <si>
    <t>12:05:40</t>
  </si>
  <si>
    <t>12:05:41</t>
  </si>
  <si>
    <t>12:11:35</t>
  </si>
  <si>
    <t>12:11:36</t>
  </si>
  <si>
    <t>12:11:37</t>
  </si>
  <si>
    <t>12:11:38</t>
  </si>
  <si>
    <t>12:16:54</t>
  </si>
  <si>
    <t>12:16:55</t>
  </si>
  <si>
    <t>12:16:56</t>
  </si>
  <si>
    <t>12:16:57</t>
  </si>
  <si>
    <t>12:23:12</t>
  </si>
  <si>
    <t>12:23:13</t>
  </si>
  <si>
    <t>12:23:14</t>
  </si>
  <si>
    <t>12:23:15</t>
  </si>
  <si>
    <t>12:37:53</t>
  </si>
  <si>
    <t>12:38:00</t>
  </si>
  <si>
    <t>12:38:01</t>
  </si>
  <si>
    <t>12:38:08</t>
  </si>
  <si>
    <t>12:38:34</t>
  </si>
  <si>
    <t xml:space="preserve">"12:40:04 Flow: Fixed -&gt; 500 umol/s"
</t>
  </si>
  <si>
    <t>DATA</t>
  </si>
  <si>
    <t>Field</t>
  </si>
  <si>
    <t>Description</t>
  </si>
  <si>
    <t>Unit</t>
  </si>
  <si>
    <t>AHs_Cs</t>
  </si>
  <si>
    <t>Ball-Berry parameter</t>
  </si>
  <si>
    <t>numeric</t>
  </si>
  <si>
    <t>Used in the conversion of μmol mol-1 to W m-2</t>
  </si>
  <si>
    <t>Leaf area in chamber</t>
  </si>
  <si>
    <t>cm2</t>
  </si>
  <si>
    <t>One sided BLC</t>
  </si>
  <si>
    <t>Offset as function of area</t>
  </si>
  <si>
    <t>Total boundary layer conductance for the leaf (includes stomatal ratio)</t>
  </si>
  <si>
    <t>mol m-2 s-1</t>
  </si>
  <si>
    <t>Slope as function of area</t>
  </si>
  <si>
    <t>Surface CO2</t>
  </si>
  <si>
    <t>μmol mol-1</t>
  </si>
  <si>
    <t>Intercellular CO2 concentration</t>
  </si>
  <si>
    <t>μmol CO2 mol-1</t>
  </si>
  <si>
    <t>Ci_Ca</t>
  </si>
  <si>
    <t>Intercellular CO2 / Ambient CO2</t>
  </si>
  <si>
    <t>numeric ratio</t>
  </si>
  <si>
    <t xml:space="preserve">Intercellular CO2 </t>
  </si>
  <si>
    <t>Pa</t>
  </si>
  <si>
    <t>Total Conductance to CO2</t>
  </si>
  <si>
    <t>mmol m⁻² s⁻¹</t>
  </si>
  <si>
    <t xml:space="preserve">Total conductance  </t>
  </si>
  <si>
    <t>Reference cell CO2</t>
  </si>
  <si>
    <t>Sample cell CO2</t>
  </si>
  <si>
    <t xml:space="preserve">Conductance to H2O </t>
  </si>
  <si>
    <t>mol H2O m-2 s-1</t>
  </si>
  <si>
    <t>Stomatal conductance</t>
  </si>
  <si>
    <t>Standard deviation associated with CrMch</t>
  </si>
  <si>
    <t>Sample CO2 offset</t>
  </si>
  <si>
    <t>Standard deviation associated with CsMch</t>
  </si>
  <si>
    <t>Computed chamber air temp</t>
  </si>
  <si>
    <t>degrees Celsius</t>
  </si>
  <si>
    <t>Computed leaf temp (C). Same as Tleaf°C unless doing energy balance.</t>
  </si>
  <si>
    <t>Ebal</t>
  </si>
  <si>
    <t>Energy balance flag</t>
  </si>
  <si>
    <t>integer</t>
  </si>
  <si>
    <t>Fraction of ParIn_μm to use for EB</t>
  </si>
  <si>
    <t>Fraction of ParOut_μm to use for EB</t>
  </si>
  <si>
    <t>Flow / area with units conversion</t>
  </si>
  <si>
    <t>Flow rate to the sample cell</t>
  </si>
  <si>
    <t>μmol s-1</t>
  </si>
  <si>
    <t>Number of seconds since the file was opened</t>
  </si>
  <si>
    <t xml:space="preserve">numeric  </t>
  </si>
  <si>
    <t>Diff</t>
  </si>
  <si>
    <t>mmol mol-1</t>
  </si>
  <si>
    <t>Intercellular H2O</t>
  </si>
  <si>
    <t>Reference cell H2O</t>
  </si>
  <si>
    <t>mmol H2O mol-1</t>
  </si>
  <si>
    <t>Sample cell H2O</t>
  </si>
  <si>
    <t>Standard deviation associated with HrMch</t>
  </si>
  <si>
    <t>Sample H2O offset</t>
  </si>
  <si>
    <t>Standard deviation associated with HsMch</t>
  </si>
  <si>
    <t>In-chamber quantum sensor</t>
  </si>
  <si>
    <t>μmol m-2 s-1</t>
  </si>
  <si>
    <t>External quantum sensor</t>
  </si>
  <si>
    <t>Photosynthetic rate</t>
  </si>
  <si>
    <t>μmol CO2 m-2 s-1</t>
  </si>
  <si>
    <t>Atmospheric pressure</t>
  </si>
  <si>
    <t>kPa</t>
  </si>
  <si>
    <t>R_W_m2</t>
  </si>
  <si>
    <t>Incoming radiation</t>
  </si>
  <si>
    <t>W/m2</t>
  </si>
  <si>
    <t>Relative humidity in the reference cell (%)</t>
  </si>
  <si>
    <t>numeric percentage</t>
  </si>
  <si>
    <t>Relative humidity in the sample cell (%)</t>
  </si>
  <si>
    <t>Surface humidity</t>
  </si>
  <si>
    <t>Stability status as a decimal value</t>
  </si>
  <si>
    <t>Numerical status code</t>
  </si>
  <si>
    <t>Stomatal Ratio</t>
  </si>
  <si>
    <t>SatVap(Tair)</t>
  </si>
  <si>
    <t>SatVap(Tleaf)</t>
  </si>
  <si>
    <t>Temperature in sample cell</t>
  </si>
  <si>
    <t>Air temp in K</t>
  </si>
  <si>
    <t>Kelvin</t>
  </si>
  <si>
    <t>Temperature of cooler block</t>
  </si>
  <si>
    <t>Tl_minus_Ta</t>
  </si>
  <si>
    <t>Energy balance delta t</t>
  </si>
  <si>
    <t>Temperature of leaf thermocouple</t>
  </si>
  <si>
    <t>Transpiration</t>
  </si>
  <si>
    <t>mol/m2/s</t>
  </si>
  <si>
    <t>Transpiration rate</t>
  </si>
  <si>
    <t>mmol H2O m-2 s-1)</t>
  </si>
  <si>
    <t>Wall temp in K</t>
  </si>
  <si>
    <t>Vapor pressure chamber air</t>
  </si>
  <si>
    <t>Vapor pressure deficit based on Air temp</t>
  </si>
  <si>
    <t>Vapor pressure deficit based on Leaf temp</t>
  </si>
  <si>
    <t># Essential data for recalculation</t>
  </si>
  <si>
    <t># Nonessential default columns</t>
  </si>
  <si>
    <t>A</t>
  </si>
  <si>
    <r>
      <rPr>
        <sz val="10"/>
        <color indexed="14"/>
        <rFont val="Calibri"/>
        <charset val="134"/>
      </rPr>
      <t xml:space="preserve">gs </t>
    </r>
    <r>
      <rPr>
        <sz val="10"/>
        <color indexed="8"/>
        <rFont val="Calibri"/>
        <charset val="134"/>
      </rPr>
      <t>Stomatal conductance</t>
    </r>
  </si>
  <si>
    <t>Material</t>
  </si>
  <si>
    <t>Photosynthesis</t>
  </si>
  <si>
    <t>Photosynthesis (micro mol CO2 m-2s-1)</t>
  </si>
  <si>
    <t>Transpiration (mol water m-2s-1)</t>
  </si>
  <si>
    <t>Stomatal conductance (mol H2O m-2 s-1)</t>
  </si>
  <si>
    <t>Intercellular CO2 concentration (μmol CO2 mol-1)</t>
  </si>
  <si>
    <t>N22</t>
  </si>
  <si>
    <t>M-507</t>
  </si>
  <si>
    <t>Mean</t>
  </si>
  <si>
    <t>%</t>
  </si>
  <si>
    <t>Trait</t>
  </si>
  <si>
    <t>t-test</t>
  </si>
  <si>
    <t>SD</t>
  </si>
  <si>
    <t>SEM</t>
  </si>
  <si>
    <r>
      <rPr>
        <sz val="11"/>
        <color indexed="8"/>
        <rFont val="Helvetica"/>
        <charset val="134"/>
      </rPr>
      <t>Photo (micro mol CO</t>
    </r>
    <r>
      <rPr>
        <vertAlign val="subscript"/>
        <sz val="11"/>
        <color indexed="8"/>
        <rFont val="Helvetica"/>
        <charset val="134"/>
      </rPr>
      <t>2</t>
    </r>
    <r>
      <rPr>
        <sz val="11"/>
        <color indexed="8"/>
        <rFont val="Helvetica"/>
        <charset val="134"/>
      </rPr>
      <t xml:space="preserve"> m</t>
    </r>
    <r>
      <rPr>
        <vertAlign val="superscript"/>
        <sz val="11"/>
        <color indexed="8"/>
        <rFont val="Helvetica"/>
        <charset val="134"/>
      </rPr>
      <t>-2</t>
    </r>
    <r>
      <rPr>
        <sz val="11"/>
        <color indexed="8"/>
        <rFont val="Helvetica"/>
        <charset val="134"/>
      </rPr>
      <t>s</t>
    </r>
    <r>
      <rPr>
        <vertAlign val="superscript"/>
        <sz val="11"/>
        <color indexed="8"/>
        <rFont val="Helvetica"/>
        <charset val="134"/>
      </rPr>
      <t>-1</t>
    </r>
    <r>
      <rPr>
        <sz val="11"/>
        <color indexed="8"/>
        <rFont val="Helvetica"/>
        <charset val="134"/>
      </rPr>
      <t>)</t>
    </r>
  </si>
  <si>
    <r>
      <rPr>
        <sz val="12"/>
        <color indexed="8"/>
        <rFont val="Times New Roman"/>
        <charset val="134"/>
      </rPr>
      <t>Trmmol</t>
    </r>
    <r>
      <rPr>
        <sz val="11"/>
        <color indexed="8"/>
        <rFont val="Helvetica"/>
        <charset val="134"/>
      </rPr>
      <t xml:space="preserve"> (mol water m</t>
    </r>
    <r>
      <rPr>
        <vertAlign val="superscript"/>
        <sz val="11"/>
        <color indexed="8"/>
        <rFont val="Helvetica"/>
        <charset val="134"/>
      </rPr>
      <t>-2</t>
    </r>
    <r>
      <rPr>
        <sz val="11"/>
        <color indexed="8"/>
        <rFont val="Helvetica"/>
        <charset val="134"/>
      </rPr>
      <t>s</t>
    </r>
    <r>
      <rPr>
        <vertAlign val="superscript"/>
        <sz val="11"/>
        <color indexed="8"/>
        <rFont val="Helvetica"/>
        <charset val="134"/>
      </rPr>
      <t>-1</t>
    </r>
    <r>
      <rPr>
        <sz val="11"/>
        <color indexed="8"/>
        <rFont val="Helvetica"/>
        <charset val="134"/>
      </rPr>
      <t>)</t>
    </r>
  </si>
  <si>
    <r>
      <rPr>
        <sz val="12"/>
        <color indexed="8"/>
        <rFont val="Times New Roman"/>
        <charset val="134"/>
      </rPr>
      <t>Cond</t>
    </r>
    <r>
      <rPr>
        <sz val="11"/>
        <color indexed="8"/>
        <rFont val="Helvetica"/>
        <charset val="134"/>
      </rPr>
      <t xml:space="preserve"> (mol H</t>
    </r>
    <r>
      <rPr>
        <vertAlign val="subscript"/>
        <sz val="11"/>
        <color indexed="8"/>
        <rFont val="Helvetica"/>
        <charset val="134"/>
      </rPr>
      <t>2</t>
    </r>
    <r>
      <rPr>
        <sz val="11"/>
        <color indexed="8"/>
        <rFont val="Helvetica"/>
        <charset val="134"/>
      </rPr>
      <t>O m</t>
    </r>
    <r>
      <rPr>
        <vertAlign val="superscript"/>
        <sz val="11"/>
        <color indexed="8"/>
        <rFont val="Helvetica"/>
        <charset val="134"/>
      </rPr>
      <t>-2</t>
    </r>
    <r>
      <rPr>
        <sz val="11"/>
        <color indexed="8"/>
        <rFont val="Helvetica"/>
        <charset val="134"/>
      </rPr>
      <t xml:space="preserve"> s</t>
    </r>
    <r>
      <rPr>
        <vertAlign val="superscript"/>
        <sz val="11"/>
        <color indexed="8"/>
        <rFont val="Helvetica"/>
        <charset val="134"/>
      </rPr>
      <t>-1</t>
    </r>
    <r>
      <rPr>
        <sz val="11"/>
        <color indexed="8"/>
        <rFont val="Helvetica"/>
        <charset val="134"/>
      </rPr>
      <t>)</t>
    </r>
  </si>
  <si>
    <r>
      <rPr>
        <sz val="12"/>
        <color indexed="8"/>
        <rFont val="Times New Roman"/>
        <charset val="134"/>
      </rPr>
      <t xml:space="preserve">Ci </t>
    </r>
    <r>
      <rPr>
        <sz val="11"/>
        <color indexed="8"/>
        <rFont val="Helvetica"/>
        <charset val="134"/>
      </rPr>
      <t>(μmol CO</t>
    </r>
    <r>
      <rPr>
        <vertAlign val="subscript"/>
        <sz val="11"/>
        <color indexed="8"/>
        <rFont val="Helvetica"/>
        <charset val="134"/>
      </rPr>
      <t>2</t>
    </r>
    <r>
      <rPr>
        <sz val="11"/>
        <color indexed="8"/>
        <rFont val="Helvetica"/>
        <charset val="134"/>
      </rPr>
      <t xml:space="preserve"> mol</t>
    </r>
    <r>
      <rPr>
        <vertAlign val="superscript"/>
        <sz val="11"/>
        <color indexed="8"/>
        <rFont val="Helvetica"/>
        <charset val="134"/>
      </rPr>
      <t>-1</t>
    </r>
    <r>
      <rPr>
        <sz val="11"/>
        <color indexed="8"/>
        <rFont val="Helvetica"/>
        <charset val="134"/>
      </rPr>
      <t>)</t>
    </r>
  </si>
  <si>
    <t>SEM   (N22&amp; M-507)</t>
  </si>
  <si>
    <r>
      <t xml:space="preserve">Table s3. </t>
    </r>
    <r>
      <rPr>
        <sz val="12"/>
        <color rgb="FF000000"/>
        <rFont val="Times New Roman Regular"/>
        <charset val="134"/>
      </rPr>
      <t>Photosynthetic characteristics of N22 and M-507.</t>
    </r>
  </si>
  <si>
    <t>7.18+2.83</t>
  </si>
  <si>
    <t>2.62+1.16</t>
  </si>
  <si>
    <t>-169.23+147.87</t>
  </si>
  <si>
    <t>150.15+99.11</t>
  </si>
  <si>
    <t>0.04+0.02</t>
  </si>
  <si>
    <t>0.02+0.04</t>
  </si>
  <si>
    <t>0.96+0.63</t>
  </si>
  <si>
    <t>0.52+0.1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</si>
</sst>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35">
    <font>
      <sz val="11"/>
      <color indexed="8"/>
      <name val="Calibri"/>
      <charset val="134"/>
    </font>
    <font>
      <b/>
      <sz val="12"/>
      <color rgb="FF000000"/>
      <name val="Times New Roman Regular"/>
      <charset val="134"/>
    </font>
    <font>
      <sz val="14"/>
      <color indexed="8"/>
      <name val="Calibri"/>
      <charset val="134"/>
    </font>
    <font>
      <b/>
      <sz val="12"/>
      <color indexed="8"/>
      <name val="Times New Roman"/>
      <charset val="134"/>
    </font>
    <font>
      <sz val="11"/>
      <color indexed="15"/>
      <name val="Calibri"/>
      <charset val="134"/>
    </font>
    <font>
      <sz val="12"/>
      <color indexed="8"/>
      <name val="Times New Roman"/>
      <charset val="134"/>
    </font>
    <font>
      <sz val="11"/>
      <color indexed="8"/>
      <name val="Helvetica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sz val="10"/>
      <color indexed="8"/>
      <name val="Calibri"/>
      <charset val="134"/>
    </font>
    <font>
      <sz val="10"/>
      <color indexed="13"/>
      <name val="Calibri"/>
      <charset val="134"/>
    </font>
    <font>
      <sz val="10"/>
      <color indexed="14"/>
      <name val="Calibri"/>
      <charset val="134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5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2"/>
      <color rgb="FF000000"/>
      <name val="Times New Roman Regular"/>
      <charset val="134"/>
    </font>
    <font>
      <vertAlign val="subscript"/>
      <sz val="11"/>
      <color indexed="8"/>
      <name val="Helvetica"/>
      <charset val="134"/>
    </font>
    <font>
      <vertAlign val="superscript"/>
      <sz val="11"/>
      <color indexed="8"/>
      <name val="Helvetica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9"/>
      </right>
      <top style="thin">
        <color indexed="18"/>
      </top>
      <bottom style="thin">
        <color indexed="18"/>
      </bottom>
      <diagonal/>
    </border>
    <border>
      <left style="thin">
        <color indexed="19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9"/>
      </bottom>
      <diagonal/>
    </border>
    <border>
      <left style="thin">
        <color indexed="18"/>
      </left>
      <right style="thin">
        <color indexed="18"/>
      </right>
      <top style="thin">
        <color indexed="19"/>
      </top>
      <bottom style="thin">
        <color indexed="18"/>
      </bottom>
      <diagonal/>
    </border>
    <border>
      <left style="thin">
        <color indexed="18"/>
      </left>
      <right style="thin">
        <color indexed="19"/>
      </right>
      <top style="thin">
        <color indexed="19"/>
      </top>
      <bottom style="thin">
        <color indexed="18"/>
      </bottom>
      <diagonal/>
    </border>
    <border>
      <left style="thin">
        <color indexed="19"/>
      </left>
      <right style="thin">
        <color indexed="18"/>
      </right>
      <top style="thin">
        <color indexed="19"/>
      </top>
      <bottom style="thin">
        <color indexed="18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0" applyFill="0" applyBorder="0" applyProtection="0"/>
    <xf numFmtId="0" fontId="12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4" borderId="2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16" borderId="24" applyNumberFormat="0" applyFont="0" applyAlignment="0" applyProtection="0">
      <alignment vertical="center"/>
    </xf>
    <xf numFmtId="0" fontId="18" fillId="13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4" borderId="22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1" borderId="2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9">
    <xf numFmtId="0" fontId="0" fillId="0" borderId="0" xfId="0" applyFont="1" applyAlignment="1"/>
    <xf numFmtId="0" fontId="0" fillId="0" borderId="0" xfId="0" applyNumberFormat="1" applyFont="1" applyAlignment="1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/>
    <xf numFmtId="49" fontId="3" fillId="0" borderId="1" xfId="0" applyNumberFormat="1" applyFont="1" applyBorder="1" applyAlignment="1">
      <alignment horizontal="left" vertical="top" readingOrder="1"/>
    </xf>
    <xf numFmtId="0" fontId="3" fillId="0" borderId="1" xfId="0" applyFont="1" applyBorder="1" applyAlignment="1">
      <alignment horizontal="left" vertical="top" readingOrder="1"/>
    </xf>
    <xf numFmtId="49" fontId="4" fillId="3" borderId="1" xfId="0" applyNumberFormat="1" applyFont="1" applyFill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readingOrder="1"/>
    </xf>
    <xf numFmtId="0" fontId="5" fillId="0" borderId="1" xfId="0" applyFont="1" applyBorder="1" applyAlignment="1">
      <alignment horizontal="left" vertical="top" readingOrder="1"/>
    </xf>
    <xf numFmtId="0" fontId="0" fillId="4" borderId="2" xfId="0" applyFont="1" applyFill="1" applyBorder="1" applyAlignment="1"/>
    <xf numFmtId="0" fontId="0" fillId="0" borderId="3" xfId="0" applyFont="1" applyBorder="1" applyAlignment="1"/>
    <xf numFmtId="0" fontId="0" fillId="0" borderId="1" xfId="0" applyFont="1" applyBorder="1" applyAlignment="1"/>
    <xf numFmtId="49" fontId="3" fillId="0" borderId="1" xfId="0" applyNumberFormat="1" applyFont="1" applyBorder="1" applyAlignment="1"/>
    <xf numFmtId="0" fontId="5" fillId="0" borderId="1" xfId="0" applyFont="1" applyBorder="1" applyAlignment="1"/>
    <xf numFmtId="49" fontId="6" fillId="0" borderId="1" xfId="0" applyNumberFormat="1" applyFont="1" applyBorder="1" applyAlignment="1">
      <alignment horizontal="left" readingOrder="1"/>
    </xf>
    <xf numFmtId="0" fontId="5" fillId="0" borderId="1" xfId="0" applyNumberFormat="1" applyFont="1" applyBorder="1" applyAlignment="1">
      <alignment horizontal="left" vertical="top" readingOrder="1"/>
    </xf>
    <xf numFmtId="0" fontId="4" fillId="3" borderId="1" xfId="0" applyFont="1" applyFill="1" applyBorder="1" applyAlignment="1">
      <alignment horizontal="left" vertical="top"/>
    </xf>
    <xf numFmtId="49" fontId="5" fillId="5" borderId="1" xfId="0" applyNumberFormat="1" applyFont="1" applyFill="1" applyBorder="1" applyAlignment="1">
      <alignment vertical="top" readingOrder="1"/>
    </xf>
    <xf numFmtId="0" fontId="5" fillId="5" borderId="1" xfId="0" applyNumberFormat="1" applyFont="1" applyFill="1" applyBorder="1" applyAlignment="1">
      <alignment vertical="top" readingOrder="1"/>
    </xf>
    <xf numFmtId="0" fontId="5" fillId="0" borderId="1" xfId="0" applyFont="1" applyBorder="1" applyAlignment="1">
      <alignment horizontal="left" vertical="top"/>
    </xf>
    <xf numFmtId="49" fontId="4" fillId="3" borderId="4" xfId="0" applyNumberFormat="1" applyFont="1" applyFill="1" applyBorder="1" applyAlignment="1">
      <alignment horizontal="left" vertical="top"/>
    </xf>
    <xf numFmtId="0" fontId="5" fillId="5" borderId="5" xfId="0" applyNumberFormat="1" applyFont="1" applyFill="1" applyBorder="1" applyAlignment="1">
      <alignment vertical="top" readingOrder="1"/>
    </xf>
    <xf numFmtId="49" fontId="5" fillId="0" borderId="1" xfId="0" applyNumberFormat="1" applyFont="1" applyBorder="1" applyAlignment="1"/>
    <xf numFmtId="49" fontId="5" fillId="0" borderId="1" xfId="0" applyNumberFormat="1" applyFont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49" fontId="4" fillId="3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/>
    <xf numFmtId="0" fontId="0" fillId="5" borderId="7" xfId="0" applyFont="1" applyFill="1" applyBorder="1" applyAlignment="1">
      <alignment horizontal="left" vertical="top"/>
    </xf>
    <xf numFmtId="49" fontId="0" fillId="5" borderId="8" xfId="0" applyNumberFormat="1" applyFont="1" applyFill="1" applyBorder="1" applyAlignment="1">
      <alignment horizontal="left" vertical="top"/>
    </xf>
    <xf numFmtId="49" fontId="0" fillId="5" borderId="9" xfId="0" applyNumberFormat="1" applyFont="1" applyFill="1" applyBorder="1" applyAlignment="1">
      <alignment horizontal="left" vertical="top"/>
    </xf>
    <xf numFmtId="49" fontId="0" fillId="5" borderId="7" xfId="0" applyNumberFormat="1" applyFont="1" applyFill="1" applyBorder="1" applyAlignment="1">
      <alignment horizontal="left" vertical="top"/>
    </xf>
    <xf numFmtId="0" fontId="0" fillId="5" borderId="1" xfId="0" applyFont="1" applyFill="1" applyBorder="1" applyAlignment="1">
      <alignment horizontal="left" vertical="top"/>
    </xf>
    <xf numFmtId="0" fontId="0" fillId="5" borderId="2" xfId="0" applyNumberFormat="1" applyFont="1" applyFill="1" applyBorder="1" applyAlignment="1">
      <alignment horizontal="left" vertical="top"/>
    </xf>
    <xf numFmtId="0" fontId="0" fillId="5" borderId="3" xfId="0" applyNumberFormat="1" applyFont="1" applyFill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49" fontId="0" fillId="5" borderId="1" xfId="0" applyNumberFormat="1" applyFont="1" applyFill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49" fontId="5" fillId="5" borderId="1" xfId="0" applyNumberFormat="1" applyFont="1" applyFill="1" applyBorder="1" applyAlignment="1">
      <alignment horizontal="left" vertical="top" readingOrder="1"/>
    </xf>
    <xf numFmtId="0" fontId="5" fillId="5" borderId="2" xfId="0" applyNumberFormat="1" applyFont="1" applyFill="1" applyBorder="1" applyAlignment="1">
      <alignment horizontal="left" vertical="top" readingOrder="1"/>
    </xf>
    <xf numFmtId="0" fontId="5" fillId="5" borderId="3" xfId="0" applyNumberFormat="1" applyFont="1" applyFill="1" applyBorder="1" applyAlignment="1">
      <alignment horizontal="left" vertical="top" readingOrder="1"/>
    </xf>
    <xf numFmtId="0" fontId="5" fillId="5" borderId="1" xfId="0" applyNumberFormat="1" applyFont="1" applyFill="1" applyBorder="1" applyAlignment="1">
      <alignment horizontal="left" vertical="top" readingOrder="1"/>
    </xf>
    <xf numFmtId="0" fontId="5" fillId="5" borderId="2" xfId="0" applyNumberFormat="1" applyFont="1" applyFill="1" applyBorder="1" applyAlignment="1">
      <alignment vertical="top" readingOrder="1"/>
    </xf>
    <xf numFmtId="0" fontId="5" fillId="5" borderId="3" xfId="0" applyNumberFormat="1" applyFont="1" applyFill="1" applyBorder="1" applyAlignment="1">
      <alignment vertical="top" readingOrder="1"/>
    </xf>
    <xf numFmtId="0" fontId="0" fillId="5" borderId="2" xfId="0" applyFont="1" applyFill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4" fillId="5" borderId="5" xfId="0" applyFont="1" applyFill="1" applyBorder="1" applyAlignment="1">
      <alignment horizontal="center" vertical="top"/>
    </xf>
    <xf numFmtId="49" fontId="0" fillId="6" borderId="10" xfId="0" applyNumberFormat="1" applyFont="1" applyFill="1" applyBorder="1" applyAlignment="1"/>
    <xf numFmtId="49" fontId="0" fillId="6" borderId="11" xfId="0" applyNumberFormat="1" applyFont="1" applyFill="1" applyBorder="1" applyAlignment="1">
      <alignment horizontal="left" vertical="top"/>
    </xf>
    <xf numFmtId="49" fontId="4" fillId="0" borderId="12" xfId="0" applyNumberFormat="1" applyFont="1" applyBorder="1" applyAlignment="1"/>
    <xf numFmtId="0" fontId="0" fillId="5" borderId="12" xfId="0" applyNumberFormat="1" applyFont="1" applyFill="1" applyBorder="1" applyAlignment="1">
      <alignment horizontal="left" vertical="top"/>
    </xf>
    <xf numFmtId="49" fontId="4" fillId="0" borderId="13" xfId="0" applyNumberFormat="1" applyFont="1" applyBorder="1" applyAlignment="1"/>
    <xf numFmtId="0" fontId="0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5" borderId="15" xfId="0" applyNumberFormat="1" applyFont="1" applyFill="1" applyBorder="1" applyAlignment="1">
      <alignment horizontal="left" vertical="top"/>
    </xf>
    <xf numFmtId="0" fontId="0" fillId="0" borderId="16" xfId="0" applyNumberFormat="1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49" fontId="0" fillId="7" borderId="11" xfId="0" applyNumberFormat="1" applyFont="1" applyFill="1" applyBorder="1" applyAlignment="1">
      <alignment horizontal="left" vertical="top"/>
    </xf>
    <xf numFmtId="0" fontId="0" fillId="5" borderId="13" xfId="0" applyNumberFormat="1" applyFont="1" applyFill="1" applyBorder="1" applyAlignment="1">
      <alignment horizontal="left" vertical="top"/>
    </xf>
    <xf numFmtId="0" fontId="0" fillId="5" borderId="16" xfId="0" applyFont="1" applyFill="1" applyBorder="1" applyAlignment="1">
      <alignment horizontal="left" vertical="top"/>
    </xf>
    <xf numFmtId="0" fontId="0" fillId="5" borderId="13" xfId="0" applyFont="1" applyFill="1" applyBorder="1" applyAlignment="1">
      <alignment horizontal="left" vertical="top"/>
    </xf>
    <xf numFmtId="49" fontId="0" fillId="0" borderId="13" xfId="0" applyNumberFormat="1" applyFont="1" applyBorder="1" applyAlignment="1"/>
    <xf numFmtId="49" fontId="4" fillId="0" borderId="17" xfId="0" applyNumberFormat="1" applyFont="1" applyBorder="1" applyAlignment="1"/>
    <xf numFmtId="49" fontId="4" fillId="5" borderId="11" xfId="0" applyNumberFormat="1" applyFont="1" applyFill="1" applyBorder="1" applyAlignment="1">
      <alignment horizontal="left" vertical="top"/>
    </xf>
    <xf numFmtId="0" fontId="0" fillId="0" borderId="16" xfId="0" applyFont="1" applyBorder="1" applyAlignment="1"/>
    <xf numFmtId="49" fontId="4" fillId="0" borderId="13" xfId="0" applyNumberFormat="1" applyFont="1" applyBorder="1" applyAlignment="1">
      <alignment horizontal="center"/>
    </xf>
    <xf numFmtId="0" fontId="0" fillId="0" borderId="12" xfId="0" applyNumberFormat="1" applyFont="1" applyBorder="1" applyAlignment="1"/>
    <xf numFmtId="49" fontId="0" fillId="5" borderId="13" xfId="0" applyNumberFormat="1" applyFont="1" applyFill="1" applyBorder="1" applyAlignment="1">
      <alignment horizontal="left" vertical="top"/>
    </xf>
    <xf numFmtId="0" fontId="4" fillId="0" borderId="13" xfId="0" applyFont="1" applyBorder="1" applyAlignment="1">
      <alignment horizontal="center"/>
    </xf>
    <xf numFmtId="0" fontId="0" fillId="0" borderId="17" xfId="0" applyFont="1" applyBorder="1" applyAlignment="1"/>
    <xf numFmtId="49" fontId="4" fillId="5" borderId="11" xfId="0" applyNumberFormat="1" applyFont="1" applyFill="1" applyBorder="1" applyAlignment="1">
      <alignment horizontal="center" vertical="top"/>
    </xf>
    <xf numFmtId="0" fontId="0" fillId="0" borderId="11" xfId="0" applyFont="1" applyBorder="1" applyAlignment="1"/>
    <xf numFmtId="49" fontId="0" fillId="5" borderId="12" xfId="0" applyNumberFormat="1" applyFont="1" applyFill="1" applyBorder="1" applyAlignment="1">
      <alignment horizontal="left" vertical="top"/>
    </xf>
    <xf numFmtId="0" fontId="4" fillId="5" borderId="18" xfId="0" applyFont="1" applyFill="1" applyBorder="1" applyAlignment="1">
      <alignment horizontal="center" vertical="top"/>
    </xf>
    <xf numFmtId="0" fontId="0" fillId="5" borderId="12" xfId="0" applyFont="1" applyFill="1" applyBorder="1" applyAlignment="1">
      <alignment horizontal="left" vertical="top"/>
    </xf>
    <xf numFmtId="49" fontId="0" fillId="0" borderId="17" xfId="0" applyNumberFormat="1" applyFont="1" applyBorder="1" applyAlignment="1"/>
    <xf numFmtId="49" fontId="0" fillId="0" borderId="13" xfId="0" applyNumberFormat="1" applyFont="1" applyBorder="1" applyAlignment="1">
      <alignment wrapText="1"/>
    </xf>
    <xf numFmtId="49" fontId="7" fillId="5" borderId="13" xfId="0" applyNumberFormat="1" applyFont="1" applyFill="1" applyBorder="1" applyAlignment="1">
      <alignment horizontal="left" vertical="top"/>
    </xf>
    <xf numFmtId="49" fontId="0" fillId="6" borderId="11" xfId="0" applyNumberFormat="1" applyFont="1" applyFill="1" applyBorder="1" applyAlignment="1"/>
    <xf numFmtId="49" fontId="0" fillId="6" borderId="0" xfId="0" applyNumberFormat="1" applyFont="1" applyFill="1" applyBorder="1" applyAlignment="1"/>
    <xf numFmtId="0" fontId="0" fillId="0" borderId="14" xfId="0" applyFont="1" applyBorder="1" applyAlignment="1"/>
    <xf numFmtId="49" fontId="0" fillId="8" borderId="0" xfId="0" applyNumberFormat="1" applyFont="1" applyFill="1" applyBorder="1" applyAlignment="1"/>
    <xf numFmtId="49" fontId="0" fillId="0" borderId="12" xfId="0" applyNumberFormat="1" applyFont="1" applyBorder="1" applyAlignment="1"/>
    <xf numFmtId="49" fontId="0" fillId="0" borderId="16" xfId="0" applyNumberFormat="1" applyFont="1" applyBorder="1" applyAlignment="1"/>
    <xf numFmtId="49" fontId="0" fillId="0" borderId="0" xfId="0" applyNumberFormat="1" applyFont="1" applyBorder="1" applyAlignment="1"/>
    <xf numFmtId="49" fontId="0" fillId="0" borderId="19" xfId="0" applyNumberFormat="1" applyFont="1" applyBorder="1" applyAlignment="1"/>
    <xf numFmtId="49" fontId="0" fillId="5" borderId="14" xfId="0" applyNumberFormat="1" applyFont="1" applyFill="1" applyBorder="1" applyAlignment="1">
      <alignment horizontal="left" vertical="top"/>
    </xf>
    <xf numFmtId="49" fontId="0" fillId="5" borderId="17" xfId="0" applyNumberFormat="1" applyFont="1" applyFill="1" applyBorder="1" applyAlignment="1">
      <alignment horizontal="left" vertical="top"/>
    </xf>
    <xf numFmtId="49" fontId="0" fillId="5" borderId="0" xfId="0" applyNumberFormat="1" applyFont="1" applyFill="1" applyBorder="1" applyAlignment="1">
      <alignment horizontal="left" vertical="top"/>
    </xf>
    <xf numFmtId="49" fontId="0" fillId="5" borderId="16" xfId="0" applyNumberFormat="1" applyFont="1" applyFill="1" applyBorder="1" applyAlignment="1">
      <alignment horizontal="left" vertical="top"/>
    </xf>
    <xf numFmtId="49" fontId="0" fillId="8" borderId="0" xfId="0" applyNumberFormat="1" applyFont="1" applyFill="1" applyBorder="1" applyAlignment="1">
      <alignment horizontal="left" vertical="top"/>
    </xf>
    <xf numFmtId="49" fontId="8" fillId="5" borderId="13" xfId="0" applyNumberFormat="1" applyFont="1" applyFill="1" applyBorder="1" applyAlignment="1">
      <alignment horizontal="left" vertical="top"/>
    </xf>
    <xf numFmtId="49" fontId="9" fillId="5" borderId="13" xfId="0" applyNumberFormat="1" applyFont="1" applyFill="1" applyBorder="1" applyAlignment="1">
      <alignment horizontal="left" vertical="top"/>
    </xf>
    <xf numFmtId="49" fontId="10" fillId="5" borderId="13" xfId="0" applyNumberFormat="1" applyFont="1" applyFill="1" applyBorder="1" applyAlignment="1">
      <alignment horizontal="left" vertical="top"/>
    </xf>
    <xf numFmtId="49" fontId="11" fillId="5" borderId="13" xfId="0" applyNumberFormat="1" applyFont="1" applyFill="1" applyBorder="1" applyAlignment="1">
      <alignment horizontal="left" vertical="top"/>
    </xf>
    <xf numFmtId="0" fontId="9" fillId="5" borderId="13" xfId="0" applyFont="1" applyFill="1" applyBorder="1" applyAlignment="1">
      <alignment horizontal="left" vertical="top"/>
    </xf>
    <xf numFmtId="0" fontId="9" fillId="5" borderId="13" xfId="0" applyFont="1" applyFill="1" applyBorder="1" applyAlignment="1">
      <alignment vertical="top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00"/>
      <rgbColor rgb="0092D050"/>
      <rgbColor rgb="00FFFFFF"/>
      <rgbColor rgb="00BA2121"/>
      <rgbColor rgb="00C00000"/>
      <rgbColor rgb="00FF0000"/>
      <rgbColor rgb="0000B0F0"/>
      <rgbColor rgb="00DDDDDD"/>
      <rgbColor rgb="00A5A5A5"/>
      <rgbColor rgb="003F3F3F"/>
      <rgbColor rgb="00BDC0BF"/>
      <rgbColor rgb="00878787"/>
      <rgbColor rgb="00000000"/>
      <rgbColor rgb="00F9F9F9"/>
      <rgbColor rgb="00DBDBDB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8606"/>
          <c:y val="0.190273"/>
          <c:w val="0.896394"/>
          <c:h val="0.700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Figure_4!$A$2</c:f>
              <c:strCache>
                <c:ptCount val="1"/>
                <c:pt idx="0">
                  <c:v>Photo (micro mol CO2 m-2s-1)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8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stdErr"/>
            <c:noEndCap val="0"/>
            <c:spPr>
              <a:noFill/>
              <a:ln w="12700" cap="flat" cmpd="sng" algn="ctr">
                <a:solidFill>
                  <a:srgbClr val="000000"/>
                </a:solidFill>
                <a:prstDash val="solid"/>
                <a:miter lim="400000"/>
              </a:ln>
              <a:effectLst/>
            </c:spPr>
          </c:errBars>
          <c:cat>
            <c:strRef>
              <c:f>Figure_4!$B$1:$C$1</c:f>
              <c:strCache>
                <c:ptCount val="2"/>
                <c:pt idx="0" c:formatCode="@">
                  <c:v>N22</c:v>
                </c:pt>
                <c:pt idx="1" c:formatCode="@">
                  <c:v>M-507</c:v>
                </c:pt>
              </c:strCache>
            </c:strRef>
          </c:cat>
          <c:val>
            <c:numRef>
              <c:f>Figure_4!$B$2:$C$2</c:f>
              <c:numCache>
                <c:formatCode>General</c:formatCode>
                <c:ptCount val="2"/>
                <c:pt idx="0">
                  <c:v>7.18</c:v>
                </c:pt>
                <c:pt idx="1">
                  <c:v>2.62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2"/>
        <c:crosses val="autoZero"/>
        <c:crossBetween val="between"/>
        <c:majorUnit val="2.5"/>
        <c:minorUnit val="1.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3326"/>
          <c:y val="0"/>
          <c:w val="0.870265"/>
          <c:h val="0.08842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8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888888"/>
      </a:solidFill>
      <a:prstDash val="solid"/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26260704091"/>
          <c:y val="0.112595295485636"/>
          <c:w val="0.890645"/>
          <c:h val="0.700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Figure_4!$E$2</c:f>
              <c:strCache>
                <c:ptCount val="1"/>
                <c:pt idx="0">
                  <c:v>Trmmol (mol water m-2s-1)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8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stdErr"/>
            <c:noEndCap val="0"/>
            <c:spPr>
              <a:noFill/>
              <a:ln w="12700" cap="flat" cmpd="sng" algn="ctr">
                <a:solidFill>
                  <a:srgbClr val="000000"/>
                </a:solidFill>
                <a:prstDash val="solid"/>
                <a:miter lim="400000"/>
              </a:ln>
              <a:effectLst/>
            </c:spPr>
          </c:errBars>
          <c:cat>
            <c:strRef>
              <c:f>Figure_4!$F$1:$G$1</c:f>
              <c:strCache>
                <c:ptCount val="2"/>
                <c:pt idx="0" c:formatCode="@">
                  <c:v>N22</c:v>
                </c:pt>
                <c:pt idx="1" c:formatCode="@">
                  <c:v>M-507</c:v>
                </c:pt>
              </c:strCache>
            </c:strRef>
          </c:cat>
          <c:val>
            <c:numRef>
              <c:f>Figure_4!$F$2:$G$2</c:f>
              <c:numCache>
                <c:formatCode>General</c:formatCode>
                <c:ptCount val="2"/>
                <c:pt idx="0">
                  <c:v>0.96</c:v>
                </c:pt>
                <c:pt idx="1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2"/>
        <c:crosses val="autoZero"/>
        <c:crossBetween val="between"/>
        <c:majorUnit val="0.3"/>
        <c:minorUnit val="0.1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0479769710538941"/>
          <c:y val="0.0285567715458276"/>
          <c:w val="0.921006"/>
          <c:h val="0.08842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8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888888"/>
      </a:solidFill>
      <a:prstDash val="solid"/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99"/>
          <c:y val="0.190273"/>
          <c:w val="0.850701"/>
          <c:h val="0.700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Figure_4!$I$2</c:f>
              <c:strCache>
                <c:ptCount val="1"/>
                <c:pt idx="0">
                  <c:v>Cond (mol H2O m-2 s-1)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8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stdErr"/>
            <c:noEndCap val="0"/>
            <c:spPr>
              <a:noFill/>
              <a:ln w="12700" cap="flat" cmpd="sng" algn="ctr">
                <a:solidFill>
                  <a:srgbClr val="000000"/>
                </a:solidFill>
                <a:prstDash val="solid"/>
                <a:miter lim="400000"/>
              </a:ln>
              <a:effectLst/>
            </c:spPr>
          </c:errBars>
          <c:cat>
            <c:strRef>
              <c:f>Figure_4!$J$1:$K$1</c:f>
              <c:strCache>
                <c:ptCount val="2"/>
                <c:pt idx="0" c:formatCode="@">
                  <c:v>N22</c:v>
                </c:pt>
                <c:pt idx="1" c:formatCode="@">
                  <c:v>M-507</c:v>
                </c:pt>
              </c:strCache>
            </c:strRef>
          </c:cat>
          <c:val>
            <c:numRef>
              <c:f>Figure_4!$J$2:$K$2</c:f>
              <c:numCache>
                <c:formatCode>General</c:formatCode>
                <c:ptCount val="2"/>
                <c:pt idx="0">
                  <c:v>0.04</c:v>
                </c:pt>
                <c:pt idx="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2"/>
        <c:crosses val="autoZero"/>
        <c:crossBetween val="between"/>
        <c:majorUnit val="0.0125"/>
        <c:minorUnit val="0.006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078781512605042"/>
          <c:y val="0.0128150363092695"/>
          <c:w val="0.879931"/>
          <c:h val="0.08842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8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888888"/>
      </a:solidFill>
      <a:prstDash val="solid"/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"/>
          <c:y val="0.190273"/>
          <c:w val="0.8678"/>
          <c:h val="0.700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Figure_4!$M$2</c:f>
              <c:strCache>
                <c:ptCount val="1"/>
                <c:pt idx="0">
                  <c:v>Ci (μmol CO2 mol-1)</c:v>
                </c:pt>
              </c:strCache>
            </c:strRef>
          </c:tx>
          <c:spPr>
            <a:solidFill>
              <a:schemeClr val="accent1"/>
            </a:solidFill>
            <a:ln w="9525" cap="flat">
              <a:solidFill>
                <a:srgbClr val="F9F9F9"/>
              </a:solidFill>
              <a:prstDash val="solid"/>
              <a:round/>
            </a:ln>
            <a:effectLst>
              <a:outerShdw blurRad="38100" dist="20000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numFmt formatCode="#,##0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8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stdErr"/>
            <c:noEndCap val="0"/>
            <c:spPr>
              <a:noFill/>
              <a:ln w="12700" cap="flat" cmpd="sng" algn="ctr">
                <a:solidFill>
                  <a:srgbClr val="000000"/>
                </a:solidFill>
                <a:prstDash val="solid"/>
                <a:miter lim="400000"/>
              </a:ln>
              <a:effectLst/>
            </c:spPr>
          </c:errBars>
          <c:cat>
            <c:strRef>
              <c:f>Figure_4!$N$1:$O$1</c:f>
              <c:strCache>
                <c:ptCount val="2"/>
                <c:pt idx="0" c:formatCode="@">
                  <c:v>N22</c:v>
                </c:pt>
                <c:pt idx="1" c:formatCode="@">
                  <c:v>M-507</c:v>
                </c:pt>
              </c:strCache>
            </c:strRef>
          </c:cat>
          <c:val>
            <c:numRef>
              <c:f>Figure_4!$N$2:$O$2</c:f>
              <c:numCache>
                <c:formatCode>General</c:formatCode>
                <c:ptCount val="2"/>
                <c:pt idx="0">
                  <c:v>-169.23</c:v>
                </c:pt>
                <c:pt idx="1">
                  <c:v>150.15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 cmpd="sng" algn="ctr">
            <a:solidFill>
              <a:srgbClr val="888888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</a:p>
        </c:txPr>
        <c:crossAx val="2094734552"/>
        <c:crosses val="autoZero"/>
        <c:crossBetween val="between"/>
        <c:majorUnit val="200"/>
        <c:minorUnit val="10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68884"/>
          <c:y val="0"/>
          <c:w val="0.9"/>
          <c:h val="0.088424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8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888888"/>
      </a:solidFill>
      <a:prstDash val="solid"/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97155</xdr:colOff>
      <xdr:row>9</xdr:row>
      <xdr:rowOff>92710</xdr:rowOff>
    </xdr:from>
    <xdr:to>
      <xdr:col>0</xdr:col>
      <xdr:colOff>2804160</xdr:colOff>
      <xdr:row>22</xdr:row>
      <xdr:rowOff>165735</xdr:rowOff>
    </xdr:to>
    <xdr:graphicFrame>
      <xdr:nvGraphicFramePr>
        <xdr:cNvPr id="2" name="2D Column Chart"/>
        <xdr:cNvGraphicFramePr/>
      </xdr:nvGraphicFramePr>
      <xdr:xfrm>
        <a:off x="97155" y="1995170"/>
        <a:ext cx="2707005" cy="26155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2918460</xdr:colOff>
      <xdr:row>9</xdr:row>
      <xdr:rowOff>124460</xdr:rowOff>
    </xdr:from>
    <xdr:to>
      <xdr:col>5</xdr:col>
      <xdr:colOff>10795</xdr:colOff>
      <xdr:row>23</xdr:row>
      <xdr:rowOff>60325</xdr:rowOff>
    </xdr:to>
    <xdr:graphicFrame>
      <xdr:nvGraphicFramePr>
        <xdr:cNvPr id="3" name="2D Column Chart"/>
        <xdr:cNvGraphicFramePr/>
      </xdr:nvGraphicFramePr>
      <xdr:xfrm>
        <a:off x="2918460" y="2026920"/>
        <a:ext cx="3968115" cy="26739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104775</xdr:colOff>
      <xdr:row>9</xdr:row>
      <xdr:rowOff>170815</xdr:rowOff>
    </xdr:from>
    <xdr:to>
      <xdr:col>8</xdr:col>
      <xdr:colOff>1655445</xdr:colOff>
      <xdr:row>23</xdr:row>
      <xdr:rowOff>111760</xdr:rowOff>
    </xdr:to>
    <xdr:graphicFrame>
      <xdr:nvGraphicFramePr>
        <xdr:cNvPr id="4" name="2D Column Chart"/>
        <xdr:cNvGraphicFramePr/>
      </xdr:nvGraphicFramePr>
      <xdr:xfrm>
        <a:off x="6980555" y="2073275"/>
        <a:ext cx="2828290" cy="26790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53975</xdr:colOff>
      <xdr:row>9</xdr:row>
      <xdr:rowOff>161925</xdr:rowOff>
    </xdr:from>
    <xdr:to>
      <xdr:col>14</xdr:col>
      <xdr:colOff>182880</xdr:colOff>
      <xdr:row>22</xdr:row>
      <xdr:rowOff>24130</xdr:rowOff>
    </xdr:to>
    <xdr:graphicFrame>
      <xdr:nvGraphicFramePr>
        <xdr:cNvPr id="5" name="2D Column Chart"/>
        <xdr:cNvGraphicFramePr/>
      </xdr:nvGraphicFramePr>
      <xdr:xfrm>
        <a:off x="9909810" y="2064385"/>
        <a:ext cx="3407410" cy="24047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63"/>
  <sheetViews>
    <sheetView showGridLines="0" workbookViewId="0">
      <selection activeCell="A1" sqref="A1"/>
    </sheetView>
  </sheetViews>
  <sheetFormatPr defaultColWidth="8.8359375" defaultRowHeight="14.5" customHeight="1"/>
  <cols>
    <col min="1" max="1" width="10.3515625" style="1" customWidth="1"/>
    <col min="2" max="2" width="20.3515625" style="1" customWidth="1"/>
    <col min="3" max="4" width="8.8515625" style="1" customWidth="1"/>
    <col min="5" max="5" width="19.3515625" style="1" customWidth="1"/>
    <col min="6" max="6" width="13.171875" style="1" customWidth="1"/>
    <col min="7" max="7" width="8.8515625" style="1" customWidth="1"/>
    <col min="8" max="8" width="11.8515625" style="1" customWidth="1"/>
    <col min="9" max="10" width="8.8515625" style="1" customWidth="1"/>
    <col min="11" max="11" width="4.671875" style="1" customWidth="1"/>
    <col min="12" max="12" width="5.8515625" style="1" customWidth="1"/>
    <col min="13" max="13" width="6.671875" style="1" customWidth="1"/>
    <col min="14" max="14" width="7.171875" style="1" customWidth="1"/>
    <col min="15" max="16384" width="8.8515625" style="1" customWidth="1"/>
  </cols>
  <sheetData>
    <row r="1" ht="13.55" customHeight="1" spans="1:60">
      <c r="A1" s="63" t="s">
        <v>0</v>
      </c>
      <c r="B1" s="58"/>
      <c r="C1" s="58"/>
      <c r="D1" s="58"/>
      <c r="E1" s="71"/>
      <c r="F1" s="80" t="s">
        <v>1</v>
      </c>
      <c r="G1" s="66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</row>
    <row r="2" ht="13.55" customHeight="1" spans="1:60">
      <c r="A2" s="63" t="s">
        <v>2</v>
      </c>
      <c r="B2" s="58"/>
      <c r="C2" s="58"/>
      <c r="D2" s="58"/>
      <c r="E2" s="71"/>
      <c r="F2" s="81" t="s">
        <v>3</v>
      </c>
      <c r="G2" s="66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</row>
    <row r="3" ht="13.55" customHeight="1" spans="1:60">
      <c r="A3" s="63" t="s">
        <v>4</v>
      </c>
      <c r="B3" s="63" t="s">
        <v>5</v>
      </c>
      <c r="C3" s="58"/>
      <c r="D3" s="58"/>
      <c r="E3" s="58"/>
      <c r="F3" s="57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</row>
    <row r="4" ht="13.55" customHeight="1" spans="1:60">
      <c r="A4" s="63" t="s">
        <v>6</v>
      </c>
      <c r="B4" s="63" t="s">
        <v>7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</row>
    <row r="5" ht="13.55" customHeight="1" spans="1:60">
      <c r="A5" s="63" t="s">
        <v>8</v>
      </c>
      <c r="B5" s="53">
        <v>-1.4099999666214</v>
      </c>
      <c r="C5" s="53">
        <v>-1.27999997138977</v>
      </c>
      <c r="D5" s="53">
        <v>-2921.71997070313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</row>
    <row r="6" ht="13.55" customHeight="1" spans="1:60">
      <c r="A6" s="63" t="s">
        <v>9</v>
      </c>
      <c r="B6" s="63" t="s">
        <v>10</v>
      </c>
      <c r="C6" s="53">
        <v>1</v>
      </c>
      <c r="D6" s="53">
        <v>0.159999996423721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</row>
    <row r="7" ht="13.55" customHeight="1" spans="1:60">
      <c r="A7" s="63" t="s">
        <v>11</v>
      </c>
      <c r="B7" s="53">
        <v>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</row>
    <row r="8" ht="13.55" customHeight="1" spans="1:60">
      <c r="A8" s="63" t="s">
        <v>12</v>
      </c>
      <c r="B8" s="63" t="s">
        <v>13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</row>
    <row r="9" ht="13.55" customHeight="1" spans="1:60">
      <c r="A9" s="63" t="s">
        <v>14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</row>
    <row r="10" ht="13.55" customHeight="1" spans="1:60">
      <c r="A10" s="58"/>
      <c r="B10" s="58"/>
      <c r="C10" s="58"/>
      <c r="D10" s="58"/>
      <c r="E10" s="82"/>
      <c r="F10" s="82"/>
      <c r="G10" s="82"/>
      <c r="H10" s="82"/>
      <c r="I10" s="58"/>
      <c r="J10" s="58"/>
      <c r="K10" s="82"/>
      <c r="L10" s="58"/>
      <c r="M10" s="82"/>
      <c r="N10" s="58"/>
      <c r="O10" s="82"/>
      <c r="P10" s="82"/>
      <c r="Q10" s="82"/>
      <c r="R10" s="82"/>
      <c r="S10" s="82"/>
      <c r="T10" s="82"/>
      <c r="U10" s="82"/>
      <c r="V10" s="58"/>
      <c r="W10" s="58"/>
      <c r="X10" s="82"/>
      <c r="Y10" s="82"/>
      <c r="Z10" s="58"/>
      <c r="AA10" s="82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82"/>
      <c r="BD10" s="58"/>
      <c r="BE10" s="58"/>
      <c r="BF10" s="58"/>
      <c r="BG10" s="58"/>
      <c r="BH10" s="58"/>
    </row>
    <row r="11" ht="13.55" customHeight="1" spans="1:60">
      <c r="A11" s="63" t="s">
        <v>15</v>
      </c>
      <c r="B11" s="63" t="s">
        <v>16</v>
      </c>
      <c r="C11" s="63" t="s">
        <v>17</v>
      </c>
      <c r="D11" s="77" t="s">
        <v>18</v>
      </c>
      <c r="E11" s="83" t="s">
        <v>19</v>
      </c>
      <c r="F11" s="83" t="s">
        <v>20</v>
      </c>
      <c r="G11" s="83" t="s">
        <v>21</v>
      </c>
      <c r="H11" s="83" t="s">
        <v>22</v>
      </c>
      <c r="I11" s="85" t="s">
        <v>23</v>
      </c>
      <c r="J11" s="77" t="s">
        <v>24</v>
      </c>
      <c r="K11" s="86" t="s">
        <v>25</v>
      </c>
      <c r="L11" s="87" t="s">
        <v>26</v>
      </c>
      <c r="M11" s="83" t="s">
        <v>27</v>
      </c>
      <c r="N11" s="87" t="s">
        <v>28</v>
      </c>
      <c r="O11" s="86" t="s">
        <v>29</v>
      </c>
      <c r="P11" s="86" t="s">
        <v>30</v>
      </c>
      <c r="Q11" s="86" t="s">
        <v>31</v>
      </c>
      <c r="R11" s="86" t="s">
        <v>32</v>
      </c>
      <c r="S11" s="86" t="s">
        <v>33</v>
      </c>
      <c r="T11" s="86" t="s">
        <v>34</v>
      </c>
      <c r="U11" s="86" t="s">
        <v>35</v>
      </c>
      <c r="V11" s="85" t="s">
        <v>36</v>
      </c>
      <c r="W11" s="77" t="s">
        <v>37</v>
      </c>
      <c r="X11" s="86" t="s">
        <v>38</v>
      </c>
      <c r="Y11" s="86" t="s">
        <v>39</v>
      </c>
      <c r="Z11" s="87" t="s">
        <v>40</v>
      </c>
      <c r="AA11" s="86" t="s">
        <v>41</v>
      </c>
      <c r="AB11" s="85" t="s">
        <v>42</v>
      </c>
      <c r="AC11" s="63" t="s">
        <v>43</v>
      </c>
      <c r="AD11" s="63" t="s">
        <v>44</v>
      </c>
      <c r="AE11" s="63" t="s">
        <v>45</v>
      </c>
      <c r="AF11" s="63" t="s">
        <v>46</v>
      </c>
      <c r="AG11" s="63" t="s">
        <v>47</v>
      </c>
      <c r="AH11" s="63" t="s">
        <v>48</v>
      </c>
      <c r="AI11" s="63" t="s">
        <v>49</v>
      </c>
      <c r="AJ11" s="63" t="s">
        <v>50</v>
      </c>
      <c r="AK11" s="63" t="s">
        <v>51</v>
      </c>
      <c r="AL11" s="63" t="s">
        <v>52</v>
      </c>
      <c r="AM11" s="63" t="s">
        <v>53</v>
      </c>
      <c r="AN11" s="63" t="s">
        <v>54</v>
      </c>
      <c r="AO11" s="63" t="s">
        <v>55</v>
      </c>
      <c r="AP11" s="63" t="s">
        <v>56</v>
      </c>
      <c r="AQ11" s="63" t="s">
        <v>57</v>
      </c>
      <c r="AR11" s="63" t="s">
        <v>58</v>
      </c>
      <c r="AS11" s="63" t="s">
        <v>59</v>
      </c>
      <c r="AT11" s="63" t="s">
        <v>60</v>
      </c>
      <c r="AU11" s="63" t="s">
        <v>61</v>
      </c>
      <c r="AV11" s="63" t="s">
        <v>62</v>
      </c>
      <c r="AW11" s="63" t="s">
        <v>63</v>
      </c>
      <c r="AX11" s="63" t="s">
        <v>64</v>
      </c>
      <c r="AY11" s="63" t="s">
        <v>65</v>
      </c>
      <c r="AZ11" s="63" t="s">
        <v>66</v>
      </c>
      <c r="BA11" s="63" t="s">
        <v>67</v>
      </c>
      <c r="BB11" s="77" t="s">
        <v>68</v>
      </c>
      <c r="BC11" s="86" t="s">
        <v>69</v>
      </c>
      <c r="BD11" s="85" t="s">
        <v>70</v>
      </c>
      <c r="BE11" s="63" t="s">
        <v>71</v>
      </c>
      <c r="BF11" s="63" t="s">
        <v>72</v>
      </c>
      <c r="BG11" s="63" t="s">
        <v>73</v>
      </c>
      <c r="BH11" s="63" t="s">
        <v>74</v>
      </c>
    </row>
    <row r="12" ht="13.55" customHeight="1" spans="1:60">
      <c r="A12" s="63" t="s">
        <v>75</v>
      </c>
      <c r="B12" s="63" t="s">
        <v>75</v>
      </c>
      <c r="C12" s="63" t="s">
        <v>75</v>
      </c>
      <c r="D12" s="63" t="s">
        <v>75</v>
      </c>
      <c r="E12" s="84" t="s">
        <v>76</v>
      </c>
      <c r="F12" s="84" t="s">
        <v>76</v>
      </c>
      <c r="G12" s="84" t="s">
        <v>76</v>
      </c>
      <c r="H12" s="84" t="s">
        <v>76</v>
      </c>
      <c r="I12" s="63" t="s">
        <v>76</v>
      </c>
      <c r="J12" s="63" t="s">
        <v>76</v>
      </c>
      <c r="K12" s="84" t="s">
        <v>75</v>
      </c>
      <c r="L12" s="63" t="s">
        <v>76</v>
      </c>
      <c r="M12" s="84" t="s">
        <v>75</v>
      </c>
      <c r="N12" s="63" t="s">
        <v>76</v>
      </c>
      <c r="O12" s="84" t="s">
        <v>75</v>
      </c>
      <c r="P12" s="84" t="s">
        <v>75</v>
      </c>
      <c r="Q12" s="84" t="s">
        <v>75</v>
      </c>
      <c r="R12" s="84" t="s">
        <v>75</v>
      </c>
      <c r="S12" s="84" t="s">
        <v>75</v>
      </c>
      <c r="T12" s="84" t="s">
        <v>75</v>
      </c>
      <c r="U12" s="84" t="s">
        <v>75</v>
      </c>
      <c r="V12" s="63" t="s">
        <v>75</v>
      </c>
      <c r="W12" s="63" t="s">
        <v>75</v>
      </c>
      <c r="X12" s="84" t="s">
        <v>75</v>
      </c>
      <c r="Y12" s="84" t="s">
        <v>75</v>
      </c>
      <c r="Z12" s="63" t="s">
        <v>75</v>
      </c>
      <c r="AA12" s="84" t="s">
        <v>75</v>
      </c>
      <c r="AB12" s="63" t="s">
        <v>75</v>
      </c>
      <c r="AC12" s="63" t="s">
        <v>75</v>
      </c>
      <c r="AD12" s="63" t="s">
        <v>75</v>
      </c>
      <c r="AE12" s="63" t="s">
        <v>75</v>
      </c>
      <c r="AF12" s="63" t="s">
        <v>75</v>
      </c>
      <c r="AG12" s="63" t="s">
        <v>75</v>
      </c>
      <c r="AH12" s="63" t="s">
        <v>75</v>
      </c>
      <c r="AI12" s="63" t="s">
        <v>75</v>
      </c>
      <c r="AJ12" s="63" t="s">
        <v>75</v>
      </c>
      <c r="AK12" s="63" t="s">
        <v>75</v>
      </c>
      <c r="AL12" s="63" t="s">
        <v>75</v>
      </c>
      <c r="AM12" s="63" t="s">
        <v>75</v>
      </c>
      <c r="AN12" s="63" t="s">
        <v>75</v>
      </c>
      <c r="AO12" s="63" t="s">
        <v>76</v>
      </c>
      <c r="AP12" s="63" t="s">
        <v>76</v>
      </c>
      <c r="AQ12" s="63" t="s">
        <v>76</v>
      </c>
      <c r="AR12" s="63" t="s">
        <v>76</v>
      </c>
      <c r="AS12" s="63" t="s">
        <v>76</v>
      </c>
      <c r="AT12" s="63" t="s">
        <v>76</v>
      </c>
      <c r="AU12" s="63" t="s">
        <v>76</v>
      </c>
      <c r="AV12" s="63" t="s">
        <v>76</v>
      </c>
      <c r="AW12" s="63" t="s">
        <v>76</v>
      </c>
      <c r="AX12" s="63" t="s">
        <v>76</v>
      </c>
      <c r="AY12" s="63" t="s">
        <v>76</v>
      </c>
      <c r="AZ12" s="63" t="s">
        <v>76</v>
      </c>
      <c r="BA12" s="63" t="s">
        <v>76</v>
      </c>
      <c r="BB12" s="63" t="s">
        <v>76</v>
      </c>
      <c r="BC12" s="84" t="s">
        <v>76</v>
      </c>
      <c r="BD12" s="63" t="s">
        <v>76</v>
      </c>
      <c r="BE12" s="63" t="s">
        <v>76</v>
      </c>
      <c r="BF12" s="63" t="s">
        <v>76</v>
      </c>
      <c r="BG12" s="63" t="s">
        <v>76</v>
      </c>
      <c r="BH12" s="63" t="s">
        <v>76</v>
      </c>
    </row>
    <row r="13" ht="13.55" customHeight="1" spans="1:60">
      <c r="A13" s="53">
        <v>6</v>
      </c>
      <c r="B13" s="63" t="s">
        <v>77</v>
      </c>
      <c r="C13" s="53">
        <v>514.499964541756</v>
      </c>
      <c r="D13" s="53">
        <v>0</v>
      </c>
      <c r="E13" s="53">
        <f t="shared" ref="E13:E57" si="0">(R13-S13*(1000-T13)/(1000-U13))*AO13</f>
        <v>2.65785548849217</v>
      </c>
      <c r="F13" s="53">
        <f t="shared" ref="F13:F57" si="1">IF(AZ13&lt;&gt;0,1/(1/AZ13-1/N13),0)</f>
        <v>0.00499909102662892</v>
      </c>
      <c r="G13" s="53">
        <f t="shared" ref="G13:G57" si="2">((BC13-AP13/2)*S13-E13)/(BC13+AP13/2)</f>
        <v>-450.39941420029</v>
      </c>
      <c r="H13" s="53">
        <f t="shared" ref="H13:H57" si="3">AP13*1000</f>
        <v>0.129134316929578</v>
      </c>
      <c r="I13" s="53">
        <f t="shared" ref="I13:I57" si="4">(AU13-BA13)</f>
        <v>2.42769647627907</v>
      </c>
      <c r="J13" s="53">
        <f t="shared" ref="J13:J57" si="5">(P13+AT13*D13)</f>
        <v>31.8455619812012</v>
      </c>
      <c r="K13" s="53">
        <v>1</v>
      </c>
      <c r="L13" s="53">
        <f t="shared" ref="L13:L57" si="6">(K13*AI13+AJ13)</f>
        <v>6</v>
      </c>
      <c r="M13" s="53">
        <v>1</v>
      </c>
      <c r="N13" s="53">
        <f t="shared" ref="N13:N57" si="7">L13*(M13+1)*(M13+1)/(M13*M13+1)</f>
        <v>12</v>
      </c>
      <c r="O13" s="53">
        <v>31.4598197937012</v>
      </c>
      <c r="P13" s="53">
        <v>31.8455619812012</v>
      </c>
      <c r="Q13" s="53">
        <v>31.4300975799561</v>
      </c>
      <c r="R13" s="53">
        <v>400.061889648438</v>
      </c>
      <c r="S13" s="53">
        <v>399.520629882813</v>
      </c>
      <c r="T13" s="53">
        <v>23.6332378387451</v>
      </c>
      <c r="U13" s="53">
        <v>23.6584243774414</v>
      </c>
      <c r="V13" s="53">
        <v>49.7374725341797</v>
      </c>
      <c r="W13" s="53">
        <v>49.7904777526855</v>
      </c>
      <c r="X13" s="53">
        <v>500.581695556641</v>
      </c>
      <c r="Y13" s="53">
        <v>997.903564453125</v>
      </c>
      <c r="Z13" s="53">
        <v>121.242134094238</v>
      </c>
      <c r="AA13" s="53">
        <v>97.4623184204102</v>
      </c>
      <c r="AB13" s="53">
        <v>-16.2282543182373</v>
      </c>
      <c r="AC13" s="53">
        <v>0.022893738001585</v>
      </c>
      <c r="AD13" s="53">
        <v>0.0460070557892323</v>
      </c>
      <c r="AE13" s="53">
        <v>0.049592163413763</v>
      </c>
      <c r="AF13" s="53">
        <v>0.107089176774025</v>
      </c>
      <c r="AG13" s="53">
        <v>0.0495691485702991</v>
      </c>
      <c r="AH13" s="53">
        <v>1</v>
      </c>
      <c r="AI13" s="53">
        <v>-1.355140209198</v>
      </c>
      <c r="AJ13" s="53">
        <v>7.355140209198</v>
      </c>
      <c r="AK13" s="53">
        <v>1</v>
      </c>
      <c r="AL13" s="53">
        <v>0</v>
      </c>
      <c r="AM13" s="53">
        <v>0.159999996423721</v>
      </c>
      <c r="AN13" s="53">
        <v>111115</v>
      </c>
      <c r="AO13" s="53">
        <f t="shared" ref="AO13:AO57" si="8">X13*0.000001/(K13*0.0001)</f>
        <v>5.00581695556641</v>
      </c>
      <c r="AP13" s="53">
        <f t="shared" ref="AP13:AP57" si="9">(U13-T13)/(1000-U13)*AO13</f>
        <v>0.000129134316929578</v>
      </c>
      <c r="AQ13" s="53">
        <f t="shared" ref="AQ13:AQ57" si="10">(P13+273.15)</f>
        <v>304.995561981201</v>
      </c>
      <c r="AR13" s="53">
        <f t="shared" ref="AR13:AR57" si="11">(O13+273.15)</f>
        <v>304.609819793701</v>
      </c>
      <c r="AS13" s="53">
        <f t="shared" ref="AS13:AS57" si="12">(Y13*AK13+Z13*AL13)*AM13</f>
        <v>159.664566743718</v>
      </c>
      <c r="AT13" s="53">
        <f t="shared" ref="AT13:AT57" si="13">((AS13+0.00000010773*(AR13^4-AQ13^4))-AP13*44100)/(L13*0.92*2*29.3+0.00000043092*AQ13^3)</f>
        <v>0.444634065510468</v>
      </c>
      <c r="AU13" s="53">
        <f t="shared" ref="AU13:AU57" si="14">0.61365*EXP(17.502*J13/(240.97+J13))</f>
        <v>4.73350136627846</v>
      </c>
      <c r="AV13" s="53">
        <f t="shared" ref="AV13:AV57" si="15">AU13*1000/AA13</f>
        <v>48.5675022202959</v>
      </c>
      <c r="AW13" s="53">
        <f t="shared" ref="AW13:AW57" si="16">(AV13-U13)</f>
        <v>24.9090778428545</v>
      </c>
      <c r="AX13" s="53">
        <f t="shared" ref="AX13:AX57" si="17">IF(D13,P13,(O13+P13)/2)</f>
        <v>31.6526908874512</v>
      </c>
      <c r="AY13" s="53">
        <f t="shared" ref="AY13:AY57" si="18">0.61365*EXP(17.502*AX13/(240.97+AX13))</f>
        <v>4.68201450046214</v>
      </c>
      <c r="AZ13" s="53">
        <f t="shared" ref="AZ13:AZ57" si="19">IF(AW13&lt;&gt;0,(1000-(AV13+U13)/2)/AW13*AP13,0)</f>
        <v>0.00499700931792548</v>
      </c>
      <c r="BA13" s="53">
        <f t="shared" ref="BA13:BA57" si="20">U13*AA13/1000</f>
        <v>2.30580488999939</v>
      </c>
      <c r="BB13" s="53">
        <f t="shared" ref="BB13:BB57" si="21">(AY13-BA13)</f>
        <v>2.37620961046275</v>
      </c>
      <c r="BC13" s="53">
        <f t="shared" ref="BC13:BC57" si="22">1/(1.6/F13+1.37/N13)</f>
        <v>0.00312331778552935</v>
      </c>
      <c r="BD13" s="53">
        <f t="shared" ref="BD13:BD57" si="23">G13*AA13*0.001</f>
        <v>-43.8969711231549</v>
      </c>
      <c r="BE13" s="53">
        <f t="shared" ref="BE13:BE57" si="24">G13/S13</f>
        <v>-1.12734957975111</v>
      </c>
      <c r="BF13" s="53">
        <f t="shared" ref="BF13:BF57" si="25">(1-AP13*AA13/AU13/F13)*100</f>
        <v>46.8130782005687</v>
      </c>
      <c r="BG13" s="53">
        <f t="shared" ref="BG13:BG57" si="26">(S13-E13/(N13/1.35))</f>
        <v>399.221621140358</v>
      </c>
      <c r="BH13" s="53">
        <f t="shared" ref="BH13:BH57" si="27">E13*BF13/100/BG13</f>
        <v>0.00311662470767961</v>
      </c>
    </row>
    <row r="14" ht="13.55" customHeight="1" spans="1:60">
      <c r="A14" s="53">
        <v>7</v>
      </c>
      <c r="B14" s="63" t="s">
        <v>78</v>
      </c>
      <c r="C14" s="53">
        <v>515.999964438379</v>
      </c>
      <c r="D14" s="53">
        <v>0</v>
      </c>
      <c r="E14" s="53">
        <f t="shared" si="0"/>
        <v>2.32713934282127</v>
      </c>
      <c r="F14" s="53">
        <f t="shared" si="1"/>
        <v>0.0055303161037682</v>
      </c>
      <c r="G14" s="53">
        <f t="shared" si="2"/>
        <v>-276.56181775423</v>
      </c>
      <c r="H14" s="53">
        <f t="shared" si="3"/>
        <v>0.142955323762565</v>
      </c>
      <c r="I14" s="53">
        <f t="shared" si="4"/>
        <v>2.42944671677547</v>
      </c>
      <c r="J14" s="53">
        <f t="shared" si="5"/>
        <v>31.853048324585</v>
      </c>
      <c r="K14" s="53">
        <v>1</v>
      </c>
      <c r="L14" s="53">
        <f t="shared" si="6"/>
        <v>6</v>
      </c>
      <c r="M14" s="53">
        <v>1</v>
      </c>
      <c r="N14" s="53">
        <f t="shared" si="7"/>
        <v>12</v>
      </c>
      <c r="O14" s="53">
        <v>31.462553024292</v>
      </c>
      <c r="P14" s="53">
        <v>31.853048324585</v>
      </c>
      <c r="Q14" s="53">
        <v>31.4321975708008</v>
      </c>
      <c r="R14" s="53">
        <v>399.998809814453</v>
      </c>
      <c r="S14" s="53">
        <v>399.522521972656</v>
      </c>
      <c r="T14" s="53">
        <v>23.6332302093506</v>
      </c>
      <c r="U14" s="53">
        <v>23.661111831665</v>
      </c>
      <c r="V14" s="53">
        <v>49.7296447753906</v>
      </c>
      <c r="W14" s="53">
        <v>49.7883148193359</v>
      </c>
      <c r="X14" s="53">
        <v>500.5908203125</v>
      </c>
      <c r="Y14" s="53">
        <v>997.909912109375</v>
      </c>
      <c r="Z14" s="53">
        <v>121.382797241211</v>
      </c>
      <c r="AA14" s="53">
        <v>97.462158203125</v>
      </c>
      <c r="AB14" s="53">
        <v>-16.2282543182373</v>
      </c>
      <c r="AC14" s="53">
        <v>0.022893738001585</v>
      </c>
      <c r="AD14" s="53">
        <v>0.0460070557892323</v>
      </c>
      <c r="AE14" s="53">
        <v>0.049592163413763</v>
      </c>
      <c r="AF14" s="53">
        <v>0.107089176774025</v>
      </c>
      <c r="AG14" s="53">
        <v>0.0495691485702991</v>
      </c>
      <c r="AH14" s="53">
        <v>1</v>
      </c>
      <c r="AI14" s="53">
        <v>-1.355140209198</v>
      </c>
      <c r="AJ14" s="53">
        <v>7.355140209198</v>
      </c>
      <c r="AK14" s="53">
        <v>1</v>
      </c>
      <c r="AL14" s="53">
        <v>0</v>
      </c>
      <c r="AM14" s="53">
        <v>0.159999996423721</v>
      </c>
      <c r="AN14" s="53">
        <v>111115</v>
      </c>
      <c r="AO14" s="53">
        <f t="shared" si="8"/>
        <v>5.005908203125</v>
      </c>
      <c r="AP14" s="53">
        <f t="shared" si="9"/>
        <v>0.000142955323762565</v>
      </c>
      <c r="AQ14" s="53">
        <f t="shared" si="10"/>
        <v>305.003048324585</v>
      </c>
      <c r="AR14" s="53">
        <f t="shared" si="11"/>
        <v>304.612553024292</v>
      </c>
      <c r="AS14" s="53">
        <f t="shared" si="12"/>
        <v>159.665582368696</v>
      </c>
      <c r="AT14" s="53">
        <f t="shared" si="13"/>
        <v>0.442646773846279</v>
      </c>
      <c r="AU14" s="53">
        <f t="shared" si="14"/>
        <v>4.73550974137504</v>
      </c>
      <c r="AV14" s="53">
        <f t="shared" si="15"/>
        <v>48.5881887768744</v>
      </c>
      <c r="AW14" s="53">
        <f t="shared" si="16"/>
        <v>24.9270769452094</v>
      </c>
      <c r="AX14" s="53">
        <f t="shared" si="17"/>
        <v>31.6578006744385</v>
      </c>
      <c r="AY14" s="53">
        <f t="shared" si="18"/>
        <v>4.6833722417678</v>
      </c>
      <c r="AZ14" s="53">
        <f t="shared" si="19"/>
        <v>0.00552776857813607</v>
      </c>
      <c r="BA14" s="53">
        <f t="shared" si="20"/>
        <v>2.30606302459957</v>
      </c>
      <c r="BB14" s="53">
        <f t="shared" si="21"/>
        <v>2.37730921716823</v>
      </c>
      <c r="BC14" s="53">
        <f t="shared" si="22"/>
        <v>0.00345508415030839</v>
      </c>
      <c r="BD14" s="53">
        <f t="shared" si="23"/>
        <v>-26.9543116349066</v>
      </c>
      <c r="BE14" s="53">
        <f t="shared" si="24"/>
        <v>-0.692230856945679</v>
      </c>
      <c r="BF14" s="53">
        <f t="shared" si="25"/>
        <v>46.7990156719403</v>
      </c>
      <c r="BG14" s="53">
        <f t="shared" si="26"/>
        <v>399.260718796589</v>
      </c>
      <c r="BH14" s="53">
        <f t="shared" si="27"/>
        <v>0.00272773717644301</v>
      </c>
    </row>
    <row r="15" ht="13.55" customHeight="1" spans="1:60">
      <c r="A15" s="53">
        <v>8</v>
      </c>
      <c r="B15" s="63" t="s">
        <v>79</v>
      </c>
      <c r="C15" s="53">
        <v>516.999964369461</v>
      </c>
      <c r="D15" s="53">
        <v>0</v>
      </c>
      <c r="E15" s="53">
        <f t="shared" si="0"/>
        <v>2.61401264877649</v>
      </c>
      <c r="F15" s="53">
        <f t="shared" si="1"/>
        <v>0.00608734964128243</v>
      </c>
      <c r="G15" s="53">
        <f t="shared" si="2"/>
        <v>-290.116689893858</v>
      </c>
      <c r="H15" s="53">
        <f t="shared" si="3"/>
        <v>0.15738623630141</v>
      </c>
      <c r="I15" s="53">
        <f t="shared" si="4"/>
        <v>2.43002806673299</v>
      </c>
      <c r="J15" s="53">
        <f t="shared" si="5"/>
        <v>31.8561420440674</v>
      </c>
      <c r="K15" s="53">
        <v>1</v>
      </c>
      <c r="L15" s="53">
        <f t="shared" si="6"/>
        <v>6</v>
      </c>
      <c r="M15" s="53">
        <v>1</v>
      </c>
      <c r="N15" s="53">
        <f t="shared" si="7"/>
        <v>12</v>
      </c>
      <c r="O15" s="53">
        <v>31.4634647369385</v>
      </c>
      <c r="P15" s="53">
        <v>31.8561420440674</v>
      </c>
      <c r="Q15" s="53">
        <v>31.432580947876</v>
      </c>
      <c r="R15" s="53">
        <v>400.047729492188</v>
      </c>
      <c r="S15" s="53">
        <v>399.512969970703</v>
      </c>
      <c r="T15" s="53">
        <v>23.6330661773682</v>
      </c>
      <c r="U15" s="53">
        <v>23.6637630462646</v>
      </c>
      <c r="V15" s="53">
        <v>49.7265167236328</v>
      </c>
      <c r="W15" s="53">
        <v>49.7911109924316</v>
      </c>
      <c r="X15" s="53">
        <v>500.578369140625</v>
      </c>
      <c r="Y15" s="53">
        <v>1001.81823730469</v>
      </c>
      <c r="Z15" s="53">
        <v>120.529296875</v>
      </c>
      <c r="AA15" s="53">
        <v>97.4617538452148</v>
      </c>
      <c r="AB15" s="53">
        <v>-16.2282543182373</v>
      </c>
      <c r="AC15" s="53">
        <v>0.022893738001585</v>
      </c>
      <c r="AD15" s="53">
        <v>0.0460070557892323</v>
      </c>
      <c r="AE15" s="53">
        <v>0.049592163413763</v>
      </c>
      <c r="AF15" s="53">
        <v>0.107089176774025</v>
      </c>
      <c r="AG15" s="53">
        <v>0.0495691485702991</v>
      </c>
      <c r="AH15" s="53">
        <v>1</v>
      </c>
      <c r="AI15" s="53">
        <v>-1.355140209198</v>
      </c>
      <c r="AJ15" s="53">
        <v>7.355140209198</v>
      </c>
      <c r="AK15" s="53">
        <v>1</v>
      </c>
      <c r="AL15" s="53">
        <v>0</v>
      </c>
      <c r="AM15" s="53">
        <v>0.159999996423721</v>
      </c>
      <c r="AN15" s="53">
        <v>111115</v>
      </c>
      <c r="AO15" s="53">
        <f t="shared" si="8"/>
        <v>5.00578369140625</v>
      </c>
      <c r="AP15" s="53">
        <f t="shared" si="9"/>
        <v>0.00015738623630141</v>
      </c>
      <c r="AQ15" s="53">
        <f t="shared" si="10"/>
        <v>305.006142044067</v>
      </c>
      <c r="AR15" s="53">
        <f t="shared" si="11"/>
        <v>304.613464736938</v>
      </c>
      <c r="AS15" s="53">
        <f t="shared" si="12"/>
        <v>160.290914385969</v>
      </c>
      <c r="AT15" s="53">
        <f t="shared" si="13"/>
        <v>0.442533702512662</v>
      </c>
      <c r="AU15" s="53">
        <f t="shared" si="14"/>
        <v>4.73633991579952</v>
      </c>
      <c r="AV15" s="53">
        <f t="shared" si="15"/>
        <v>48.596908314636</v>
      </c>
      <c r="AW15" s="53">
        <f t="shared" si="16"/>
        <v>24.9331452683714</v>
      </c>
      <c r="AX15" s="53">
        <f t="shared" si="17"/>
        <v>31.659803390503</v>
      </c>
      <c r="AY15" s="53">
        <f t="shared" si="18"/>
        <v>4.68390448472363</v>
      </c>
      <c r="AZ15" s="53">
        <f t="shared" si="19"/>
        <v>0.00608426322148753</v>
      </c>
      <c r="BA15" s="53">
        <f t="shared" si="20"/>
        <v>2.30631184906653</v>
      </c>
      <c r="BB15" s="53">
        <f t="shared" si="21"/>
        <v>2.3775926356571</v>
      </c>
      <c r="BC15" s="53">
        <f t="shared" si="22"/>
        <v>0.00380294168856498</v>
      </c>
      <c r="BD15" s="53">
        <f t="shared" si="23"/>
        <v>-28.2752814168237</v>
      </c>
      <c r="BE15" s="53">
        <f t="shared" si="24"/>
        <v>-0.726175898407335</v>
      </c>
      <c r="BF15" s="53">
        <f t="shared" si="25"/>
        <v>46.7977668703434</v>
      </c>
      <c r="BG15" s="53">
        <f t="shared" si="26"/>
        <v>399.218893547716</v>
      </c>
      <c r="BH15" s="53">
        <f t="shared" si="27"/>
        <v>0.00306423259296344</v>
      </c>
    </row>
    <row r="16" ht="13.55" customHeight="1" spans="1:60">
      <c r="A16" s="53">
        <v>9</v>
      </c>
      <c r="B16" s="63" t="s">
        <v>80</v>
      </c>
      <c r="C16" s="53">
        <v>517.999964300543</v>
      </c>
      <c r="D16" s="53">
        <v>0</v>
      </c>
      <c r="E16" s="53">
        <f t="shared" si="0"/>
        <v>2.14873839836466</v>
      </c>
      <c r="F16" s="53">
        <f t="shared" si="1"/>
        <v>0.00572159715078278</v>
      </c>
      <c r="G16" s="53">
        <f t="shared" si="2"/>
        <v>-205.567997440323</v>
      </c>
      <c r="H16" s="53">
        <f t="shared" si="3"/>
        <v>0.148046383113234</v>
      </c>
      <c r="I16" s="53">
        <f t="shared" si="4"/>
        <v>2.43184277004162</v>
      </c>
      <c r="J16" s="53">
        <f t="shared" si="5"/>
        <v>31.8627662658691</v>
      </c>
      <c r="K16" s="53">
        <v>1</v>
      </c>
      <c r="L16" s="53">
        <f t="shared" si="6"/>
        <v>6</v>
      </c>
      <c r="M16" s="53">
        <v>1</v>
      </c>
      <c r="N16" s="53">
        <f t="shared" si="7"/>
        <v>12</v>
      </c>
      <c r="O16" s="53">
        <v>31.4642181396484</v>
      </c>
      <c r="P16" s="53">
        <v>31.8627662658691</v>
      </c>
      <c r="Q16" s="53">
        <v>31.4333839416504</v>
      </c>
      <c r="R16" s="53">
        <v>400.013854980469</v>
      </c>
      <c r="S16" s="53">
        <v>399.572784423828</v>
      </c>
      <c r="T16" s="53">
        <v>23.6345405578613</v>
      </c>
      <c r="U16" s="53">
        <v>23.6634159088135</v>
      </c>
      <c r="V16" s="53">
        <v>49.7274284362793</v>
      </c>
      <c r="W16" s="53">
        <v>49.7881851196289</v>
      </c>
      <c r="X16" s="53">
        <v>500.576080322266</v>
      </c>
      <c r="Y16" s="53">
        <v>1002.00415039063</v>
      </c>
      <c r="Z16" s="53">
        <v>116.725677490234</v>
      </c>
      <c r="AA16" s="53">
        <v>97.4616317749023</v>
      </c>
      <c r="AB16" s="53">
        <v>-16.2282543182373</v>
      </c>
      <c r="AC16" s="53">
        <v>0.022893738001585</v>
      </c>
      <c r="AD16" s="53">
        <v>0.0460070557892323</v>
      </c>
      <c r="AE16" s="53">
        <v>0.049592163413763</v>
      </c>
      <c r="AF16" s="53">
        <v>0.107089176774025</v>
      </c>
      <c r="AG16" s="53">
        <v>0.0495691485702991</v>
      </c>
      <c r="AH16" s="53">
        <v>1</v>
      </c>
      <c r="AI16" s="53">
        <v>-1.355140209198</v>
      </c>
      <c r="AJ16" s="53">
        <v>7.355140209198</v>
      </c>
      <c r="AK16" s="53">
        <v>1</v>
      </c>
      <c r="AL16" s="53">
        <v>0</v>
      </c>
      <c r="AM16" s="53">
        <v>0.159999996423721</v>
      </c>
      <c r="AN16" s="53">
        <v>111115</v>
      </c>
      <c r="AO16" s="53">
        <f t="shared" si="8"/>
        <v>5.00576080322266</v>
      </c>
      <c r="AP16" s="53">
        <f t="shared" si="9"/>
        <v>0.000148046383113234</v>
      </c>
      <c r="AQ16" s="53">
        <f t="shared" si="10"/>
        <v>305.012766265869</v>
      </c>
      <c r="AR16" s="53">
        <f t="shared" si="11"/>
        <v>304.614218139648</v>
      </c>
      <c r="AS16" s="53">
        <f t="shared" si="12"/>
        <v>160.320660479054</v>
      </c>
      <c r="AT16" s="53">
        <f t="shared" si="13"/>
        <v>0.443634268957969</v>
      </c>
      <c r="AU16" s="53">
        <f t="shared" si="14"/>
        <v>4.73811789788276</v>
      </c>
      <c r="AV16" s="53">
        <f t="shared" si="15"/>
        <v>48.6152120746955</v>
      </c>
      <c r="AW16" s="53">
        <f t="shared" si="16"/>
        <v>24.951796165882</v>
      </c>
      <c r="AX16" s="53">
        <f t="shared" si="17"/>
        <v>31.6634922027587</v>
      </c>
      <c r="AY16" s="53">
        <f t="shared" si="18"/>
        <v>4.68488496340218</v>
      </c>
      <c r="AZ16" s="53">
        <f t="shared" si="19"/>
        <v>0.00571887039473643</v>
      </c>
      <c r="BA16" s="53">
        <f t="shared" si="20"/>
        <v>2.30627512784115</v>
      </c>
      <c r="BB16" s="53">
        <f t="shared" si="21"/>
        <v>2.37860983556103</v>
      </c>
      <c r="BC16" s="53">
        <f t="shared" si="22"/>
        <v>0.00357453887872333</v>
      </c>
      <c r="BD16" s="53">
        <f t="shared" si="23"/>
        <v>-20.0349924712328</v>
      </c>
      <c r="BE16" s="53">
        <f t="shared" si="24"/>
        <v>-0.514469467025253</v>
      </c>
      <c r="BF16" s="53">
        <f t="shared" si="25"/>
        <v>46.7758982641866</v>
      </c>
      <c r="BG16" s="53">
        <f t="shared" si="26"/>
        <v>399.331051354012</v>
      </c>
      <c r="BH16" s="53">
        <f t="shared" si="27"/>
        <v>0.00251693847441766</v>
      </c>
    </row>
    <row r="17" ht="13.55" customHeight="1" spans="1:60">
      <c r="A17" s="53">
        <v>10</v>
      </c>
      <c r="B17" s="63" t="s">
        <v>80</v>
      </c>
      <c r="C17" s="53">
        <v>518.499964266084</v>
      </c>
      <c r="D17" s="53">
        <v>0</v>
      </c>
      <c r="E17" s="53">
        <f t="shared" si="0"/>
        <v>1.96400077658023</v>
      </c>
      <c r="F17" s="53">
        <f t="shared" si="1"/>
        <v>0.00589122781615813</v>
      </c>
      <c r="G17" s="53">
        <f t="shared" si="2"/>
        <v>-139.423538929775</v>
      </c>
      <c r="H17" s="53">
        <f t="shared" si="3"/>
        <v>0.152399305867015</v>
      </c>
      <c r="I17" s="53">
        <f t="shared" si="4"/>
        <v>2.43130284032863</v>
      </c>
      <c r="J17" s="53">
        <f t="shared" si="5"/>
        <v>31.8608741760254</v>
      </c>
      <c r="K17" s="53">
        <v>1</v>
      </c>
      <c r="L17" s="53">
        <f t="shared" si="6"/>
        <v>6</v>
      </c>
      <c r="M17" s="53">
        <v>1</v>
      </c>
      <c r="N17" s="53">
        <f t="shared" si="7"/>
        <v>12</v>
      </c>
      <c r="O17" s="53">
        <v>31.4638557434082</v>
      </c>
      <c r="P17" s="53">
        <v>31.8608741760254</v>
      </c>
      <c r="Q17" s="53">
        <v>31.4334030151367</v>
      </c>
      <c r="R17" s="53">
        <v>399.995086669922</v>
      </c>
      <c r="S17" s="53">
        <v>399.590576171875</v>
      </c>
      <c r="T17" s="53">
        <v>23.6340370178223</v>
      </c>
      <c r="U17" s="53">
        <v>23.663761138916</v>
      </c>
      <c r="V17" s="53">
        <v>49.7273635864258</v>
      </c>
      <c r="W17" s="53">
        <v>49.7899055480957</v>
      </c>
      <c r="X17" s="53">
        <v>500.579864501953</v>
      </c>
      <c r="Y17" s="53">
        <v>1002.14892578125</v>
      </c>
      <c r="Z17" s="53">
        <v>114.819816589355</v>
      </c>
      <c r="AA17" s="53">
        <v>97.4615631103516</v>
      </c>
      <c r="AB17" s="53">
        <v>-16.2282543182373</v>
      </c>
      <c r="AC17" s="53">
        <v>0.022893738001585</v>
      </c>
      <c r="AD17" s="53">
        <v>0.0460070557892323</v>
      </c>
      <c r="AE17" s="53">
        <v>0.049592163413763</v>
      </c>
      <c r="AF17" s="53">
        <v>0.107089176774025</v>
      </c>
      <c r="AG17" s="53">
        <v>0.0495691485702991</v>
      </c>
      <c r="AH17" s="53">
        <v>1</v>
      </c>
      <c r="AI17" s="53">
        <v>-1.355140209198</v>
      </c>
      <c r="AJ17" s="53">
        <v>7.355140209198</v>
      </c>
      <c r="AK17" s="53">
        <v>1</v>
      </c>
      <c r="AL17" s="53">
        <v>0</v>
      </c>
      <c r="AM17" s="53">
        <v>0.159999996423721</v>
      </c>
      <c r="AN17" s="53">
        <v>111115</v>
      </c>
      <c r="AO17" s="53">
        <f t="shared" si="8"/>
        <v>5.00579864501953</v>
      </c>
      <c r="AP17" s="53">
        <f t="shared" si="9"/>
        <v>0.000152399305867015</v>
      </c>
      <c r="AQ17" s="53">
        <f t="shared" si="10"/>
        <v>305.010874176025</v>
      </c>
      <c r="AR17" s="53">
        <f t="shared" si="11"/>
        <v>304.613855743408</v>
      </c>
      <c r="AS17" s="53">
        <f t="shared" si="12"/>
        <v>160.343824541036</v>
      </c>
      <c r="AT17" s="53">
        <f t="shared" si="13"/>
        <v>0.443187509918812</v>
      </c>
      <c r="AU17" s="53">
        <f t="shared" si="14"/>
        <v>4.73760998999738</v>
      </c>
      <c r="AV17" s="53">
        <f t="shared" si="15"/>
        <v>48.6100349594556</v>
      </c>
      <c r="AW17" s="53">
        <f t="shared" si="16"/>
        <v>24.9462738205396</v>
      </c>
      <c r="AX17" s="53">
        <f t="shared" si="17"/>
        <v>31.6623649597168</v>
      </c>
      <c r="AY17" s="53">
        <f t="shared" si="18"/>
        <v>4.68458532557057</v>
      </c>
      <c r="AZ17" s="53">
        <f t="shared" si="19"/>
        <v>0.00588833702158709</v>
      </c>
      <c r="BA17" s="53">
        <f t="shared" si="20"/>
        <v>2.30630714966875</v>
      </c>
      <c r="BB17" s="53">
        <f t="shared" si="21"/>
        <v>2.37827817590182</v>
      </c>
      <c r="BC17" s="53">
        <f t="shared" si="22"/>
        <v>0.00368047024918577</v>
      </c>
      <c r="BD17" s="53">
        <f t="shared" si="23"/>
        <v>-13.5884360384728</v>
      </c>
      <c r="BE17" s="53">
        <f t="shared" si="24"/>
        <v>-0.348915983618705</v>
      </c>
      <c r="BF17" s="53">
        <f t="shared" si="25"/>
        <v>46.7828958836856</v>
      </c>
      <c r="BG17" s="53">
        <f t="shared" si="26"/>
        <v>399.36962608451</v>
      </c>
      <c r="BH17" s="53">
        <f t="shared" si="27"/>
        <v>0.00230066679699842</v>
      </c>
    </row>
    <row r="18" ht="13.55" customHeight="1" spans="1:60">
      <c r="A18" s="53">
        <v>11</v>
      </c>
      <c r="B18" s="63" t="s">
        <v>81</v>
      </c>
      <c r="C18" s="53">
        <v>962.999933632091</v>
      </c>
      <c r="D18" s="53">
        <v>0</v>
      </c>
      <c r="E18" s="53">
        <f t="shared" si="0"/>
        <v>5.30106345315738</v>
      </c>
      <c r="F18" s="53">
        <f t="shared" si="1"/>
        <v>0.0107862246920187</v>
      </c>
      <c r="G18" s="53">
        <f t="shared" si="2"/>
        <v>-388.242712123448</v>
      </c>
      <c r="H18" s="53">
        <f t="shared" si="3"/>
        <v>0.279097997082503</v>
      </c>
      <c r="I18" s="53">
        <f t="shared" si="4"/>
        <v>2.43083166505152</v>
      </c>
      <c r="J18" s="53">
        <f t="shared" si="5"/>
        <v>32.1073379516602</v>
      </c>
      <c r="K18" s="53">
        <v>1</v>
      </c>
      <c r="L18" s="53">
        <f t="shared" si="6"/>
        <v>6</v>
      </c>
      <c r="M18" s="53">
        <v>1</v>
      </c>
      <c r="N18" s="53">
        <f t="shared" si="7"/>
        <v>12</v>
      </c>
      <c r="O18" s="53">
        <v>31.717155456543</v>
      </c>
      <c r="P18" s="53">
        <v>32.1073379516602</v>
      </c>
      <c r="Q18" s="53">
        <v>31.7035636901855</v>
      </c>
      <c r="R18" s="53">
        <v>400.010833740234</v>
      </c>
      <c r="S18" s="53">
        <v>398.929595947266</v>
      </c>
      <c r="T18" s="53">
        <v>24.3005084991455</v>
      </c>
      <c r="U18" s="53">
        <v>24.3549060821533</v>
      </c>
      <c r="V18" s="53">
        <v>50.3927001953125</v>
      </c>
      <c r="W18" s="53">
        <v>50.5055046081543</v>
      </c>
      <c r="X18" s="53">
        <v>500.574798583984</v>
      </c>
      <c r="Y18" s="53">
        <v>1002.10223388672</v>
      </c>
      <c r="Z18" s="53">
        <v>125.374221801758</v>
      </c>
      <c r="AA18" s="53">
        <v>97.4480819702148</v>
      </c>
      <c r="AB18" s="53">
        <v>-16.2282543182373</v>
      </c>
      <c r="AC18" s="53">
        <v>0.022893738001585</v>
      </c>
      <c r="AD18" s="53">
        <v>0.0460070557892323</v>
      </c>
      <c r="AE18" s="53">
        <v>0.049592163413763</v>
      </c>
      <c r="AF18" s="53">
        <v>0.107089176774025</v>
      </c>
      <c r="AG18" s="53">
        <v>0.0495691485702991</v>
      </c>
      <c r="AH18" s="53">
        <v>1</v>
      </c>
      <c r="AI18" s="53">
        <v>-1.355140209198</v>
      </c>
      <c r="AJ18" s="53">
        <v>7.355140209198</v>
      </c>
      <c r="AK18" s="53">
        <v>1</v>
      </c>
      <c r="AL18" s="53">
        <v>0</v>
      </c>
      <c r="AM18" s="53">
        <v>0.159999996423721</v>
      </c>
      <c r="AN18" s="53">
        <v>111115</v>
      </c>
      <c r="AO18" s="53">
        <f t="shared" si="8"/>
        <v>5.00574798583984</v>
      </c>
      <c r="AP18" s="53">
        <f t="shared" si="9"/>
        <v>0.000279097997082503</v>
      </c>
      <c r="AQ18" s="53">
        <f t="shared" si="10"/>
        <v>305.25733795166</v>
      </c>
      <c r="AR18" s="53">
        <f t="shared" si="11"/>
        <v>304.867155456543</v>
      </c>
      <c r="AS18" s="53">
        <f t="shared" si="12"/>
        <v>160.336353838078</v>
      </c>
      <c r="AT18" s="53">
        <f t="shared" si="13"/>
        <v>0.42669706271445</v>
      </c>
      <c r="AU18" s="53">
        <f t="shared" si="14"/>
        <v>4.80417054932208</v>
      </c>
      <c r="AV18" s="53">
        <f t="shared" si="15"/>
        <v>49.2997958727446</v>
      </c>
      <c r="AW18" s="53">
        <f t="shared" si="16"/>
        <v>24.9448897905913</v>
      </c>
      <c r="AX18" s="53">
        <f t="shared" si="17"/>
        <v>31.9122467041016</v>
      </c>
      <c r="AY18" s="53">
        <f t="shared" si="18"/>
        <v>4.75141714451422</v>
      </c>
      <c r="AZ18" s="53">
        <f t="shared" si="19"/>
        <v>0.0107765381785024</v>
      </c>
      <c r="BA18" s="53">
        <f t="shared" si="20"/>
        <v>2.37333888427056</v>
      </c>
      <c r="BB18" s="53">
        <f t="shared" si="21"/>
        <v>2.37807826024366</v>
      </c>
      <c r="BC18" s="53">
        <f t="shared" si="22"/>
        <v>0.00673620596497937</v>
      </c>
      <c r="BD18" s="53">
        <f t="shared" si="23"/>
        <v>-37.8335076353443</v>
      </c>
      <c r="BE18" s="53">
        <f t="shared" si="24"/>
        <v>-0.97321110308088</v>
      </c>
      <c r="BF18" s="53">
        <f t="shared" si="25"/>
        <v>47.5141619849099</v>
      </c>
      <c r="BG18" s="53">
        <f t="shared" si="26"/>
        <v>398.333226308786</v>
      </c>
      <c r="BH18" s="53">
        <f t="shared" si="27"/>
        <v>0.00632323820786049</v>
      </c>
    </row>
    <row r="19" ht="13.55" customHeight="1" spans="1:60">
      <c r="A19" s="53">
        <v>12</v>
      </c>
      <c r="B19" s="63" t="s">
        <v>82</v>
      </c>
      <c r="C19" s="53">
        <v>963.999933563173</v>
      </c>
      <c r="D19" s="53">
        <v>0</v>
      </c>
      <c r="E19" s="53">
        <f t="shared" si="0"/>
        <v>5.75298343436029</v>
      </c>
      <c r="F19" s="53">
        <f t="shared" si="1"/>
        <v>0.0110741048745005</v>
      </c>
      <c r="G19" s="53">
        <f t="shared" si="2"/>
        <v>-432.240503485422</v>
      </c>
      <c r="H19" s="53">
        <f t="shared" si="3"/>
        <v>0.286541820524987</v>
      </c>
      <c r="I19" s="53">
        <f t="shared" si="4"/>
        <v>2.43085050395212</v>
      </c>
      <c r="J19" s="53">
        <f t="shared" si="5"/>
        <v>32.1086502075195</v>
      </c>
      <c r="K19" s="53">
        <v>1</v>
      </c>
      <c r="L19" s="53">
        <f t="shared" si="6"/>
        <v>6</v>
      </c>
      <c r="M19" s="53">
        <v>1</v>
      </c>
      <c r="N19" s="53">
        <f t="shared" si="7"/>
        <v>12</v>
      </c>
      <c r="O19" s="53">
        <v>31.7177467346191</v>
      </c>
      <c r="P19" s="53">
        <v>32.1086502075195</v>
      </c>
      <c r="Q19" s="53">
        <v>31.7040634155273</v>
      </c>
      <c r="R19" s="53">
        <v>400.096160888672</v>
      </c>
      <c r="S19" s="53">
        <v>398.924072265625</v>
      </c>
      <c r="T19" s="53">
        <v>24.3023929595947</v>
      </c>
      <c r="U19" s="53">
        <v>24.3582401275635</v>
      </c>
      <c r="V19" s="53">
        <v>50.3951873779297</v>
      </c>
      <c r="W19" s="53">
        <v>50.5109939575195</v>
      </c>
      <c r="X19" s="53">
        <v>500.584320068359</v>
      </c>
      <c r="Y19" s="53">
        <v>1002.14306640625</v>
      </c>
      <c r="Z19" s="53">
        <v>123.477073669434</v>
      </c>
      <c r="AA19" s="53">
        <v>97.4486083984375</v>
      </c>
      <c r="AB19" s="53">
        <v>-16.2282543182373</v>
      </c>
      <c r="AC19" s="53">
        <v>0.022893738001585</v>
      </c>
      <c r="AD19" s="53">
        <v>0.0460070557892323</v>
      </c>
      <c r="AE19" s="53">
        <v>0.049592163413763</v>
      </c>
      <c r="AF19" s="53">
        <v>0.107089176774025</v>
      </c>
      <c r="AG19" s="53">
        <v>0.0495691485702991</v>
      </c>
      <c r="AH19" s="53">
        <v>1</v>
      </c>
      <c r="AI19" s="53">
        <v>-1.355140209198</v>
      </c>
      <c r="AJ19" s="53">
        <v>7.355140209198</v>
      </c>
      <c r="AK19" s="53">
        <v>1</v>
      </c>
      <c r="AL19" s="53">
        <v>0</v>
      </c>
      <c r="AM19" s="53">
        <v>0.159999996423721</v>
      </c>
      <c r="AN19" s="53">
        <v>111115</v>
      </c>
      <c r="AO19" s="53">
        <f t="shared" si="8"/>
        <v>5.00584320068359</v>
      </c>
      <c r="AP19" s="53">
        <f t="shared" si="9"/>
        <v>0.000286541820524987</v>
      </c>
      <c r="AQ19" s="53">
        <f t="shared" si="10"/>
        <v>305.25865020752</v>
      </c>
      <c r="AR19" s="53">
        <f t="shared" si="11"/>
        <v>304.867746734619</v>
      </c>
      <c r="AS19" s="53">
        <f t="shared" si="12"/>
        <v>160.342887041057</v>
      </c>
      <c r="AT19" s="53">
        <f t="shared" si="13"/>
        <v>0.425712126980013</v>
      </c>
      <c r="AU19" s="53">
        <f t="shared" si="14"/>
        <v>4.80452710741816</v>
      </c>
      <c r="AV19" s="53">
        <f t="shared" si="15"/>
        <v>49.3031884844771</v>
      </c>
      <c r="AW19" s="53">
        <f t="shared" si="16"/>
        <v>24.9449483569136</v>
      </c>
      <c r="AX19" s="53">
        <f t="shared" si="17"/>
        <v>31.9131984710693</v>
      </c>
      <c r="AY19" s="53">
        <f t="shared" si="18"/>
        <v>4.75167327665067</v>
      </c>
      <c r="AZ19" s="53">
        <f t="shared" si="19"/>
        <v>0.0110638946470303</v>
      </c>
      <c r="BA19" s="53">
        <f t="shared" si="20"/>
        <v>2.37367660346604</v>
      </c>
      <c r="BB19" s="53">
        <f t="shared" si="21"/>
        <v>2.37799667318463</v>
      </c>
      <c r="BC19" s="53">
        <f t="shared" si="22"/>
        <v>0.00691585075523534</v>
      </c>
      <c r="BD19" s="53">
        <f t="shared" si="23"/>
        <v>-42.1212355580943</v>
      </c>
      <c r="BE19" s="53">
        <f t="shared" si="24"/>
        <v>-1.08351572024867</v>
      </c>
      <c r="BF19" s="53">
        <f t="shared" si="25"/>
        <v>47.5187250100712</v>
      </c>
      <c r="BG19" s="53">
        <f t="shared" si="26"/>
        <v>398.276861629259</v>
      </c>
      <c r="BH19" s="53">
        <f t="shared" si="27"/>
        <v>0.0068639296967077</v>
      </c>
    </row>
    <row r="20" ht="13.55" customHeight="1" spans="1:60">
      <c r="A20" s="53">
        <v>13</v>
      </c>
      <c r="B20" s="63" t="s">
        <v>83</v>
      </c>
      <c r="C20" s="53">
        <v>964.499933528714</v>
      </c>
      <c r="D20" s="53">
        <v>0</v>
      </c>
      <c r="E20" s="53">
        <f t="shared" si="0"/>
        <v>5.84097003388628</v>
      </c>
      <c r="F20" s="53">
        <f t="shared" si="1"/>
        <v>0.0112617399447112</v>
      </c>
      <c r="G20" s="53">
        <f t="shared" si="2"/>
        <v>-430.906884193847</v>
      </c>
      <c r="H20" s="53">
        <f t="shared" si="3"/>
        <v>0.291471084509367</v>
      </c>
      <c r="I20" s="53">
        <f t="shared" si="4"/>
        <v>2.43150339275886</v>
      </c>
      <c r="J20" s="53">
        <f t="shared" si="5"/>
        <v>32.1113777160645</v>
      </c>
      <c r="K20" s="53">
        <v>1</v>
      </c>
      <c r="L20" s="53">
        <f t="shared" si="6"/>
        <v>6</v>
      </c>
      <c r="M20" s="53">
        <v>1</v>
      </c>
      <c r="N20" s="53">
        <f t="shared" si="7"/>
        <v>12</v>
      </c>
      <c r="O20" s="53">
        <v>31.7188987731934</v>
      </c>
      <c r="P20" s="53">
        <v>32.1113777160645</v>
      </c>
      <c r="Q20" s="53">
        <v>31.7052936553955</v>
      </c>
      <c r="R20" s="53">
        <v>400.137481689453</v>
      </c>
      <c r="S20" s="53">
        <v>398.947448730469</v>
      </c>
      <c r="T20" s="53">
        <v>24.3022766113281</v>
      </c>
      <c r="U20" s="53">
        <v>24.3590831756592</v>
      </c>
      <c r="V20" s="53">
        <v>50.3917808532715</v>
      </c>
      <c r="W20" s="53">
        <v>50.5095748901367</v>
      </c>
      <c r="X20" s="53">
        <v>500.595520019531</v>
      </c>
      <c r="Y20" s="53">
        <v>999.454162597656</v>
      </c>
      <c r="Z20" s="53">
        <v>123.634254455566</v>
      </c>
      <c r="AA20" s="53">
        <v>97.448860168457</v>
      </c>
      <c r="AB20" s="53">
        <v>-16.2282543182373</v>
      </c>
      <c r="AC20" s="53">
        <v>0.022893738001585</v>
      </c>
      <c r="AD20" s="53">
        <v>0.0460070557892323</v>
      </c>
      <c r="AE20" s="53">
        <v>0.049592163413763</v>
      </c>
      <c r="AF20" s="53">
        <v>0.107089176774025</v>
      </c>
      <c r="AG20" s="53">
        <v>0.0495691485702991</v>
      </c>
      <c r="AH20" s="53">
        <v>1</v>
      </c>
      <c r="AI20" s="53">
        <v>-1.355140209198</v>
      </c>
      <c r="AJ20" s="53">
        <v>7.355140209198</v>
      </c>
      <c r="AK20" s="53">
        <v>1</v>
      </c>
      <c r="AL20" s="53">
        <v>0</v>
      </c>
      <c r="AM20" s="53">
        <v>0.159999996423721</v>
      </c>
      <c r="AN20" s="53">
        <v>111115</v>
      </c>
      <c r="AO20" s="53">
        <f t="shared" si="8"/>
        <v>5.00595520019531</v>
      </c>
      <c r="AP20" s="53">
        <f t="shared" si="9"/>
        <v>0.000291471084509367</v>
      </c>
      <c r="AQ20" s="53">
        <f t="shared" si="10"/>
        <v>305.261377716064</v>
      </c>
      <c r="AR20" s="53">
        <f t="shared" si="11"/>
        <v>304.868898773193</v>
      </c>
      <c r="AS20" s="53">
        <f t="shared" si="12"/>
        <v>159.912662441298</v>
      </c>
      <c r="AT20" s="53">
        <f t="shared" si="13"/>
        <v>0.423725080117359</v>
      </c>
      <c r="AU20" s="53">
        <f t="shared" si="14"/>
        <v>4.80526828297549</v>
      </c>
      <c r="AV20" s="53">
        <f t="shared" si="15"/>
        <v>49.3106668940895</v>
      </c>
      <c r="AW20" s="53">
        <f t="shared" si="16"/>
        <v>24.9515837184303</v>
      </c>
      <c r="AX20" s="53">
        <f t="shared" si="17"/>
        <v>31.9151382446289</v>
      </c>
      <c r="AY20" s="53">
        <f t="shared" si="18"/>
        <v>4.75219533066439</v>
      </c>
      <c r="AZ20" s="53">
        <f t="shared" si="19"/>
        <v>0.0112511809552122</v>
      </c>
      <c r="BA20" s="53">
        <f t="shared" si="20"/>
        <v>2.37376489021663</v>
      </c>
      <c r="BB20" s="53">
        <f t="shared" si="21"/>
        <v>2.37843044044776</v>
      </c>
      <c r="BC20" s="53">
        <f t="shared" si="22"/>
        <v>0.00703293599451646</v>
      </c>
      <c r="BD20" s="53">
        <f t="shared" si="23"/>
        <v>-41.9913847034317</v>
      </c>
      <c r="BE20" s="53">
        <f t="shared" si="24"/>
        <v>-1.08010938675026</v>
      </c>
      <c r="BF20" s="53">
        <f t="shared" si="25"/>
        <v>47.5133195594479</v>
      </c>
      <c r="BG20" s="53">
        <f t="shared" si="26"/>
        <v>398.290339601657</v>
      </c>
      <c r="BH20" s="53">
        <f t="shared" si="27"/>
        <v>0.00696787865944121</v>
      </c>
    </row>
    <row r="21" ht="13.55" customHeight="1" spans="1:60">
      <c r="A21" s="53">
        <v>14</v>
      </c>
      <c r="B21" s="63" t="s">
        <v>83</v>
      </c>
      <c r="C21" s="53">
        <v>965.499933459796</v>
      </c>
      <c r="D21" s="53">
        <v>0</v>
      </c>
      <c r="E21" s="53">
        <f t="shared" si="0"/>
        <v>6.27639304977395</v>
      </c>
      <c r="F21" s="53">
        <f t="shared" si="1"/>
        <v>0.0120756795520847</v>
      </c>
      <c r="G21" s="53">
        <f t="shared" si="2"/>
        <v>-432.651337476661</v>
      </c>
      <c r="H21" s="53">
        <f t="shared" si="3"/>
        <v>0.312527957004644</v>
      </c>
      <c r="I21" s="53">
        <f t="shared" si="4"/>
        <v>2.43157296669592</v>
      </c>
      <c r="J21" s="53">
        <f t="shared" si="5"/>
        <v>32.1138687133789</v>
      </c>
      <c r="K21" s="53">
        <v>1</v>
      </c>
      <c r="L21" s="53">
        <f t="shared" si="6"/>
        <v>6</v>
      </c>
      <c r="M21" s="53">
        <v>1</v>
      </c>
      <c r="N21" s="53">
        <f t="shared" si="7"/>
        <v>12</v>
      </c>
      <c r="O21" s="53">
        <v>31.7200202941895</v>
      </c>
      <c r="P21" s="53">
        <v>32.1138687133789</v>
      </c>
      <c r="Q21" s="53">
        <v>31.7067031860352</v>
      </c>
      <c r="R21" s="53">
        <v>400.253845214844</v>
      </c>
      <c r="S21" s="53">
        <v>398.975128173828</v>
      </c>
      <c r="T21" s="53">
        <v>24.3044776916504</v>
      </c>
      <c r="U21" s="53">
        <v>24.3653888702393</v>
      </c>
      <c r="V21" s="53">
        <v>50.3929901123047</v>
      </c>
      <c r="W21" s="53">
        <v>50.519287109375</v>
      </c>
      <c r="X21" s="53">
        <v>500.58642578125</v>
      </c>
      <c r="Y21" s="53">
        <v>997.771240234375</v>
      </c>
      <c r="Z21" s="53">
        <v>123.992851257324</v>
      </c>
      <c r="AA21" s="53">
        <v>97.4485702514648</v>
      </c>
      <c r="AB21" s="53">
        <v>-16.2282543182373</v>
      </c>
      <c r="AC21" s="53">
        <v>0.022893738001585</v>
      </c>
      <c r="AD21" s="53">
        <v>0.0460070557892323</v>
      </c>
      <c r="AE21" s="53">
        <v>0.049592163413763</v>
      </c>
      <c r="AF21" s="53">
        <v>0.107089176774025</v>
      </c>
      <c r="AG21" s="53">
        <v>0.0495691485702991</v>
      </c>
      <c r="AH21" s="53">
        <v>1</v>
      </c>
      <c r="AI21" s="53">
        <v>-1.355140209198</v>
      </c>
      <c r="AJ21" s="53">
        <v>7.355140209198</v>
      </c>
      <c r="AK21" s="53">
        <v>1</v>
      </c>
      <c r="AL21" s="53">
        <v>0</v>
      </c>
      <c r="AM21" s="53">
        <v>0.159999996423721</v>
      </c>
      <c r="AN21" s="53">
        <v>111115</v>
      </c>
      <c r="AO21" s="53">
        <f t="shared" si="8"/>
        <v>5.0058642578125</v>
      </c>
      <c r="AP21" s="53">
        <f t="shared" si="9"/>
        <v>0.000312527957004644</v>
      </c>
      <c r="AQ21" s="53">
        <f t="shared" si="10"/>
        <v>305.263868713379</v>
      </c>
      <c r="AR21" s="53">
        <f t="shared" si="11"/>
        <v>304.870020294189</v>
      </c>
      <c r="AS21" s="53">
        <f t="shared" si="12"/>
        <v>159.643394869192</v>
      </c>
      <c r="AT21" s="53">
        <f t="shared" si="13"/>
        <v>0.420106569765886</v>
      </c>
      <c r="AU21" s="53">
        <f t="shared" si="14"/>
        <v>4.80594527572169</v>
      </c>
      <c r="AV21" s="53">
        <f t="shared" si="15"/>
        <v>49.3177607769925</v>
      </c>
      <c r="AW21" s="53">
        <f t="shared" si="16"/>
        <v>24.9523719067532</v>
      </c>
      <c r="AX21" s="53">
        <f t="shared" si="17"/>
        <v>31.9169445037842</v>
      </c>
      <c r="AY21" s="53">
        <f t="shared" si="18"/>
        <v>4.75268149665322</v>
      </c>
      <c r="AZ21" s="53">
        <f t="shared" si="19"/>
        <v>0.0120635399318779</v>
      </c>
      <c r="BA21" s="53">
        <f t="shared" si="20"/>
        <v>2.37437230902577</v>
      </c>
      <c r="BB21" s="53">
        <f t="shared" si="21"/>
        <v>2.37830918762745</v>
      </c>
      <c r="BC21" s="53">
        <f t="shared" si="22"/>
        <v>0.00754080218746069</v>
      </c>
      <c r="BD21" s="53">
        <f t="shared" si="23"/>
        <v>-42.1612542544846</v>
      </c>
      <c r="BE21" s="53">
        <f t="shared" si="24"/>
        <v>-1.08440678860603</v>
      </c>
      <c r="BF21" s="53">
        <f t="shared" si="25"/>
        <v>47.5224025821323</v>
      </c>
      <c r="BG21" s="53">
        <f t="shared" si="26"/>
        <v>398.269033955728</v>
      </c>
      <c r="BH21" s="53">
        <f t="shared" si="27"/>
        <v>0.00748914055186652</v>
      </c>
    </row>
    <row r="22" ht="13.55" customHeight="1" spans="1:60">
      <c r="A22" s="53">
        <v>15</v>
      </c>
      <c r="B22" s="63" t="s">
        <v>84</v>
      </c>
      <c r="C22" s="53">
        <v>966.999933356419</v>
      </c>
      <c r="D22" s="53">
        <v>0</v>
      </c>
      <c r="E22" s="53">
        <f t="shared" si="0"/>
        <v>4.92026975493239</v>
      </c>
      <c r="F22" s="53">
        <f t="shared" si="1"/>
        <v>0.0114524001574142</v>
      </c>
      <c r="G22" s="53">
        <f t="shared" si="2"/>
        <v>-291.062915627556</v>
      </c>
      <c r="H22" s="53">
        <f t="shared" si="3"/>
        <v>0.296602247807191</v>
      </c>
      <c r="I22" s="53">
        <f t="shared" si="4"/>
        <v>2.43311391563688</v>
      </c>
      <c r="J22" s="53">
        <f t="shared" si="5"/>
        <v>32.1193084716797</v>
      </c>
      <c r="K22" s="53">
        <v>1</v>
      </c>
      <c r="L22" s="53">
        <f t="shared" si="6"/>
        <v>6</v>
      </c>
      <c r="M22" s="53">
        <v>1</v>
      </c>
      <c r="N22" s="53">
        <f t="shared" si="7"/>
        <v>12</v>
      </c>
      <c r="O22" s="53">
        <v>31.7224960327148</v>
      </c>
      <c r="P22" s="53">
        <v>32.1193084716797</v>
      </c>
      <c r="Q22" s="53">
        <v>31.7089061737061</v>
      </c>
      <c r="R22" s="53">
        <v>400.151062011719</v>
      </c>
      <c r="S22" s="53">
        <v>399.144500732422</v>
      </c>
      <c r="T22" s="53">
        <v>24.3069248199463</v>
      </c>
      <c r="U22" s="53">
        <v>24.3647327423096</v>
      </c>
      <c r="V22" s="53">
        <v>50.3910217285156</v>
      </c>
      <c r="W22" s="53">
        <v>50.5108680725098</v>
      </c>
      <c r="X22" s="53">
        <v>500.581237792969</v>
      </c>
      <c r="Y22" s="53">
        <v>997.754211425781</v>
      </c>
      <c r="Z22" s="53">
        <v>124.145492553711</v>
      </c>
      <c r="AA22" s="53">
        <v>97.4486389160156</v>
      </c>
      <c r="AB22" s="53">
        <v>-16.2282543182373</v>
      </c>
      <c r="AC22" s="53">
        <v>0.022893738001585</v>
      </c>
      <c r="AD22" s="53">
        <v>0.0460070557892323</v>
      </c>
      <c r="AE22" s="53">
        <v>0.049592163413763</v>
      </c>
      <c r="AF22" s="53">
        <v>0.107089176774025</v>
      </c>
      <c r="AG22" s="53">
        <v>0.0495691485702991</v>
      </c>
      <c r="AH22" s="53">
        <v>1</v>
      </c>
      <c r="AI22" s="53">
        <v>-1.355140209198</v>
      </c>
      <c r="AJ22" s="53">
        <v>7.355140209198</v>
      </c>
      <c r="AK22" s="53">
        <v>1</v>
      </c>
      <c r="AL22" s="53">
        <v>0</v>
      </c>
      <c r="AM22" s="53">
        <v>0.159999996423721</v>
      </c>
      <c r="AN22" s="53">
        <v>111115</v>
      </c>
      <c r="AO22" s="53">
        <f t="shared" si="8"/>
        <v>5.00581237792969</v>
      </c>
      <c r="AP22" s="53">
        <f t="shared" si="9"/>
        <v>0.000296602247807191</v>
      </c>
      <c r="AQ22" s="53">
        <f t="shared" si="10"/>
        <v>305.26930847168</v>
      </c>
      <c r="AR22" s="53">
        <f t="shared" si="11"/>
        <v>304.872496032715</v>
      </c>
      <c r="AS22" s="53">
        <f t="shared" si="12"/>
        <v>159.640670259878</v>
      </c>
      <c r="AT22" s="53">
        <f t="shared" si="13"/>
        <v>0.422080985020984</v>
      </c>
      <c r="AU22" s="53">
        <f t="shared" si="14"/>
        <v>4.80742395892743</v>
      </c>
      <c r="AV22" s="53">
        <f t="shared" si="15"/>
        <v>49.3329000015139</v>
      </c>
      <c r="AW22" s="53">
        <f t="shared" si="16"/>
        <v>24.9681672592043</v>
      </c>
      <c r="AX22" s="53">
        <f t="shared" si="17"/>
        <v>31.9209022521973</v>
      </c>
      <c r="AY22" s="53">
        <f t="shared" si="18"/>
        <v>4.75374690086358</v>
      </c>
      <c r="AZ22" s="53">
        <f t="shared" si="19"/>
        <v>0.0114414807893814</v>
      </c>
      <c r="BA22" s="53">
        <f t="shared" si="20"/>
        <v>2.37431004329055</v>
      </c>
      <c r="BB22" s="53">
        <f t="shared" si="21"/>
        <v>2.37943685757303</v>
      </c>
      <c r="BC22" s="53">
        <f t="shared" si="22"/>
        <v>0.00715190572930934</v>
      </c>
      <c r="BD22" s="53">
        <f t="shared" si="23"/>
        <v>-28.3636849668324</v>
      </c>
      <c r="BE22" s="53">
        <f t="shared" si="24"/>
        <v>-0.729216900379341</v>
      </c>
      <c r="BF22" s="53">
        <f t="shared" si="25"/>
        <v>47.5021789896046</v>
      </c>
      <c r="BG22" s="53">
        <f t="shared" si="26"/>
        <v>398.590970384992</v>
      </c>
      <c r="BH22" s="53">
        <f t="shared" si="27"/>
        <v>0.00586374383619847</v>
      </c>
    </row>
    <row r="23" ht="13.55" customHeight="1" spans="1:60">
      <c r="A23" s="53">
        <v>16</v>
      </c>
      <c r="B23" s="63" t="s">
        <v>85</v>
      </c>
      <c r="C23" s="53">
        <v>1277.99991192296</v>
      </c>
      <c r="D23" s="53">
        <v>0</v>
      </c>
      <c r="E23" s="53">
        <f t="shared" si="0"/>
        <v>13.4462547999378</v>
      </c>
      <c r="F23" s="53">
        <f t="shared" si="1"/>
        <v>0.0968085810986206</v>
      </c>
      <c r="G23" s="53">
        <f t="shared" si="2"/>
        <v>162.206582527886</v>
      </c>
      <c r="H23" s="53">
        <f t="shared" si="3"/>
        <v>2.4366605512935</v>
      </c>
      <c r="I23" s="53">
        <f t="shared" si="4"/>
        <v>2.37953763921043</v>
      </c>
      <c r="J23" s="53">
        <f t="shared" si="5"/>
        <v>32.2711486816406</v>
      </c>
      <c r="K23" s="53">
        <v>1</v>
      </c>
      <c r="L23" s="53">
        <f t="shared" si="6"/>
        <v>6</v>
      </c>
      <c r="M23" s="53">
        <v>1</v>
      </c>
      <c r="N23" s="53">
        <f t="shared" si="7"/>
        <v>12</v>
      </c>
      <c r="O23" s="53">
        <v>31.939826965332</v>
      </c>
      <c r="P23" s="53">
        <v>32.2711486816406</v>
      </c>
      <c r="Q23" s="53">
        <v>31.9141597747803</v>
      </c>
      <c r="R23" s="53">
        <v>400.197967529297</v>
      </c>
      <c r="S23" s="53">
        <v>397.318511962891</v>
      </c>
      <c r="T23" s="53">
        <v>24.867130279541</v>
      </c>
      <c r="U23" s="53">
        <v>25.3415489196777</v>
      </c>
      <c r="V23" s="53">
        <v>50.9176750183105</v>
      </c>
      <c r="W23" s="53">
        <v>51.889087677002</v>
      </c>
      <c r="X23" s="53">
        <v>500.594116210938</v>
      </c>
      <c r="Y23" s="53">
        <v>1000.50744628906</v>
      </c>
      <c r="Z23" s="53">
        <v>94.1345138549805</v>
      </c>
      <c r="AA23" s="53">
        <v>97.4415969848633</v>
      </c>
      <c r="AB23" s="53">
        <v>-16.2282543182373</v>
      </c>
      <c r="AC23" s="53">
        <v>0.022893738001585</v>
      </c>
      <c r="AD23" s="53">
        <v>0.0460070557892323</v>
      </c>
      <c r="AE23" s="53">
        <v>0.049592163413763</v>
      </c>
      <c r="AF23" s="53">
        <v>0.107089176774025</v>
      </c>
      <c r="AG23" s="53">
        <v>0.0495691485702991</v>
      </c>
      <c r="AH23" s="53">
        <v>1</v>
      </c>
      <c r="AI23" s="53">
        <v>-1.355140209198</v>
      </c>
      <c r="AJ23" s="53">
        <v>7.355140209198</v>
      </c>
      <c r="AK23" s="53">
        <v>1</v>
      </c>
      <c r="AL23" s="53">
        <v>0</v>
      </c>
      <c r="AM23" s="53">
        <v>0.159999996423721</v>
      </c>
      <c r="AN23" s="53">
        <v>111115</v>
      </c>
      <c r="AO23" s="53">
        <f t="shared" si="8"/>
        <v>5.00594116210938</v>
      </c>
      <c r="AP23" s="53">
        <f t="shared" si="9"/>
        <v>0.0024366605512935</v>
      </c>
      <c r="AQ23" s="53">
        <f t="shared" si="10"/>
        <v>305.421148681641</v>
      </c>
      <c r="AR23" s="53">
        <f t="shared" si="11"/>
        <v>305.089826965332</v>
      </c>
      <c r="AS23" s="53">
        <f t="shared" si="12"/>
        <v>160.081187828156</v>
      </c>
      <c r="AT23" s="53">
        <f t="shared" si="13"/>
        <v>0.144642014899914</v>
      </c>
      <c r="AU23" s="53">
        <f t="shared" si="14"/>
        <v>4.84885863601386</v>
      </c>
      <c r="AV23" s="53">
        <f t="shared" si="15"/>
        <v>49.7616909620959</v>
      </c>
      <c r="AW23" s="53">
        <f t="shared" si="16"/>
        <v>24.4201420424182</v>
      </c>
      <c r="AX23" s="53">
        <f t="shared" si="17"/>
        <v>32.1054878234863</v>
      </c>
      <c r="AY23" s="53">
        <f t="shared" si="18"/>
        <v>4.80366788299858</v>
      </c>
      <c r="AZ23" s="53">
        <f t="shared" si="19"/>
        <v>0.0960338394540375</v>
      </c>
      <c r="BA23" s="53">
        <f t="shared" si="20"/>
        <v>2.46932099680343</v>
      </c>
      <c r="BB23" s="53">
        <f t="shared" si="21"/>
        <v>2.33434688619515</v>
      </c>
      <c r="BC23" s="53">
        <f t="shared" si="22"/>
        <v>0.0600902778369893</v>
      </c>
      <c r="BD23" s="53">
        <f t="shared" si="23"/>
        <v>15.8056684429743</v>
      </c>
      <c r="BE23" s="53">
        <f t="shared" si="24"/>
        <v>0.408253271982042</v>
      </c>
      <c r="BF23" s="53">
        <f t="shared" si="25"/>
        <v>49.4191588065129</v>
      </c>
      <c r="BG23" s="53">
        <f t="shared" si="26"/>
        <v>395.805808297898</v>
      </c>
      <c r="BH23" s="53">
        <f t="shared" si="27"/>
        <v>0.0167886015662215</v>
      </c>
    </row>
    <row r="24" ht="13.55" customHeight="1" spans="1:60">
      <c r="A24" s="53">
        <v>17</v>
      </c>
      <c r="B24" s="63" t="s">
        <v>86</v>
      </c>
      <c r="C24" s="53">
        <v>1279.49991181958</v>
      </c>
      <c r="D24" s="53">
        <v>0</v>
      </c>
      <c r="E24" s="53">
        <f t="shared" si="0"/>
        <v>13.6858145520082</v>
      </c>
      <c r="F24" s="53">
        <f t="shared" si="1"/>
        <v>0.0967078177400862</v>
      </c>
      <c r="G24" s="53">
        <f t="shared" si="2"/>
        <v>158.053533015942</v>
      </c>
      <c r="H24" s="53">
        <f t="shared" si="3"/>
        <v>2.43355820757389</v>
      </c>
      <c r="I24" s="53">
        <f t="shared" si="4"/>
        <v>2.37896402357081</v>
      </c>
      <c r="J24" s="53">
        <f t="shared" si="5"/>
        <v>32.2697067260742</v>
      </c>
      <c r="K24" s="53">
        <v>1</v>
      </c>
      <c r="L24" s="53">
        <f t="shared" si="6"/>
        <v>6</v>
      </c>
      <c r="M24" s="53">
        <v>1</v>
      </c>
      <c r="N24" s="53">
        <f t="shared" si="7"/>
        <v>12</v>
      </c>
      <c r="O24" s="53">
        <v>31.939624786377</v>
      </c>
      <c r="P24" s="53">
        <v>32.2697067260742</v>
      </c>
      <c r="Q24" s="53">
        <v>31.9151592254639</v>
      </c>
      <c r="R24" s="53">
        <v>400.227783203125</v>
      </c>
      <c r="S24" s="53">
        <v>397.300537109375</v>
      </c>
      <c r="T24" s="53">
        <v>24.8695697784424</v>
      </c>
      <c r="U24" s="53">
        <v>25.3434143066406</v>
      </c>
      <c r="V24" s="53">
        <v>50.9231910705566</v>
      </c>
      <c r="W24" s="53">
        <v>51.893440246582</v>
      </c>
      <c r="X24" s="53">
        <v>500.561553955078</v>
      </c>
      <c r="Y24" s="53">
        <v>1000.35363769531</v>
      </c>
      <c r="Z24" s="53">
        <v>94.0931396484375</v>
      </c>
      <c r="AA24" s="53">
        <v>97.4414749145508</v>
      </c>
      <c r="AB24" s="53">
        <v>-16.2282543182373</v>
      </c>
      <c r="AC24" s="53">
        <v>0.022893738001585</v>
      </c>
      <c r="AD24" s="53">
        <v>0.0460070557892323</v>
      </c>
      <c r="AE24" s="53">
        <v>0.049592163413763</v>
      </c>
      <c r="AF24" s="53">
        <v>0.107089176774025</v>
      </c>
      <c r="AG24" s="53">
        <v>0.0495691485702991</v>
      </c>
      <c r="AH24" s="53">
        <v>1</v>
      </c>
      <c r="AI24" s="53">
        <v>-1.355140209198</v>
      </c>
      <c r="AJ24" s="53">
        <v>7.355140209198</v>
      </c>
      <c r="AK24" s="53">
        <v>1</v>
      </c>
      <c r="AL24" s="53">
        <v>0</v>
      </c>
      <c r="AM24" s="53">
        <v>0.159999996423721</v>
      </c>
      <c r="AN24" s="53">
        <v>111115</v>
      </c>
      <c r="AO24" s="53">
        <f t="shared" si="8"/>
        <v>5.00561553955078</v>
      </c>
      <c r="AP24" s="53">
        <f t="shared" si="9"/>
        <v>0.00243355820757389</v>
      </c>
      <c r="AQ24" s="53">
        <f t="shared" si="10"/>
        <v>305.419706726074</v>
      </c>
      <c r="AR24" s="53">
        <f t="shared" si="11"/>
        <v>305.089624786377</v>
      </c>
      <c r="AS24" s="53">
        <f t="shared" si="12"/>
        <v>160.056578453706</v>
      </c>
      <c r="AT24" s="53">
        <f t="shared" si="13"/>
        <v>0.145021637553516</v>
      </c>
      <c r="AU24" s="53">
        <f t="shared" si="14"/>
        <v>4.84846369298039</v>
      </c>
      <c r="AV24" s="53">
        <f t="shared" si="15"/>
        <v>49.7577001706116</v>
      </c>
      <c r="AW24" s="53">
        <f t="shared" si="16"/>
        <v>24.414285863971</v>
      </c>
      <c r="AX24" s="53">
        <f t="shared" si="17"/>
        <v>32.1046657562256</v>
      </c>
      <c r="AY24" s="53">
        <f t="shared" si="18"/>
        <v>4.80344454801436</v>
      </c>
      <c r="AZ24" s="53">
        <f t="shared" si="19"/>
        <v>0.0959346815981737</v>
      </c>
      <c r="BA24" s="53">
        <f t="shared" si="20"/>
        <v>2.46949966940959</v>
      </c>
      <c r="BB24" s="53">
        <f t="shared" si="21"/>
        <v>2.33394487860478</v>
      </c>
      <c r="BC24" s="53">
        <f t="shared" si="22"/>
        <v>0.0600281614148492</v>
      </c>
      <c r="BD24" s="53">
        <f t="shared" si="23"/>
        <v>15.400969372529</v>
      </c>
      <c r="BE24" s="53">
        <f t="shared" si="24"/>
        <v>0.397818573732334</v>
      </c>
      <c r="BF24" s="53">
        <f t="shared" si="25"/>
        <v>49.4268673062687</v>
      </c>
      <c r="BG24" s="53">
        <f t="shared" si="26"/>
        <v>395.760882972274</v>
      </c>
      <c r="BH24" s="53">
        <f t="shared" si="27"/>
        <v>0.0170923142974618</v>
      </c>
    </row>
    <row r="25" ht="13.55" customHeight="1" spans="1:60">
      <c r="A25" s="53">
        <v>18</v>
      </c>
      <c r="B25" s="63" t="s">
        <v>87</v>
      </c>
      <c r="C25" s="53">
        <v>1281.49991168175</v>
      </c>
      <c r="D25" s="53">
        <v>0</v>
      </c>
      <c r="E25" s="53">
        <f t="shared" si="0"/>
        <v>13.5501517394069</v>
      </c>
      <c r="F25" s="53">
        <f t="shared" si="1"/>
        <v>0.0971550011874362</v>
      </c>
      <c r="G25" s="53">
        <f t="shared" si="2"/>
        <v>161.271257549131</v>
      </c>
      <c r="H25" s="53">
        <f t="shared" si="3"/>
        <v>2.44620421270192</v>
      </c>
      <c r="I25" s="53">
        <f t="shared" si="4"/>
        <v>2.38038066759671</v>
      </c>
      <c r="J25" s="53">
        <f t="shared" si="5"/>
        <v>32.2767181396484</v>
      </c>
      <c r="K25" s="53">
        <v>1</v>
      </c>
      <c r="L25" s="53">
        <f t="shared" si="6"/>
        <v>6</v>
      </c>
      <c r="M25" s="53">
        <v>1</v>
      </c>
      <c r="N25" s="53">
        <f t="shared" si="7"/>
        <v>12</v>
      </c>
      <c r="O25" s="53">
        <v>31.9421672821045</v>
      </c>
      <c r="P25" s="53">
        <v>32.2767181396484</v>
      </c>
      <c r="Q25" s="53">
        <v>31.9173336029053</v>
      </c>
      <c r="R25" s="53">
        <v>400.199493408203</v>
      </c>
      <c r="S25" s="53">
        <v>397.298400878906</v>
      </c>
      <c r="T25" s="53">
        <v>24.8722515106201</v>
      </c>
      <c r="U25" s="53">
        <v>25.3485469818115</v>
      </c>
      <c r="V25" s="53">
        <v>50.9214324951172</v>
      </c>
      <c r="W25" s="53">
        <v>51.896556854248</v>
      </c>
      <c r="X25" s="53">
        <v>500.570892333984</v>
      </c>
      <c r="Y25" s="53">
        <v>1000.32611083984</v>
      </c>
      <c r="Z25" s="53">
        <v>93.9591064453125</v>
      </c>
      <c r="AA25" s="53">
        <v>97.4416275024414</v>
      </c>
      <c r="AB25" s="53">
        <v>-16.2282543182373</v>
      </c>
      <c r="AC25" s="53">
        <v>0.022893738001585</v>
      </c>
      <c r="AD25" s="53">
        <v>0.0460070557892323</v>
      </c>
      <c r="AE25" s="53">
        <v>0.049592163413763</v>
      </c>
      <c r="AF25" s="53">
        <v>0.107089176774025</v>
      </c>
      <c r="AG25" s="53">
        <v>0.0495691485702991</v>
      </c>
      <c r="AH25" s="53">
        <v>1</v>
      </c>
      <c r="AI25" s="53">
        <v>-1.355140209198</v>
      </c>
      <c r="AJ25" s="53">
        <v>7.355140209198</v>
      </c>
      <c r="AK25" s="53">
        <v>1</v>
      </c>
      <c r="AL25" s="53">
        <v>0</v>
      </c>
      <c r="AM25" s="53">
        <v>0.159999996423721</v>
      </c>
      <c r="AN25" s="53">
        <v>111115</v>
      </c>
      <c r="AO25" s="53">
        <f t="shared" si="8"/>
        <v>5.00570892333984</v>
      </c>
      <c r="AP25" s="53">
        <f t="shared" si="9"/>
        <v>0.00244620421270192</v>
      </c>
      <c r="AQ25" s="53">
        <f t="shared" si="10"/>
        <v>305.426718139648</v>
      </c>
      <c r="AR25" s="53">
        <f t="shared" si="11"/>
        <v>305.092167282104</v>
      </c>
      <c r="AS25" s="53">
        <f t="shared" si="12"/>
        <v>160.052174156929</v>
      </c>
      <c r="AT25" s="53">
        <f t="shared" si="13"/>
        <v>0.143183411879452</v>
      </c>
      <c r="AU25" s="53">
        <f t="shared" si="14"/>
        <v>4.85038434032652</v>
      </c>
      <c r="AV25" s="53">
        <f t="shared" si="15"/>
        <v>49.7773330007752</v>
      </c>
      <c r="AW25" s="53">
        <f t="shared" si="16"/>
        <v>24.4287860189637</v>
      </c>
      <c r="AX25" s="53">
        <f t="shared" si="17"/>
        <v>32.1094427108765</v>
      </c>
      <c r="AY25" s="53">
        <f t="shared" si="18"/>
        <v>4.80474245271589</v>
      </c>
      <c r="AZ25" s="53">
        <f t="shared" si="19"/>
        <v>0.0963747272920613</v>
      </c>
      <c r="BA25" s="53">
        <f t="shared" si="20"/>
        <v>2.47000367272981</v>
      </c>
      <c r="BB25" s="53">
        <f t="shared" si="21"/>
        <v>2.33473877998607</v>
      </c>
      <c r="BC25" s="53">
        <f t="shared" si="22"/>
        <v>0.0603038246549775</v>
      </c>
      <c r="BD25" s="53">
        <f t="shared" si="23"/>
        <v>15.7145338049527</v>
      </c>
      <c r="BE25" s="53">
        <f t="shared" si="24"/>
        <v>0.405919724802228</v>
      </c>
      <c r="BF25" s="53">
        <f t="shared" si="25"/>
        <v>49.4180084932874</v>
      </c>
      <c r="BG25" s="53">
        <f t="shared" si="26"/>
        <v>395.774008808223</v>
      </c>
      <c r="BH25" s="53">
        <f t="shared" si="27"/>
        <v>0.0169192897674041</v>
      </c>
    </row>
    <row r="26" ht="13.55" customHeight="1" spans="1:60">
      <c r="A26" s="53">
        <v>19</v>
      </c>
      <c r="B26" s="63" t="s">
        <v>88</v>
      </c>
      <c r="C26" s="53">
        <v>1283.49991154391</v>
      </c>
      <c r="D26" s="53">
        <v>0</v>
      </c>
      <c r="E26" s="53">
        <f t="shared" si="0"/>
        <v>13.73654391113</v>
      </c>
      <c r="F26" s="53">
        <f t="shared" si="1"/>
        <v>0.096758109032297</v>
      </c>
      <c r="G26" s="53">
        <f t="shared" si="2"/>
        <v>157.306892325146</v>
      </c>
      <c r="H26" s="53">
        <f t="shared" si="3"/>
        <v>2.43770437067992</v>
      </c>
      <c r="I26" s="53">
        <f t="shared" si="4"/>
        <v>2.38173650354302</v>
      </c>
      <c r="J26" s="53">
        <f t="shared" si="5"/>
        <v>32.282958984375</v>
      </c>
      <c r="K26" s="53">
        <v>1</v>
      </c>
      <c r="L26" s="53">
        <f t="shared" si="6"/>
        <v>6</v>
      </c>
      <c r="M26" s="53">
        <v>1</v>
      </c>
      <c r="N26" s="53">
        <f t="shared" si="7"/>
        <v>12</v>
      </c>
      <c r="O26" s="53">
        <v>31.9447612762451</v>
      </c>
      <c r="P26" s="53">
        <v>32.282958984375</v>
      </c>
      <c r="Q26" s="53">
        <v>31.9198837280273</v>
      </c>
      <c r="R26" s="53">
        <v>400.216064453125</v>
      </c>
      <c r="S26" s="53">
        <v>397.278625488281</v>
      </c>
      <c r="T26" s="53">
        <v>24.8775653839111</v>
      </c>
      <c r="U26" s="53">
        <v>25.3521709442139</v>
      </c>
      <c r="V26" s="53">
        <v>50.9248542785645</v>
      </c>
      <c r="W26" s="53">
        <v>51.8963813781738</v>
      </c>
      <c r="X26" s="53">
        <v>500.605865478516</v>
      </c>
      <c r="Y26" s="53">
        <v>1000.4130859375</v>
      </c>
      <c r="Z26" s="53">
        <v>93.8230361938477</v>
      </c>
      <c r="AA26" s="53">
        <v>97.4416732788086</v>
      </c>
      <c r="AB26" s="53">
        <v>-16.2282543182373</v>
      </c>
      <c r="AC26" s="53">
        <v>0.022893738001585</v>
      </c>
      <c r="AD26" s="53">
        <v>0.0460070557892323</v>
      </c>
      <c r="AE26" s="53">
        <v>0.049592163413763</v>
      </c>
      <c r="AF26" s="53">
        <v>0.107089176774025</v>
      </c>
      <c r="AG26" s="53">
        <v>0.0495691485702991</v>
      </c>
      <c r="AH26" s="53">
        <v>1</v>
      </c>
      <c r="AI26" s="53">
        <v>-1.355140209198</v>
      </c>
      <c r="AJ26" s="53">
        <v>7.355140209198</v>
      </c>
      <c r="AK26" s="53">
        <v>1</v>
      </c>
      <c r="AL26" s="53">
        <v>0</v>
      </c>
      <c r="AM26" s="53">
        <v>0.159999996423721</v>
      </c>
      <c r="AN26" s="53">
        <v>111115</v>
      </c>
      <c r="AO26" s="53">
        <f t="shared" si="8"/>
        <v>5.00605865478516</v>
      </c>
      <c r="AP26" s="53">
        <f t="shared" si="9"/>
        <v>0.00243770437067992</v>
      </c>
      <c r="AQ26" s="53">
        <f t="shared" si="10"/>
        <v>305.432958984375</v>
      </c>
      <c r="AR26" s="53">
        <f t="shared" si="11"/>
        <v>305.094761276245</v>
      </c>
      <c r="AS26" s="53">
        <f t="shared" si="12"/>
        <v>160.066090172244</v>
      </c>
      <c r="AT26" s="53">
        <f t="shared" si="13"/>
        <v>0.144207296627423</v>
      </c>
      <c r="AU26" s="53">
        <f t="shared" si="14"/>
        <v>4.85209446159762</v>
      </c>
      <c r="AV26" s="53">
        <f t="shared" si="15"/>
        <v>49.794859820545</v>
      </c>
      <c r="AW26" s="53">
        <f t="shared" si="16"/>
        <v>24.4426888763311</v>
      </c>
      <c r="AX26" s="53">
        <f t="shared" si="17"/>
        <v>32.1138601303101</v>
      </c>
      <c r="AY26" s="53">
        <f t="shared" si="18"/>
        <v>4.80594294290889</v>
      </c>
      <c r="AZ26" s="53">
        <f t="shared" si="19"/>
        <v>0.0959841717857123</v>
      </c>
      <c r="BA26" s="53">
        <f t="shared" si="20"/>
        <v>2.47035795805459</v>
      </c>
      <c r="BB26" s="53">
        <f t="shared" si="21"/>
        <v>2.3355849848543</v>
      </c>
      <c r="BC26" s="53">
        <f t="shared" si="22"/>
        <v>0.0600591640169426</v>
      </c>
      <c r="BD26" s="53">
        <f t="shared" si="23"/>
        <v>15.3282468064516</v>
      </c>
      <c r="BE26" s="53">
        <f t="shared" si="24"/>
        <v>0.395961127110238</v>
      </c>
      <c r="BF26" s="53">
        <f t="shared" si="25"/>
        <v>49.4048194963665</v>
      </c>
      <c r="BG26" s="53">
        <f t="shared" si="26"/>
        <v>395.733264298279</v>
      </c>
      <c r="BH26" s="53">
        <f t="shared" si="27"/>
        <v>0.0171492147276698</v>
      </c>
    </row>
    <row r="27" ht="13.55" customHeight="1" spans="1:60">
      <c r="A27" s="53">
        <v>20</v>
      </c>
      <c r="B27" s="63" t="s">
        <v>89</v>
      </c>
      <c r="C27" s="53">
        <v>1284.499911475</v>
      </c>
      <c r="D27" s="53">
        <v>0</v>
      </c>
      <c r="E27" s="53">
        <f t="shared" si="0"/>
        <v>13.484430324794</v>
      </c>
      <c r="F27" s="53">
        <f t="shared" si="1"/>
        <v>0.0960613386098814</v>
      </c>
      <c r="G27" s="53">
        <f t="shared" si="2"/>
        <v>159.887298707384</v>
      </c>
      <c r="H27" s="53">
        <f t="shared" si="3"/>
        <v>2.42219638615041</v>
      </c>
      <c r="I27" s="53">
        <f t="shared" si="4"/>
        <v>2.38359463605092</v>
      </c>
      <c r="J27" s="53">
        <f t="shared" si="5"/>
        <v>32.2892112731934</v>
      </c>
      <c r="K27" s="53">
        <v>1</v>
      </c>
      <c r="L27" s="53">
        <f t="shared" si="6"/>
        <v>6</v>
      </c>
      <c r="M27" s="53">
        <v>1</v>
      </c>
      <c r="N27" s="53">
        <f t="shared" si="7"/>
        <v>12</v>
      </c>
      <c r="O27" s="53">
        <v>31.9466438293457</v>
      </c>
      <c r="P27" s="53">
        <v>32.2892112731934</v>
      </c>
      <c r="Q27" s="53">
        <v>31.9211444854736</v>
      </c>
      <c r="R27" s="53">
        <v>400.227325439453</v>
      </c>
      <c r="S27" s="53">
        <v>397.341278076172</v>
      </c>
      <c r="T27" s="53">
        <v>24.8790588378906</v>
      </c>
      <c r="U27" s="53">
        <v>25.3506736755371</v>
      </c>
      <c r="V27" s="53">
        <v>50.9225120544434</v>
      </c>
      <c r="W27" s="53">
        <v>51.8878135681152</v>
      </c>
      <c r="X27" s="53">
        <v>500.576293945313</v>
      </c>
      <c r="Y27" s="53">
        <v>1000.52392578125</v>
      </c>
      <c r="Z27" s="53">
        <v>93.8506469726563</v>
      </c>
      <c r="AA27" s="53">
        <v>97.4417343139648</v>
      </c>
      <c r="AB27" s="53">
        <v>-16.2282543182373</v>
      </c>
      <c r="AC27" s="53">
        <v>0.022893738001585</v>
      </c>
      <c r="AD27" s="53">
        <v>0.0460070557892323</v>
      </c>
      <c r="AE27" s="53">
        <v>0.049592163413763</v>
      </c>
      <c r="AF27" s="53">
        <v>0.107089176774025</v>
      </c>
      <c r="AG27" s="53">
        <v>0.0495691485702991</v>
      </c>
      <c r="AH27" s="53">
        <v>1</v>
      </c>
      <c r="AI27" s="53">
        <v>-1.355140209198</v>
      </c>
      <c r="AJ27" s="53">
        <v>7.355140209198</v>
      </c>
      <c r="AK27" s="53">
        <v>1</v>
      </c>
      <c r="AL27" s="53">
        <v>0</v>
      </c>
      <c r="AM27" s="53">
        <v>0.159999996423721</v>
      </c>
      <c r="AN27" s="53">
        <v>111115</v>
      </c>
      <c r="AO27" s="53">
        <f t="shared" si="8"/>
        <v>5.00576293945313</v>
      </c>
      <c r="AP27" s="53">
        <f t="shared" si="9"/>
        <v>0.00242219638615041</v>
      </c>
      <c r="AQ27" s="53">
        <f t="shared" si="10"/>
        <v>305.439211273193</v>
      </c>
      <c r="AR27" s="53">
        <f t="shared" si="11"/>
        <v>305.096643829346</v>
      </c>
      <c r="AS27" s="53">
        <f t="shared" si="12"/>
        <v>160.083824546847</v>
      </c>
      <c r="AT27" s="53">
        <f t="shared" si="13"/>
        <v>0.146136687136016</v>
      </c>
      <c r="AU27" s="53">
        <f t="shared" si="14"/>
        <v>4.85380824502262</v>
      </c>
      <c r="AV27" s="53">
        <f t="shared" si="15"/>
        <v>49.8124164065397</v>
      </c>
      <c r="AW27" s="53">
        <f t="shared" si="16"/>
        <v>24.4617427310026</v>
      </c>
      <c r="AX27" s="53">
        <f t="shared" si="17"/>
        <v>32.1179275512696</v>
      </c>
      <c r="AY27" s="53">
        <f t="shared" si="18"/>
        <v>4.80704854742732</v>
      </c>
      <c r="AZ27" s="53">
        <f t="shared" si="19"/>
        <v>0.0952984637767266</v>
      </c>
      <c r="BA27" s="53">
        <f t="shared" si="20"/>
        <v>2.47021360897171</v>
      </c>
      <c r="BB27" s="53">
        <f t="shared" si="21"/>
        <v>2.33683493845562</v>
      </c>
      <c r="BC27" s="53">
        <f t="shared" si="22"/>
        <v>0.0596296127986793</v>
      </c>
      <c r="BD27" s="53">
        <f t="shared" si="23"/>
        <v>15.5796956808224</v>
      </c>
      <c r="BE27" s="53">
        <f t="shared" si="24"/>
        <v>0.402392873656416</v>
      </c>
      <c r="BF27" s="53">
        <f t="shared" si="25"/>
        <v>49.3798873036955</v>
      </c>
      <c r="BG27" s="53">
        <f t="shared" si="26"/>
        <v>395.824279664633</v>
      </c>
      <c r="BH27" s="53">
        <f t="shared" si="27"/>
        <v>0.0168221022307429</v>
      </c>
    </row>
    <row r="28" ht="13.55" customHeight="1" spans="1:60">
      <c r="A28" s="53">
        <v>21</v>
      </c>
      <c r="B28" s="63" t="s">
        <v>90</v>
      </c>
      <c r="C28" s="53">
        <v>1989.99986285344</v>
      </c>
      <c r="D28" s="53">
        <v>0</v>
      </c>
      <c r="E28" s="53">
        <f t="shared" si="0"/>
        <v>4.36615656960933</v>
      </c>
      <c r="F28" s="53">
        <f t="shared" si="1"/>
        <v>0.0210064215015092</v>
      </c>
      <c r="G28" s="53">
        <f t="shared" si="2"/>
        <v>57.2036681681093</v>
      </c>
      <c r="H28" s="53">
        <f t="shared" si="3"/>
        <v>0.514255491892051</v>
      </c>
      <c r="I28" s="53">
        <f t="shared" si="4"/>
        <v>2.30079897100713</v>
      </c>
      <c r="J28" s="53">
        <f t="shared" si="5"/>
        <v>31.9373779296875</v>
      </c>
      <c r="K28" s="53">
        <v>1</v>
      </c>
      <c r="L28" s="53">
        <f t="shared" si="6"/>
        <v>6</v>
      </c>
      <c r="M28" s="53">
        <v>1</v>
      </c>
      <c r="N28" s="53">
        <f t="shared" si="7"/>
        <v>12</v>
      </c>
      <c r="O28" s="53">
        <v>31.5327739715576</v>
      </c>
      <c r="P28" s="53">
        <v>31.9373779296875</v>
      </c>
      <c r="Q28" s="53">
        <v>31.5831966400146</v>
      </c>
      <c r="R28" s="53">
        <v>400.125396728516</v>
      </c>
      <c r="S28" s="53">
        <v>399.212158203125</v>
      </c>
      <c r="T28" s="53">
        <v>25.1226711273193</v>
      </c>
      <c r="U28" s="53">
        <v>25.2228126525879</v>
      </c>
      <c r="V28" s="53">
        <v>52.6343574523926</v>
      </c>
      <c r="W28" s="53">
        <v>52.844165802002</v>
      </c>
      <c r="X28" s="53">
        <v>500.576080322266</v>
      </c>
      <c r="Y28" s="53">
        <v>1000.50903320313</v>
      </c>
      <c r="Z28" s="53">
        <v>94.573112487793</v>
      </c>
      <c r="AA28" s="53">
        <v>97.4270935058594</v>
      </c>
      <c r="AB28" s="53">
        <v>-16.2282543182373</v>
      </c>
      <c r="AC28" s="53">
        <v>0.022893738001585</v>
      </c>
      <c r="AD28" s="53">
        <v>0.0460070557892323</v>
      </c>
      <c r="AE28" s="53">
        <v>0.049592163413763</v>
      </c>
      <c r="AF28" s="53">
        <v>0.107089176774025</v>
      </c>
      <c r="AG28" s="53">
        <v>0.0495691485702991</v>
      </c>
      <c r="AH28" s="53">
        <v>1</v>
      </c>
      <c r="AI28" s="53">
        <v>-1.355140209198</v>
      </c>
      <c r="AJ28" s="53">
        <v>7.355140209198</v>
      </c>
      <c r="AK28" s="53">
        <v>1</v>
      </c>
      <c r="AL28" s="53">
        <v>0</v>
      </c>
      <c r="AM28" s="53">
        <v>0.159999996423721</v>
      </c>
      <c r="AN28" s="53">
        <v>111115</v>
      </c>
      <c r="AO28" s="53">
        <f t="shared" si="8"/>
        <v>5.00576080322266</v>
      </c>
      <c r="AP28" s="53">
        <f t="shared" si="9"/>
        <v>0.000514255491892051</v>
      </c>
      <c r="AQ28" s="53">
        <f t="shared" si="10"/>
        <v>305.087377929687</v>
      </c>
      <c r="AR28" s="53">
        <f t="shared" si="11"/>
        <v>304.682773971558</v>
      </c>
      <c r="AS28" s="53">
        <f t="shared" si="12"/>
        <v>160.081441734401</v>
      </c>
      <c r="AT28" s="53">
        <f t="shared" si="13"/>
        <v>0.39457268684346</v>
      </c>
      <c r="AU28" s="53">
        <f t="shared" si="14"/>
        <v>4.75818429779159</v>
      </c>
      <c r="AV28" s="53">
        <f t="shared" si="15"/>
        <v>48.8384095898891</v>
      </c>
      <c r="AW28" s="53">
        <f t="shared" si="16"/>
        <v>23.6155969373012</v>
      </c>
      <c r="AX28" s="53">
        <f t="shared" si="17"/>
        <v>31.7350759506226</v>
      </c>
      <c r="AY28" s="53">
        <f t="shared" si="18"/>
        <v>4.70394719072853</v>
      </c>
      <c r="AZ28" s="53">
        <f t="shared" si="19"/>
        <v>0.0209697132818455</v>
      </c>
      <c r="BA28" s="53">
        <f t="shared" si="20"/>
        <v>2.45738532678445</v>
      </c>
      <c r="BB28" s="53">
        <f t="shared" si="21"/>
        <v>2.24656186394407</v>
      </c>
      <c r="BC28" s="53">
        <f t="shared" si="22"/>
        <v>0.0131093638692982</v>
      </c>
      <c r="BD28" s="53">
        <f t="shared" si="23"/>
        <v>5.57318712749254</v>
      </c>
      <c r="BE28" s="53">
        <f t="shared" si="24"/>
        <v>0.143291397801074</v>
      </c>
      <c r="BF28" s="53">
        <f t="shared" si="25"/>
        <v>49.8737345052845</v>
      </c>
      <c r="BG28" s="53">
        <f t="shared" si="26"/>
        <v>398.720965589044</v>
      </c>
      <c r="BH28" s="53">
        <f t="shared" si="27"/>
        <v>0.00546137656040986</v>
      </c>
    </row>
    <row r="29" ht="13.55" customHeight="1" spans="1:60">
      <c r="A29" s="53">
        <v>22</v>
      </c>
      <c r="B29" s="63" t="s">
        <v>91</v>
      </c>
      <c r="C29" s="53">
        <v>1991.9998627156</v>
      </c>
      <c r="D29" s="53">
        <v>0</v>
      </c>
      <c r="E29" s="53">
        <f t="shared" si="0"/>
        <v>4.44157277384209</v>
      </c>
      <c r="F29" s="53">
        <f t="shared" si="1"/>
        <v>0.0204902774168321</v>
      </c>
      <c r="G29" s="53">
        <f t="shared" si="2"/>
        <v>43.2227037640287</v>
      </c>
      <c r="H29" s="53">
        <f t="shared" si="3"/>
        <v>0.501437353287728</v>
      </c>
      <c r="I29" s="53">
        <f t="shared" si="4"/>
        <v>2.29986411012626</v>
      </c>
      <c r="J29" s="53">
        <f t="shared" si="5"/>
        <v>31.9311752319336</v>
      </c>
      <c r="K29" s="53">
        <v>1</v>
      </c>
      <c r="L29" s="53">
        <f t="shared" si="6"/>
        <v>6</v>
      </c>
      <c r="M29" s="53">
        <v>1</v>
      </c>
      <c r="N29" s="53">
        <f t="shared" si="7"/>
        <v>12</v>
      </c>
      <c r="O29" s="53">
        <v>31.5270671844482</v>
      </c>
      <c r="P29" s="53">
        <v>31.9311752319336</v>
      </c>
      <c r="Q29" s="53">
        <v>31.577600479126</v>
      </c>
      <c r="R29" s="53">
        <v>400.155700683594</v>
      </c>
      <c r="S29" s="53">
        <v>399.228393554688</v>
      </c>
      <c r="T29" s="53">
        <v>25.1179103851318</v>
      </c>
      <c r="U29" s="53">
        <v>25.2155590057373</v>
      </c>
      <c r="V29" s="53">
        <v>52.640811920166</v>
      </c>
      <c r="W29" s="53">
        <v>52.845458984375</v>
      </c>
      <c r="X29" s="53">
        <v>500.5634765625</v>
      </c>
      <c r="Y29" s="53">
        <v>1000.40930175781</v>
      </c>
      <c r="Z29" s="53">
        <v>90.6860275268555</v>
      </c>
      <c r="AA29" s="53">
        <v>97.4259262084961</v>
      </c>
      <c r="AB29" s="53">
        <v>-16.2282543182373</v>
      </c>
      <c r="AC29" s="53">
        <v>0.022893738001585</v>
      </c>
      <c r="AD29" s="53">
        <v>0.0460070557892323</v>
      </c>
      <c r="AE29" s="53">
        <v>0.049592163413763</v>
      </c>
      <c r="AF29" s="53">
        <v>0.107089176774025</v>
      </c>
      <c r="AG29" s="53">
        <v>0.0495691485702991</v>
      </c>
      <c r="AH29" s="53">
        <v>0.666666686534882</v>
      </c>
      <c r="AI29" s="53">
        <v>-1.355140209198</v>
      </c>
      <c r="AJ29" s="53">
        <v>7.355140209198</v>
      </c>
      <c r="AK29" s="53">
        <v>1</v>
      </c>
      <c r="AL29" s="53">
        <v>0</v>
      </c>
      <c r="AM29" s="53">
        <v>0.159999996423721</v>
      </c>
      <c r="AN29" s="53">
        <v>111115</v>
      </c>
      <c r="AO29" s="53">
        <f t="shared" si="8"/>
        <v>5.005634765625</v>
      </c>
      <c r="AP29" s="53">
        <f t="shared" si="9"/>
        <v>0.000501437353287727</v>
      </c>
      <c r="AQ29" s="53">
        <f t="shared" si="10"/>
        <v>305.081175231934</v>
      </c>
      <c r="AR29" s="53">
        <f t="shared" si="11"/>
        <v>304.677067184448</v>
      </c>
      <c r="AS29" s="53">
        <f t="shared" si="12"/>
        <v>160.065484703507</v>
      </c>
      <c r="AT29" s="53">
        <f t="shared" si="13"/>
        <v>0.396228776945666</v>
      </c>
      <c r="AU29" s="53">
        <f t="shared" si="14"/>
        <v>4.7565133011252</v>
      </c>
      <c r="AV29" s="53">
        <f t="shared" si="15"/>
        <v>48.8218432837481</v>
      </c>
      <c r="AW29" s="53">
        <f t="shared" si="16"/>
        <v>23.6062842780108</v>
      </c>
      <c r="AX29" s="53">
        <f t="shared" si="17"/>
        <v>31.7291212081909</v>
      </c>
      <c r="AY29" s="53">
        <f t="shared" si="18"/>
        <v>4.70235891541356</v>
      </c>
      <c r="AZ29" s="53">
        <f t="shared" si="19"/>
        <v>0.020455349434784</v>
      </c>
      <c r="BA29" s="53">
        <f t="shared" si="20"/>
        <v>2.45664919099894</v>
      </c>
      <c r="BB29" s="53">
        <f t="shared" si="21"/>
        <v>2.24570972441462</v>
      </c>
      <c r="BC29" s="53">
        <f t="shared" si="22"/>
        <v>0.0127877268762712</v>
      </c>
      <c r="BD29" s="53">
        <f t="shared" si="23"/>
        <v>4.21101194744595</v>
      </c>
      <c r="BE29" s="53">
        <f t="shared" si="24"/>
        <v>0.10826560550761</v>
      </c>
      <c r="BF29" s="53">
        <f t="shared" si="25"/>
        <v>49.8749669669179</v>
      </c>
      <c r="BG29" s="53">
        <f t="shared" si="26"/>
        <v>398.728716617631</v>
      </c>
      <c r="BH29" s="53">
        <f t="shared" si="27"/>
        <v>0.00555573968325363</v>
      </c>
    </row>
    <row r="30" ht="13.55" customHeight="1" spans="1:60">
      <c r="A30" s="53">
        <v>23</v>
      </c>
      <c r="B30" s="63" t="s">
        <v>92</v>
      </c>
      <c r="C30" s="53">
        <v>1993.49986261223</v>
      </c>
      <c r="D30" s="53">
        <v>0</v>
      </c>
      <c r="E30" s="53">
        <f t="shared" si="0"/>
        <v>4.24084814334577</v>
      </c>
      <c r="F30" s="53">
        <f t="shared" si="1"/>
        <v>0.0204377502769947</v>
      </c>
      <c r="G30" s="53">
        <f t="shared" si="2"/>
        <v>57.8277327980834</v>
      </c>
      <c r="H30" s="53">
        <f t="shared" si="3"/>
        <v>0.50041762547378</v>
      </c>
      <c r="I30" s="53">
        <f t="shared" si="4"/>
        <v>2.30106892505075</v>
      </c>
      <c r="J30" s="53">
        <f t="shared" si="5"/>
        <v>31.9355430603027</v>
      </c>
      <c r="K30" s="53">
        <v>1</v>
      </c>
      <c r="L30" s="53">
        <f t="shared" si="6"/>
        <v>6</v>
      </c>
      <c r="M30" s="53">
        <v>1</v>
      </c>
      <c r="N30" s="53">
        <f t="shared" si="7"/>
        <v>12</v>
      </c>
      <c r="O30" s="53">
        <v>31.5254974365234</v>
      </c>
      <c r="P30" s="53">
        <v>31.9355430603027</v>
      </c>
      <c r="Q30" s="53">
        <v>31.5763034820557</v>
      </c>
      <c r="R30" s="53">
        <v>400.167053222656</v>
      </c>
      <c r="S30" s="53">
        <v>399.279937744141</v>
      </c>
      <c r="T30" s="53">
        <v>25.1177463531494</v>
      </c>
      <c r="U30" s="53">
        <v>25.2151947021484</v>
      </c>
      <c r="V30" s="53">
        <v>52.6453170776367</v>
      </c>
      <c r="W30" s="53">
        <v>52.8495635986328</v>
      </c>
      <c r="X30" s="53">
        <v>500.572357177734</v>
      </c>
      <c r="Y30" s="53">
        <v>1000.56176757813</v>
      </c>
      <c r="Z30" s="53">
        <v>87.7558517456055</v>
      </c>
      <c r="AA30" s="53">
        <v>97.4262161254883</v>
      </c>
      <c r="AB30" s="53">
        <v>-16.2282543182373</v>
      </c>
      <c r="AC30" s="53">
        <v>0.022893738001585</v>
      </c>
      <c r="AD30" s="53">
        <v>0.0460070557892323</v>
      </c>
      <c r="AE30" s="53">
        <v>0.049592163413763</v>
      </c>
      <c r="AF30" s="53">
        <v>0.107089176774025</v>
      </c>
      <c r="AG30" s="53">
        <v>0.0495691485702991</v>
      </c>
      <c r="AH30" s="53">
        <v>0.666666686534882</v>
      </c>
      <c r="AI30" s="53">
        <v>-1.355140209198</v>
      </c>
      <c r="AJ30" s="53">
        <v>7.355140209198</v>
      </c>
      <c r="AK30" s="53">
        <v>1</v>
      </c>
      <c r="AL30" s="53">
        <v>0</v>
      </c>
      <c r="AM30" s="53">
        <v>0.159999996423721</v>
      </c>
      <c r="AN30" s="53">
        <v>111115</v>
      </c>
      <c r="AO30" s="53">
        <f t="shared" si="8"/>
        <v>5.00572357177734</v>
      </c>
      <c r="AP30" s="53">
        <f t="shared" si="9"/>
        <v>0.00050041762547378</v>
      </c>
      <c r="AQ30" s="53">
        <f t="shared" si="10"/>
        <v>305.085543060303</v>
      </c>
      <c r="AR30" s="53">
        <f t="shared" si="11"/>
        <v>304.675497436523</v>
      </c>
      <c r="AS30" s="53">
        <f t="shared" si="12"/>
        <v>160.089879234213</v>
      </c>
      <c r="AT30" s="53">
        <f t="shared" si="13"/>
        <v>0.396218585837172</v>
      </c>
      <c r="AU30" s="53">
        <f t="shared" si="14"/>
        <v>4.75768993374853</v>
      </c>
      <c r="AV30" s="53">
        <f t="shared" si="15"/>
        <v>48.8337751680765</v>
      </c>
      <c r="AW30" s="53">
        <f t="shared" si="16"/>
        <v>23.6185804659281</v>
      </c>
      <c r="AX30" s="53">
        <f t="shared" si="17"/>
        <v>31.7305202484131</v>
      </c>
      <c r="AY30" s="53">
        <f t="shared" si="18"/>
        <v>4.70273203165719</v>
      </c>
      <c r="AZ30" s="53">
        <f t="shared" si="19"/>
        <v>0.0204030009903995</v>
      </c>
      <c r="BA30" s="53">
        <f t="shared" si="20"/>
        <v>2.45662100869778</v>
      </c>
      <c r="BB30" s="53">
        <f t="shared" si="21"/>
        <v>2.24611102295941</v>
      </c>
      <c r="BC30" s="53">
        <f t="shared" si="22"/>
        <v>0.0127549930789672</v>
      </c>
      <c r="BD30" s="53">
        <f t="shared" si="23"/>
        <v>5.63393719363306</v>
      </c>
      <c r="BE30" s="53">
        <f t="shared" si="24"/>
        <v>0.144830048624029</v>
      </c>
      <c r="BF30" s="53">
        <f t="shared" si="25"/>
        <v>49.8605910523736</v>
      </c>
      <c r="BG30" s="53">
        <f t="shared" si="26"/>
        <v>398.802842328015</v>
      </c>
      <c r="BH30" s="53">
        <f t="shared" si="27"/>
        <v>0.00530214864458421</v>
      </c>
    </row>
    <row r="31" ht="13.55" customHeight="1" spans="1:60">
      <c r="A31" s="53">
        <v>24</v>
      </c>
      <c r="B31" s="63" t="s">
        <v>93</v>
      </c>
      <c r="C31" s="53">
        <v>1994.99986250885</v>
      </c>
      <c r="D31" s="53">
        <v>0</v>
      </c>
      <c r="E31" s="53">
        <f t="shared" si="0"/>
        <v>4.54839936212357</v>
      </c>
      <c r="F31" s="53">
        <f t="shared" si="1"/>
        <v>0.0208798119022336</v>
      </c>
      <c r="G31" s="53">
        <f t="shared" si="2"/>
        <v>41.5597842437705</v>
      </c>
      <c r="H31" s="53">
        <f t="shared" si="3"/>
        <v>0.511051816360616</v>
      </c>
      <c r="I31" s="53">
        <f t="shared" si="4"/>
        <v>2.3003157990844</v>
      </c>
      <c r="J31" s="53">
        <f t="shared" si="5"/>
        <v>31.9330272674561</v>
      </c>
      <c r="K31" s="53">
        <v>1</v>
      </c>
      <c r="L31" s="53">
        <f t="shared" si="6"/>
        <v>6</v>
      </c>
      <c r="M31" s="53">
        <v>1</v>
      </c>
      <c r="N31" s="53">
        <f t="shared" si="7"/>
        <v>12</v>
      </c>
      <c r="O31" s="53">
        <v>31.5217552185059</v>
      </c>
      <c r="P31" s="53">
        <v>31.9330272674561</v>
      </c>
      <c r="Q31" s="53">
        <v>31.5728397369385</v>
      </c>
      <c r="R31" s="53">
        <v>400.21240234375</v>
      </c>
      <c r="S31" s="53">
        <v>399.263031005859</v>
      </c>
      <c r="T31" s="53">
        <v>25.116361618042</v>
      </c>
      <c r="U31" s="53">
        <v>25.215877532959</v>
      </c>
      <c r="V31" s="53">
        <v>52.6537933349609</v>
      </c>
      <c r="W31" s="53">
        <v>52.862419128418</v>
      </c>
      <c r="X31" s="53">
        <v>500.588470458984</v>
      </c>
      <c r="Y31" s="53">
        <v>1000.65472412109</v>
      </c>
      <c r="Z31" s="53">
        <v>87.5122222900391</v>
      </c>
      <c r="AA31" s="53">
        <v>97.4265670776367</v>
      </c>
      <c r="AB31" s="53">
        <v>-16.2282543182373</v>
      </c>
      <c r="AC31" s="53">
        <v>0.022893738001585</v>
      </c>
      <c r="AD31" s="53">
        <v>0.0460070557892323</v>
      </c>
      <c r="AE31" s="53">
        <v>0.049592163413763</v>
      </c>
      <c r="AF31" s="53">
        <v>0.107089176774025</v>
      </c>
      <c r="AG31" s="53">
        <v>0.0495691485702991</v>
      </c>
      <c r="AH31" s="53">
        <v>0.666666686534882</v>
      </c>
      <c r="AI31" s="53">
        <v>-1.355140209198</v>
      </c>
      <c r="AJ31" s="53">
        <v>7.355140209198</v>
      </c>
      <c r="AK31" s="53">
        <v>1</v>
      </c>
      <c r="AL31" s="53">
        <v>0</v>
      </c>
      <c r="AM31" s="53">
        <v>0.159999996423721</v>
      </c>
      <c r="AN31" s="53">
        <v>111115</v>
      </c>
      <c r="AO31" s="53">
        <f t="shared" si="8"/>
        <v>5.00588470458984</v>
      </c>
      <c r="AP31" s="53">
        <f t="shared" si="9"/>
        <v>0.000511051816360616</v>
      </c>
      <c r="AQ31" s="53">
        <f t="shared" si="10"/>
        <v>305.083027267456</v>
      </c>
      <c r="AR31" s="53">
        <f t="shared" si="11"/>
        <v>304.671755218506</v>
      </c>
      <c r="AS31" s="53">
        <f t="shared" si="12"/>
        <v>160.104752280754</v>
      </c>
      <c r="AT31" s="53">
        <f t="shared" si="13"/>
        <v>0.39482214358359</v>
      </c>
      <c r="AU31" s="53">
        <f t="shared" si="14"/>
        <v>4.7570121829707</v>
      </c>
      <c r="AV31" s="53">
        <f t="shared" si="15"/>
        <v>48.8266427285687</v>
      </c>
      <c r="AW31" s="53">
        <f t="shared" si="16"/>
        <v>23.6107651956097</v>
      </c>
      <c r="AX31" s="53">
        <f t="shared" si="17"/>
        <v>31.727391242981</v>
      </c>
      <c r="AY31" s="53">
        <f t="shared" si="18"/>
        <v>4.70189757895805</v>
      </c>
      <c r="AZ31" s="53">
        <f t="shared" si="19"/>
        <v>0.0208435444615891</v>
      </c>
      <c r="BA31" s="53">
        <f t="shared" si="20"/>
        <v>2.4566963838863</v>
      </c>
      <c r="BB31" s="53">
        <f t="shared" si="21"/>
        <v>2.24520119507175</v>
      </c>
      <c r="BC31" s="53">
        <f t="shared" si="22"/>
        <v>0.0130304688440162</v>
      </c>
      <c r="BD31" s="53">
        <f t="shared" si="23"/>
        <v>4.04902710735782</v>
      </c>
      <c r="BE31" s="53">
        <f t="shared" si="24"/>
        <v>0.104091240651731</v>
      </c>
      <c r="BF31" s="53">
        <f t="shared" si="25"/>
        <v>49.8718715303065</v>
      </c>
      <c r="BG31" s="53">
        <f t="shared" si="26"/>
        <v>398.75133607762</v>
      </c>
      <c r="BH31" s="53">
        <f t="shared" si="27"/>
        <v>0.00568868786466459</v>
      </c>
    </row>
    <row r="32" ht="13.55" customHeight="1" spans="1:60">
      <c r="A32" s="53">
        <v>25</v>
      </c>
      <c r="B32" s="63" t="s">
        <v>94</v>
      </c>
      <c r="C32" s="53">
        <v>1996.49986240547</v>
      </c>
      <c r="D32" s="53">
        <v>0</v>
      </c>
      <c r="E32" s="53">
        <f t="shared" si="0"/>
        <v>4.11076303368145</v>
      </c>
      <c r="F32" s="53">
        <f t="shared" si="1"/>
        <v>0.0203644580977345</v>
      </c>
      <c r="G32" s="53">
        <f t="shared" si="2"/>
        <v>66.7458752259379</v>
      </c>
      <c r="H32" s="53">
        <f t="shared" si="3"/>
        <v>0.499272549285862</v>
      </c>
      <c r="I32" s="53">
        <f t="shared" si="4"/>
        <v>2.30403149132499</v>
      </c>
      <c r="J32" s="53">
        <f t="shared" si="5"/>
        <v>31.945743560791</v>
      </c>
      <c r="K32" s="53">
        <v>1</v>
      </c>
      <c r="L32" s="53">
        <f t="shared" si="6"/>
        <v>6</v>
      </c>
      <c r="M32" s="53">
        <v>1</v>
      </c>
      <c r="N32" s="53">
        <f t="shared" si="7"/>
        <v>12</v>
      </c>
      <c r="O32" s="53">
        <v>31.5220718383789</v>
      </c>
      <c r="P32" s="53">
        <v>31.945743560791</v>
      </c>
      <c r="Q32" s="53">
        <v>31.5735321044922</v>
      </c>
      <c r="R32" s="53">
        <v>400.206665039063</v>
      </c>
      <c r="S32" s="53">
        <v>399.345642089844</v>
      </c>
      <c r="T32" s="53">
        <v>25.1156673431396</v>
      </c>
      <c r="U32" s="53">
        <v>25.212890625</v>
      </c>
      <c r="V32" s="53">
        <v>52.651439666748</v>
      </c>
      <c r="W32" s="53">
        <v>52.8552513122559</v>
      </c>
      <c r="X32" s="53">
        <v>500.584259033203</v>
      </c>
      <c r="Y32" s="53">
        <v>1000.48504638672</v>
      </c>
      <c r="Z32" s="53">
        <v>87.3762817382813</v>
      </c>
      <c r="AA32" s="53">
        <v>97.426643371582</v>
      </c>
      <c r="AB32" s="53">
        <v>-16.2282543182373</v>
      </c>
      <c r="AC32" s="53">
        <v>0.022893738001585</v>
      </c>
      <c r="AD32" s="53">
        <v>0.0460070557892323</v>
      </c>
      <c r="AE32" s="53">
        <v>0.049592163413763</v>
      </c>
      <c r="AF32" s="53">
        <v>0.107089176774025</v>
      </c>
      <c r="AG32" s="53">
        <v>0.0495691485702991</v>
      </c>
      <c r="AH32" s="53">
        <v>0.666666686534882</v>
      </c>
      <c r="AI32" s="53">
        <v>-1.355140209198</v>
      </c>
      <c r="AJ32" s="53">
        <v>7.355140209198</v>
      </c>
      <c r="AK32" s="53">
        <v>1</v>
      </c>
      <c r="AL32" s="53">
        <v>0</v>
      </c>
      <c r="AM32" s="53">
        <v>0.159999996423721</v>
      </c>
      <c r="AN32" s="53">
        <v>111115</v>
      </c>
      <c r="AO32" s="53">
        <f t="shared" si="8"/>
        <v>5.00584259033203</v>
      </c>
      <c r="AP32" s="53">
        <f t="shared" si="9"/>
        <v>0.000499272549285862</v>
      </c>
      <c r="AQ32" s="53">
        <f t="shared" si="10"/>
        <v>305.095743560791</v>
      </c>
      <c r="AR32" s="53">
        <f t="shared" si="11"/>
        <v>304.672071838379</v>
      </c>
      <c r="AS32" s="53">
        <f t="shared" si="12"/>
        <v>160.077603843862</v>
      </c>
      <c r="AT32" s="53">
        <f t="shared" si="13"/>
        <v>0.395834807871188</v>
      </c>
      <c r="AU32" s="53">
        <f t="shared" si="14"/>
        <v>4.76043879461356</v>
      </c>
      <c r="AV32" s="53">
        <f t="shared" si="15"/>
        <v>48.8617756896069</v>
      </c>
      <c r="AW32" s="53">
        <f t="shared" si="16"/>
        <v>23.6488850646069</v>
      </c>
      <c r="AX32" s="53">
        <f t="shared" si="17"/>
        <v>31.733907699585</v>
      </c>
      <c r="AY32" s="53">
        <f t="shared" si="18"/>
        <v>4.7036355528059</v>
      </c>
      <c r="AZ32" s="53">
        <f t="shared" si="19"/>
        <v>0.0203299573839616</v>
      </c>
      <c r="BA32" s="53">
        <f t="shared" si="20"/>
        <v>2.45640730328858</v>
      </c>
      <c r="BB32" s="53">
        <f t="shared" si="21"/>
        <v>2.24722824951732</v>
      </c>
      <c r="BC32" s="53">
        <f t="shared" si="22"/>
        <v>0.0127093185409131</v>
      </c>
      <c r="BD32" s="53">
        <f t="shared" si="23"/>
        <v>6.50282658216156</v>
      </c>
      <c r="BE32" s="53">
        <f t="shared" si="24"/>
        <v>0.167138108423183</v>
      </c>
      <c r="BF32" s="53">
        <f t="shared" si="25"/>
        <v>49.8240521813572</v>
      </c>
      <c r="BG32" s="53">
        <f t="shared" si="26"/>
        <v>398.883181248555</v>
      </c>
      <c r="BH32" s="53">
        <f t="shared" si="27"/>
        <v>0.00513470814322735</v>
      </c>
    </row>
    <row r="33" ht="13.55" customHeight="1" spans="1:60">
      <c r="A33" s="53">
        <v>26</v>
      </c>
      <c r="B33" s="63" t="s">
        <v>95</v>
      </c>
      <c r="C33" s="53">
        <v>2396.49983483832</v>
      </c>
      <c r="D33" s="53">
        <v>0</v>
      </c>
      <c r="E33" s="53">
        <f t="shared" si="0"/>
        <v>2.22833197070325</v>
      </c>
      <c r="F33" s="53">
        <f t="shared" si="1"/>
        <v>0.00761580263151649</v>
      </c>
      <c r="G33" s="53">
        <f t="shared" si="2"/>
        <v>-75.0321789857632</v>
      </c>
      <c r="H33" s="53">
        <f t="shared" si="3"/>
        <v>0.178584239130931</v>
      </c>
      <c r="I33" s="53">
        <f t="shared" si="4"/>
        <v>2.20352588997946</v>
      </c>
      <c r="J33" s="53">
        <f t="shared" si="5"/>
        <v>31.3717193603516</v>
      </c>
      <c r="K33" s="53">
        <v>1</v>
      </c>
      <c r="L33" s="53">
        <f t="shared" si="6"/>
        <v>6</v>
      </c>
      <c r="M33" s="53">
        <v>1</v>
      </c>
      <c r="N33" s="53">
        <f t="shared" si="7"/>
        <v>12</v>
      </c>
      <c r="O33" s="53">
        <v>30.9342403411865</v>
      </c>
      <c r="P33" s="53">
        <v>31.3717193603516</v>
      </c>
      <c r="Q33" s="53">
        <v>30.9837093353271</v>
      </c>
      <c r="R33" s="53">
        <v>399.920104980469</v>
      </c>
      <c r="S33" s="53">
        <v>399.460693359375</v>
      </c>
      <c r="T33" s="53">
        <v>24.6463184356689</v>
      </c>
      <c r="U33" s="53">
        <v>24.6811141967773</v>
      </c>
      <c r="V33" s="53">
        <v>53.4202117919922</v>
      </c>
      <c r="W33" s="53">
        <v>53.4956321716309</v>
      </c>
      <c r="X33" s="53">
        <v>500.568389892578</v>
      </c>
      <c r="Y33" s="53">
        <v>1000.04315185547</v>
      </c>
      <c r="Z33" s="53">
        <v>110.750061035156</v>
      </c>
      <c r="AA33" s="53">
        <v>97.4168395996094</v>
      </c>
      <c r="AB33" s="53">
        <v>-16.2282543182373</v>
      </c>
      <c r="AC33" s="53">
        <v>0.022893738001585</v>
      </c>
      <c r="AD33" s="53">
        <v>0.0460070557892323</v>
      </c>
      <c r="AE33" s="53">
        <v>0.049592163413763</v>
      </c>
      <c r="AF33" s="53">
        <v>0.107089176774025</v>
      </c>
      <c r="AG33" s="53">
        <v>0.0495691485702991</v>
      </c>
      <c r="AH33" s="53">
        <v>1</v>
      </c>
      <c r="AI33" s="53">
        <v>-1.355140209198</v>
      </c>
      <c r="AJ33" s="53">
        <v>7.355140209198</v>
      </c>
      <c r="AK33" s="53">
        <v>1</v>
      </c>
      <c r="AL33" s="53">
        <v>0</v>
      </c>
      <c r="AM33" s="53">
        <v>0.159999996423721</v>
      </c>
      <c r="AN33" s="53">
        <v>111115</v>
      </c>
      <c r="AO33" s="53">
        <f t="shared" si="8"/>
        <v>5.00568389892578</v>
      </c>
      <c r="AP33" s="53">
        <f t="shared" si="9"/>
        <v>0.000178584239130931</v>
      </c>
      <c r="AQ33" s="53">
        <f t="shared" si="10"/>
        <v>304.521719360352</v>
      </c>
      <c r="AR33" s="53">
        <f t="shared" si="11"/>
        <v>304.084240341187</v>
      </c>
      <c r="AS33" s="53">
        <f t="shared" si="12"/>
        <v>160.006900720442</v>
      </c>
      <c r="AT33" s="53">
        <f t="shared" si="13"/>
        <v>0.437429272498986</v>
      </c>
      <c r="AU33" s="53">
        <f t="shared" si="14"/>
        <v>4.60788203282656</v>
      </c>
      <c r="AV33" s="53">
        <f t="shared" si="15"/>
        <v>47.3006725712444</v>
      </c>
      <c r="AW33" s="53">
        <f t="shared" si="16"/>
        <v>22.6195583744671</v>
      </c>
      <c r="AX33" s="53">
        <f t="shared" si="17"/>
        <v>31.1529798507691</v>
      </c>
      <c r="AY33" s="53">
        <f t="shared" si="18"/>
        <v>4.55087878350166</v>
      </c>
      <c r="AZ33" s="53">
        <f t="shared" si="19"/>
        <v>0.00761097232626059</v>
      </c>
      <c r="BA33" s="53">
        <f t="shared" si="20"/>
        <v>2.4043561428471</v>
      </c>
      <c r="BB33" s="53">
        <f t="shared" si="21"/>
        <v>2.14652264065456</v>
      </c>
      <c r="BC33" s="53">
        <f t="shared" si="22"/>
        <v>0.00475729144094965</v>
      </c>
      <c r="BD33" s="53">
        <f t="shared" si="23"/>
        <v>-7.30939774506528</v>
      </c>
      <c r="BE33" s="53">
        <f t="shared" si="24"/>
        <v>-0.187833697365213</v>
      </c>
      <c r="BF33" s="53">
        <f t="shared" si="25"/>
        <v>50.4252958355733</v>
      </c>
      <c r="BG33" s="53">
        <f t="shared" si="26"/>
        <v>399.210006012671</v>
      </c>
      <c r="BH33" s="53">
        <f t="shared" si="27"/>
        <v>0.00281466639488517</v>
      </c>
    </row>
    <row r="34" ht="13.55" customHeight="1" spans="1:60">
      <c r="A34" s="53">
        <v>27</v>
      </c>
      <c r="B34" s="63" t="s">
        <v>96</v>
      </c>
      <c r="C34" s="53">
        <v>2397.99983473495</v>
      </c>
      <c r="D34" s="53">
        <v>0</v>
      </c>
      <c r="E34" s="53">
        <f t="shared" si="0"/>
        <v>2.50236913028384</v>
      </c>
      <c r="F34" s="53">
        <f t="shared" si="1"/>
        <v>0.00876306066598143</v>
      </c>
      <c r="G34" s="53">
        <f t="shared" si="2"/>
        <v>-64.047730066882</v>
      </c>
      <c r="H34" s="53">
        <f t="shared" si="3"/>
        <v>0.205346072950301</v>
      </c>
      <c r="I34" s="53">
        <f t="shared" si="4"/>
        <v>2.20223878666142</v>
      </c>
      <c r="J34" s="53">
        <f t="shared" si="5"/>
        <v>31.3674297332764</v>
      </c>
      <c r="K34" s="53">
        <v>1</v>
      </c>
      <c r="L34" s="53">
        <f t="shared" si="6"/>
        <v>6</v>
      </c>
      <c r="M34" s="53">
        <v>1</v>
      </c>
      <c r="N34" s="53">
        <f t="shared" si="7"/>
        <v>12</v>
      </c>
      <c r="O34" s="53">
        <v>30.9319553375244</v>
      </c>
      <c r="P34" s="53">
        <v>31.3674297332764</v>
      </c>
      <c r="Q34" s="53">
        <v>30.982006072998</v>
      </c>
      <c r="R34" s="53">
        <v>399.939392089844</v>
      </c>
      <c r="S34" s="53">
        <v>399.423095703125</v>
      </c>
      <c r="T34" s="53">
        <v>24.6428127288818</v>
      </c>
      <c r="U34" s="53">
        <v>24.6828231811523</v>
      </c>
      <c r="V34" s="53">
        <v>53.4195022583008</v>
      </c>
      <c r="W34" s="53">
        <v>53.506233215332</v>
      </c>
      <c r="X34" s="53">
        <v>500.563079833984</v>
      </c>
      <c r="Y34" s="53">
        <v>1000.1171875</v>
      </c>
      <c r="Z34" s="53">
        <v>108.780868530273</v>
      </c>
      <c r="AA34" s="53">
        <v>97.4167098999023</v>
      </c>
      <c r="AB34" s="53">
        <v>-16.2282543182373</v>
      </c>
      <c r="AC34" s="53">
        <v>0.022893738001585</v>
      </c>
      <c r="AD34" s="53">
        <v>0.0460070557892323</v>
      </c>
      <c r="AE34" s="53">
        <v>0.049592163413763</v>
      </c>
      <c r="AF34" s="53">
        <v>0.107089176774025</v>
      </c>
      <c r="AG34" s="53">
        <v>0.0495691485702991</v>
      </c>
      <c r="AH34" s="53">
        <v>1</v>
      </c>
      <c r="AI34" s="53">
        <v>-1.355140209198</v>
      </c>
      <c r="AJ34" s="53">
        <v>7.355140209198</v>
      </c>
      <c r="AK34" s="53">
        <v>1</v>
      </c>
      <c r="AL34" s="53">
        <v>0</v>
      </c>
      <c r="AM34" s="53">
        <v>0.159999996423721</v>
      </c>
      <c r="AN34" s="53">
        <v>111115</v>
      </c>
      <c r="AO34" s="53">
        <f t="shared" si="8"/>
        <v>5.00563079833984</v>
      </c>
      <c r="AP34" s="53">
        <f t="shared" si="9"/>
        <v>0.000205346072950301</v>
      </c>
      <c r="AQ34" s="53">
        <f t="shared" si="10"/>
        <v>304.517429733276</v>
      </c>
      <c r="AR34" s="53">
        <f t="shared" si="11"/>
        <v>304.081955337524</v>
      </c>
      <c r="AS34" s="53">
        <f t="shared" si="12"/>
        <v>160.018746423302</v>
      </c>
      <c r="AT34" s="53">
        <f t="shared" si="13"/>
        <v>0.43402201487472</v>
      </c>
      <c r="AU34" s="53">
        <f t="shared" si="14"/>
        <v>4.60675821201032</v>
      </c>
      <c r="AV34" s="53">
        <f t="shared" si="15"/>
        <v>47.2891993246729</v>
      </c>
      <c r="AW34" s="53">
        <f t="shared" si="16"/>
        <v>22.6063761435206</v>
      </c>
      <c r="AX34" s="53">
        <f t="shared" si="17"/>
        <v>31.1496925354004</v>
      </c>
      <c r="AY34" s="53">
        <f t="shared" si="18"/>
        <v>4.55002681909634</v>
      </c>
      <c r="AZ34" s="53">
        <f t="shared" si="19"/>
        <v>0.00875666606631719</v>
      </c>
      <c r="BA34" s="53">
        <f t="shared" si="20"/>
        <v>2.4045194253489</v>
      </c>
      <c r="BB34" s="53">
        <f t="shared" si="21"/>
        <v>2.14550739374745</v>
      </c>
      <c r="BC34" s="53">
        <f t="shared" si="22"/>
        <v>0.00547349044725318</v>
      </c>
      <c r="BD34" s="53">
        <f t="shared" si="23"/>
        <v>-6.23931913967269</v>
      </c>
      <c r="BE34" s="53">
        <f t="shared" si="24"/>
        <v>-0.1603505925318</v>
      </c>
      <c r="BF34" s="53">
        <f t="shared" si="25"/>
        <v>50.4471517154312</v>
      </c>
      <c r="BG34" s="53">
        <f t="shared" si="26"/>
        <v>399.141579175968</v>
      </c>
      <c r="BH34" s="53">
        <f t="shared" si="27"/>
        <v>0.00316272224567681</v>
      </c>
    </row>
    <row r="35" ht="13.55" customHeight="1" spans="1:60">
      <c r="A35" s="53">
        <v>28</v>
      </c>
      <c r="B35" s="63" t="s">
        <v>97</v>
      </c>
      <c r="C35" s="53">
        <v>2399.49983463157</v>
      </c>
      <c r="D35" s="53">
        <v>0</v>
      </c>
      <c r="E35" s="53">
        <f t="shared" si="0"/>
        <v>2.1989077475809</v>
      </c>
      <c r="F35" s="53">
        <f t="shared" si="1"/>
        <v>0.00902970552174085</v>
      </c>
      <c r="G35" s="53">
        <f t="shared" si="2"/>
        <v>2.02526345205408</v>
      </c>
      <c r="H35" s="53">
        <f t="shared" si="3"/>
        <v>0.211440551961954</v>
      </c>
      <c r="I35" s="53">
        <f t="shared" si="4"/>
        <v>2.20071545067109</v>
      </c>
      <c r="J35" s="53">
        <f t="shared" si="5"/>
        <v>31.3611316680908</v>
      </c>
      <c r="K35" s="53">
        <v>1</v>
      </c>
      <c r="L35" s="53">
        <f t="shared" si="6"/>
        <v>6</v>
      </c>
      <c r="M35" s="53">
        <v>1</v>
      </c>
      <c r="N35" s="53">
        <f t="shared" si="7"/>
        <v>12</v>
      </c>
      <c r="O35" s="53">
        <v>30.9309425354004</v>
      </c>
      <c r="P35" s="53">
        <v>31.3611316680908</v>
      </c>
      <c r="Q35" s="53">
        <v>30.9805355072021</v>
      </c>
      <c r="R35" s="53">
        <v>399.888671875</v>
      </c>
      <c r="S35" s="53">
        <v>399.432525634766</v>
      </c>
      <c r="T35" s="53">
        <v>24.6402416229248</v>
      </c>
      <c r="U35" s="53">
        <v>24.6814384460449</v>
      </c>
      <c r="V35" s="53">
        <v>53.4172096252441</v>
      </c>
      <c r="W35" s="53">
        <v>53.506519317627</v>
      </c>
      <c r="X35" s="53">
        <v>500.577178955078</v>
      </c>
      <c r="Y35" s="53">
        <v>999.952575683594</v>
      </c>
      <c r="Z35" s="53">
        <v>106.940284729004</v>
      </c>
      <c r="AA35" s="53">
        <v>97.4170608520508</v>
      </c>
      <c r="AB35" s="53">
        <v>-16.2282543182373</v>
      </c>
      <c r="AC35" s="53">
        <v>0.022893738001585</v>
      </c>
      <c r="AD35" s="53">
        <v>0.0460070557892323</v>
      </c>
      <c r="AE35" s="53">
        <v>0.049592163413763</v>
      </c>
      <c r="AF35" s="53">
        <v>0.107089176774025</v>
      </c>
      <c r="AG35" s="53">
        <v>0.0495691485702991</v>
      </c>
      <c r="AH35" s="53">
        <v>1</v>
      </c>
      <c r="AI35" s="53">
        <v>-1.355140209198</v>
      </c>
      <c r="AJ35" s="53">
        <v>7.355140209198</v>
      </c>
      <c r="AK35" s="53">
        <v>1</v>
      </c>
      <c r="AL35" s="53">
        <v>0</v>
      </c>
      <c r="AM35" s="53">
        <v>0.159999996423721</v>
      </c>
      <c r="AN35" s="53">
        <v>111115</v>
      </c>
      <c r="AO35" s="53">
        <f t="shared" si="8"/>
        <v>5.00577178955078</v>
      </c>
      <c r="AP35" s="53">
        <f t="shared" si="9"/>
        <v>0.000211440551961954</v>
      </c>
      <c r="AQ35" s="53">
        <f t="shared" si="10"/>
        <v>304.511131668091</v>
      </c>
      <c r="AR35" s="53">
        <f t="shared" si="11"/>
        <v>304.0809425354</v>
      </c>
      <c r="AS35" s="53">
        <f t="shared" si="12"/>
        <v>159.992408533266</v>
      </c>
      <c r="AT35" s="53">
        <f t="shared" si="13"/>
        <v>0.433335525299722</v>
      </c>
      <c r="AU35" s="53">
        <f t="shared" si="14"/>
        <v>4.60510864168559</v>
      </c>
      <c r="AV35" s="53">
        <f t="shared" si="15"/>
        <v>47.2720958875926</v>
      </c>
      <c r="AW35" s="53">
        <f t="shared" si="16"/>
        <v>22.5906574415477</v>
      </c>
      <c r="AX35" s="53">
        <f t="shared" si="17"/>
        <v>31.1460371017456</v>
      </c>
      <c r="AY35" s="53">
        <f t="shared" si="18"/>
        <v>4.54907961361681</v>
      </c>
      <c r="AZ35" s="53">
        <f t="shared" si="19"/>
        <v>0.00902291599887275</v>
      </c>
      <c r="BA35" s="53">
        <f t="shared" si="20"/>
        <v>2.4043931910145</v>
      </c>
      <c r="BB35" s="53">
        <f t="shared" si="21"/>
        <v>2.14468642260231</v>
      </c>
      <c r="BC35" s="53">
        <f t="shared" si="22"/>
        <v>0.00563993210271883</v>
      </c>
      <c r="BD35" s="53">
        <f t="shared" si="23"/>
        <v>0.197295212950187</v>
      </c>
      <c r="BE35" s="53">
        <f t="shared" si="24"/>
        <v>0.00507035186690316</v>
      </c>
      <c r="BF35" s="53">
        <f t="shared" si="25"/>
        <v>50.4652656016321</v>
      </c>
      <c r="BG35" s="53">
        <f t="shared" si="26"/>
        <v>399.185148513163</v>
      </c>
      <c r="BH35" s="53">
        <f t="shared" si="27"/>
        <v>0.00277987455015496</v>
      </c>
    </row>
    <row r="36" ht="13.55" customHeight="1" spans="1:60">
      <c r="A36" s="53">
        <v>29</v>
      </c>
      <c r="B36" s="63" t="s">
        <v>98</v>
      </c>
      <c r="C36" s="53">
        <v>2400.99983452819</v>
      </c>
      <c r="D36" s="53">
        <v>0</v>
      </c>
      <c r="E36" s="53">
        <f t="shared" si="0"/>
        <v>2.71147621267232</v>
      </c>
      <c r="F36" s="53">
        <f t="shared" si="1"/>
        <v>0.0089069677395286</v>
      </c>
      <c r="G36" s="53">
        <f t="shared" si="2"/>
        <v>-93.7269222346904</v>
      </c>
      <c r="H36" s="53">
        <f t="shared" si="3"/>
        <v>0.208700230807428</v>
      </c>
      <c r="I36" s="53">
        <f t="shared" si="4"/>
        <v>2.20209323831894</v>
      </c>
      <c r="J36" s="53">
        <f t="shared" si="5"/>
        <v>31.3661689758301</v>
      </c>
      <c r="K36" s="53">
        <v>1</v>
      </c>
      <c r="L36" s="53">
        <f t="shared" si="6"/>
        <v>6</v>
      </c>
      <c r="M36" s="53">
        <v>1</v>
      </c>
      <c r="N36" s="53">
        <f t="shared" si="7"/>
        <v>12</v>
      </c>
      <c r="O36" s="53">
        <v>30.9313697814941</v>
      </c>
      <c r="P36" s="53">
        <v>31.3661689758301</v>
      </c>
      <c r="Q36" s="53">
        <v>30.9805469512939</v>
      </c>
      <c r="R36" s="53">
        <v>399.949310302734</v>
      </c>
      <c r="S36" s="53">
        <v>399.390991210938</v>
      </c>
      <c r="T36" s="53">
        <v>24.6401309967041</v>
      </c>
      <c r="U36" s="53">
        <v>24.680793762207</v>
      </c>
      <c r="V36" s="53">
        <v>53.4157638549805</v>
      </c>
      <c r="W36" s="53">
        <v>53.5039138793945</v>
      </c>
      <c r="X36" s="53">
        <v>500.579193115234</v>
      </c>
      <c r="Y36" s="53">
        <v>1000.07690429688</v>
      </c>
      <c r="Z36" s="53">
        <v>107.502456665039</v>
      </c>
      <c r="AA36" s="53">
        <v>97.417236328125</v>
      </c>
      <c r="AB36" s="53">
        <v>-16.2282543182373</v>
      </c>
      <c r="AC36" s="53">
        <v>0.022893738001585</v>
      </c>
      <c r="AD36" s="53">
        <v>0.0460070557892323</v>
      </c>
      <c r="AE36" s="53">
        <v>0.049592163413763</v>
      </c>
      <c r="AF36" s="53">
        <v>0.107089176774025</v>
      </c>
      <c r="AG36" s="53">
        <v>0.0495691485702991</v>
      </c>
      <c r="AH36" s="53">
        <v>1</v>
      </c>
      <c r="AI36" s="53">
        <v>-1.355140209198</v>
      </c>
      <c r="AJ36" s="53">
        <v>7.355140209198</v>
      </c>
      <c r="AK36" s="53">
        <v>1</v>
      </c>
      <c r="AL36" s="53">
        <v>0</v>
      </c>
      <c r="AM36" s="53">
        <v>0.159999996423721</v>
      </c>
      <c r="AN36" s="53">
        <v>111115</v>
      </c>
      <c r="AO36" s="53">
        <f t="shared" si="8"/>
        <v>5.00579193115234</v>
      </c>
      <c r="AP36" s="53">
        <f t="shared" si="9"/>
        <v>0.000208700230807428</v>
      </c>
      <c r="AQ36" s="53">
        <f t="shared" si="10"/>
        <v>304.51616897583</v>
      </c>
      <c r="AR36" s="53">
        <f t="shared" si="11"/>
        <v>304.081369781494</v>
      </c>
      <c r="AS36" s="53">
        <f t="shared" si="12"/>
        <v>160.012301110947</v>
      </c>
      <c r="AT36" s="53">
        <f t="shared" si="13"/>
        <v>0.433586871837783</v>
      </c>
      <c r="AU36" s="53">
        <f t="shared" si="14"/>
        <v>4.60642795701757</v>
      </c>
      <c r="AV36" s="53">
        <f t="shared" si="15"/>
        <v>47.2855536724733</v>
      </c>
      <c r="AW36" s="53">
        <f t="shared" si="16"/>
        <v>22.6047599102663</v>
      </c>
      <c r="AX36" s="53">
        <f t="shared" si="17"/>
        <v>31.1487693786621</v>
      </c>
      <c r="AY36" s="53">
        <f t="shared" si="18"/>
        <v>4.54978759210925</v>
      </c>
      <c r="AZ36" s="53">
        <f t="shared" si="19"/>
        <v>0.00890036147015487</v>
      </c>
      <c r="BA36" s="53">
        <f t="shared" si="20"/>
        <v>2.40433471869863</v>
      </c>
      <c r="BB36" s="53">
        <f t="shared" si="21"/>
        <v>2.14545287341061</v>
      </c>
      <c r="BC36" s="53">
        <f t="shared" si="22"/>
        <v>0.0055633190738816</v>
      </c>
      <c r="BD36" s="53">
        <f t="shared" si="23"/>
        <v>-9.13061773364463</v>
      </c>
      <c r="BE36" s="53">
        <f t="shared" si="24"/>
        <v>-0.234674602825953</v>
      </c>
      <c r="BF36" s="53">
        <f t="shared" si="25"/>
        <v>50.4476139592866</v>
      </c>
      <c r="BG36" s="53">
        <f t="shared" si="26"/>
        <v>399.085950137012</v>
      </c>
      <c r="BH36" s="53">
        <f t="shared" si="27"/>
        <v>0.00342751994124875</v>
      </c>
    </row>
    <row r="37" ht="13.55" customHeight="1" spans="1:60">
      <c r="A37" s="53">
        <v>30</v>
      </c>
      <c r="B37" s="63" t="s">
        <v>99</v>
      </c>
      <c r="C37" s="53">
        <v>2401.99983445928</v>
      </c>
      <c r="D37" s="53">
        <v>0</v>
      </c>
      <c r="E37" s="53">
        <f t="shared" si="0"/>
        <v>3.18028390976593</v>
      </c>
      <c r="F37" s="53">
        <f t="shared" si="1"/>
        <v>0.00947513754393171</v>
      </c>
      <c r="G37" s="53">
        <f t="shared" si="2"/>
        <v>-142.85319058816</v>
      </c>
      <c r="H37" s="53">
        <f t="shared" si="3"/>
        <v>0.222079878755347</v>
      </c>
      <c r="I37" s="53">
        <f t="shared" si="4"/>
        <v>2.20284605249766</v>
      </c>
      <c r="J37" s="53">
        <f t="shared" si="5"/>
        <v>31.3692283630371</v>
      </c>
      <c r="K37" s="53">
        <v>1</v>
      </c>
      <c r="L37" s="53">
        <f t="shared" si="6"/>
        <v>6</v>
      </c>
      <c r="M37" s="53">
        <v>1</v>
      </c>
      <c r="N37" s="53">
        <f t="shared" si="7"/>
        <v>12</v>
      </c>
      <c r="O37" s="53">
        <v>30.9312152862549</v>
      </c>
      <c r="P37" s="53">
        <v>31.3692283630371</v>
      </c>
      <c r="Q37" s="53">
        <v>30.9800357818604</v>
      </c>
      <c r="R37" s="53">
        <v>400.007965087891</v>
      </c>
      <c r="S37" s="53">
        <v>399.354919433594</v>
      </c>
      <c r="T37" s="53">
        <v>24.6380653381348</v>
      </c>
      <c r="U37" s="53">
        <v>24.6813354492188</v>
      </c>
      <c r="V37" s="53">
        <v>53.4116668701172</v>
      </c>
      <c r="W37" s="53">
        <v>53.5054702758789</v>
      </c>
      <c r="X37" s="53">
        <v>500.573364257813</v>
      </c>
      <c r="Y37" s="53">
        <v>1000.04553222656</v>
      </c>
      <c r="Z37" s="53">
        <v>107.239135742188</v>
      </c>
      <c r="AA37" s="53">
        <v>97.4170684814453</v>
      </c>
      <c r="AB37" s="53">
        <v>-16.2282543182373</v>
      </c>
      <c r="AC37" s="53">
        <v>0.022893738001585</v>
      </c>
      <c r="AD37" s="53">
        <v>0.0460070557892323</v>
      </c>
      <c r="AE37" s="53">
        <v>0.049592163413763</v>
      </c>
      <c r="AF37" s="53">
        <v>0.107089176774025</v>
      </c>
      <c r="AG37" s="53">
        <v>0.0495691485702991</v>
      </c>
      <c r="AH37" s="53">
        <v>1</v>
      </c>
      <c r="AI37" s="53">
        <v>-1.355140209198</v>
      </c>
      <c r="AJ37" s="53">
        <v>7.355140209198</v>
      </c>
      <c r="AK37" s="53">
        <v>1</v>
      </c>
      <c r="AL37" s="53">
        <v>0</v>
      </c>
      <c r="AM37" s="53">
        <v>0.159999996423721</v>
      </c>
      <c r="AN37" s="53">
        <v>111115</v>
      </c>
      <c r="AO37" s="53">
        <f t="shared" si="8"/>
        <v>5.00573364257813</v>
      </c>
      <c r="AP37" s="53">
        <f t="shared" si="9"/>
        <v>0.000222079878755347</v>
      </c>
      <c r="AQ37" s="53">
        <f t="shared" si="10"/>
        <v>304.519228363037</v>
      </c>
      <c r="AR37" s="53">
        <f t="shared" si="11"/>
        <v>304.081215286255</v>
      </c>
      <c r="AS37" s="53">
        <f t="shared" si="12"/>
        <v>160.007281579808</v>
      </c>
      <c r="AT37" s="53">
        <f t="shared" si="13"/>
        <v>0.431696990747023</v>
      </c>
      <c r="AU37" s="53">
        <f t="shared" si="14"/>
        <v>4.60722939816773</v>
      </c>
      <c r="AV37" s="53">
        <f t="shared" si="15"/>
        <v>47.2938620509327</v>
      </c>
      <c r="AW37" s="53">
        <f t="shared" si="16"/>
        <v>22.6125266017139</v>
      </c>
      <c r="AX37" s="53">
        <f t="shared" si="17"/>
        <v>31.150221824646</v>
      </c>
      <c r="AY37" s="53">
        <f t="shared" si="18"/>
        <v>4.55016398413861</v>
      </c>
      <c r="AZ37" s="53">
        <f t="shared" si="19"/>
        <v>0.00946766192734995</v>
      </c>
      <c r="BA37" s="53">
        <f t="shared" si="20"/>
        <v>2.40438334567007</v>
      </c>
      <c r="BB37" s="53">
        <f t="shared" si="21"/>
        <v>2.14578063846854</v>
      </c>
      <c r="BC37" s="53">
        <f t="shared" si="22"/>
        <v>0.00591795988824007</v>
      </c>
      <c r="BD37" s="53">
        <f t="shared" si="23"/>
        <v>-13.9163390503198</v>
      </c>
      <c r="BE37" s="53">
        <f t="shared" si="24"/>
        <v>-0.357709855661148</v>
      </c>
      <c r="BF37" s="53">
        <f t="shared" si="25"/>
        <v>50.4414138022589</v>
      </c>
      <c r="BG37" s="53">
        <f t="shared" si="26"/>
        <v>398.997137493745</v>
      </c>
      <c r="BH37" s="53">
        <f t="shared" si="27"/>
        <v>0.00402053051580311</v>
      </c>
    </row>
    <row r="38" ht="13.55" customHeight="1" spans="1:60">
      <c r="A38" s="53">
        <v>31</v>
      </c>
      <c r="B38" s="63" t="s">
        <v>100</v>
      </c>
      <c r="C38" s="53">
        <v>2756.49981002789</v>
      </c>
      <c r="D38" s="53">
        <v>0</v>
      </c>
      <c r="E38" s="53">
        <f t="shared" si="0"/>
        <v>2.76732790881749</v>
      </c>
      <c r="F38" s="53">
        <f t="shared" si="1"/>
        <v>0.0576807037809826</v>
      </c>
      <c r="G38" s="53">
        <f t="shared" si="2"/>
        <v>309.414658213498</v>
      </c>
      <c r="H38" s="53">
        <f t="shared" si="3"/>
        <v>1.318396967784</v>
      </c>
      <c r="I38" s="53">
        <f t="shared" si="4"/>
        <v>2.15727541707776</v>
      </c>
      <c r="J38" s="53">
        <f t="shared" si="5"/>
        <v>31.1854724884033</v>
      </c>
      <c r="K38" s="53">
        <v>1</v>
      </c>
      <c r="L38" s="53">
        <f t="shared" si="6"/>
        <v>6</v>
      </c>
      <c r="M38" s="53">
        <v>1</v>
      </c>
      <c r="N38" s="53">
        <f t="shared" si="7"/>
        <v>12</v>
      </c>
      <c r="O38" s="53">
        <v>30.7985134124756</v>
      </c>
      <c r="P38" s="53">
        <v>31.1854724884033</v>
      </c>
      <c r="Q38" s="53">
        <v>30.8146781921387</v>
      </c>
      <c r="R38" s="53">
        <v>400.167663574219</v>
      </c>
      <c r="S38" s="53">
        <v>399.509613037109</v>
      </c>
      <c r="T38" s="53">
        <v>24.4017658233643</v>
      </c>
      <c r="U38" s="53">
        <v>24.6586475372314</v>
      </c>
      <c r="V38" s="53">
        <v>53.2984428405762</v>
      </c>
      <c r="W38" s="53">
        <v>53.8595275878906</v>
      </c>
      <c r="X38" s="53">
        <v>500.575561523438</v>
      </c>
      <c r="Y38" s="53">
        <v>1000.41522216797</v>
      </c>
      <c r="Z38" s="53">
        <v>101.66446685791</v>
      </c>
      <c r="AA38" s="53">
        <v>97.4113388061523</v>
      </c>
      <c r="AB38" s="53">
        <v>-16.2282543182373</v>
      </c>
      <c r="AC38" s="53">
        <v>0.022893738001585</v>
      </c>
      <c r="AD38" s="53">
        <v>0.0460070557892323</v>
      </c>
      <c r="AE38" s="53">
        <v>0.049592163413763</v>
      </c>
      <c r="AF38" s="53">
        <v>0.107089176774025</v>
      </c>
      <c r="AG38" s="53">
        <v>0.0495691485702991</v>
      </c>
      <c r="AH38" s="53">
        <v>1</v>
      </c>
      <c r="AI38" s="53">
        <v>-1.355140209198</v>
      </c>
      <c r="AJ38" s="53">
        <v>7.355140209198</v>
      </c>
      <c r="AK38" s="53">
        <v>1</v>
      </c>
      <c r="AL38" s="53">
        <v>0</v>
      </c>
      <c r="AM38" s="53">
        <v>0.159999996423721</v>
      </c>
      <c r="AN38" s="53">
        <v>111115</v>
      </c>
      <c r="AO38" s="53">
        <f t="shared" si="8"/>
        <v>5.00575561523438</v>
      </c>
      <c r="AP38" s="53">
        <f t="shared" si="9"/>
        <v>0.001318396967784</v>
      </c>
      <c r="AQ38" s="53">
        <f t="shared" si="10"/>
        <v>304.335472488403</v>
      </c>
      <c r="AR38" s="53">
        <f t="shared" si="11"/>
        <v>303.948513412476</v>
      </c>
      <c r="AS38" s="53">
        <f t="shared" si="12"/>
        <v>160.066431969111</v>
      </c>
      <c r="AT38" s="53">
        <f t="shared" si="13"/>
        <v>0.289715325941551</v>
      </c>
      <c r="AU38" s="53">
        <f t="shared" si="14"/>
        <v>4.5593072868285</v>
      </c>
      <c r="AV38" s="53">
        <f t="shared" si="15"/>
        <v>46.8046876544986</v>
      </c>
      <c r="AW38" s="53">
        <f t="shared" si="16"/>
        <v>22.1460401172672</v>
      </c>
      <c r="AX38" s="53">
        <f t="shared" si="17"/>
        <v>30.9919929504394</v>
      </c>
      <c r="AY38" s="53">
        <f t="shared" si="18"/>
        <v>4.50931908356317</v>
      </c>
      <c r="AZ38" s="53">
        <f t="shared" si="19"/>
        <v>0.0574047747967605</v>
      </c>
      <c r="BA38" s="53">
        <f t="shared" si="20"/>
        <v>2.40203186975074</v>
      </c>
      <c r="BB38" s="53">
        <f t="shared" si="21"/>
        <v>2.10728721381242</v>
      </c>
      <c r="BC38" s="53">
        <f t="shared" si="22"/>
        <v>0.0359026731291776</v>
      </c>
      <c r="BD38" s="53">
        <f t="shared" si="23"/>
        <v>30.1404961028249</v>
      </c>
      <c r="BE38" s="53">
        <f t="shared" si="24"/>
        <v>0.774486140299101</v>
      </c>
      <c r="BF38" s="53">
        <f t="shared" si="25"/>
        <v>51.1655508322885</v>
      </c>
      <c r="BG38" s="53">
        <f t="shared" si="26"/>
        <v>399.198288647367</v>
      </c>
      <c r="BH38" s="53">
        <f t="shared" si="27"/>
        <v>0.00354690540553112</v>
      </c>
    </row>
    <row r="39" ht="13.55" customHeight="1" spans="1:60">
      <c r="A39" s="53">
        <v>32</v>
      </c>
      <c r="B39" s="63" t="s">
        <v>101</v>
      </c>
      <c r="C39" s="53">
        <v>2756.99980999343</v>
      </c>
      <c r="D39" s="53">
        <v>0</v>
      </c>
      <c r="E39" s="53">
        <f t="shared" si="0"/>
        <v>2.38732973261127</v>
      </c>
      <c r="F39" s="53">
        <f t="shared" si="1"/>
        <v>0.0574931866317506</v>
      </c>
      <c r="G39" s="53">
        <f t="shared" si="2"/>
        <v>319.619737998389</v>
      </c>
      <c r="H39" s="53">
        <f t="shared" si="3"/>
        <v>1.3149429514891</v>
      </c>
      <c r="I39" s="53">
        <f t="shared" si="4"/>
        <v>2.15859479146678</v>
      </c>
      <c r="J39" s="53">
        <f t="shared" si="5"/>
        <v>31.1901512145996</v>
      </c>
      <c r="K39" s="53">
        <v>1</v>
      </c>
      <c r="L39" s="53">
        <f t="shared" si="6"/>
        <v>6</v>
      </c>
      <c r="M39" s="53">
        <v>1</v>
      </c>
      <c r="N39" s="53">
        <f t="shared" si="7"/>
        <v>12</v>
      </c>
      <c r="O39" s="53">
        <v>30.7993335723877</v>
      </c>
      <c r="P39" s="53">
        <v>31.1901512145996</v>
      </c>
      <c r="Q39" s="53">
        <v>30.8154544830322</v>
      </c>
      <c r="R39" s="53">
        <v>400.124603271484</v>
      </c>
      <c r="S39" s="53">
        <v>399.542724609375</v>
      </c>
      <c r="T39" s="53">
        <v>24.4013633728027</v>
      </c>
      <c r="U39" s="53">
        <v>24.6575756072998</v>
      </c>
      <c r="V39" s="53">
        <v>53.2950668334961</v>
      </c>
      <c r="W39" s="53">
        <v>53.8546562194824</v>
      </c>
      <c r="X39" s="53">
        <v>500.569244384766</v>
      </c>
      <c r="Y39" s="53">
        <v>1000.53833007813</v>
      </c>
      <c r="Z39" s="53">
        <v>101.81330871582</v>
      </c>
      <c r="AA39" s="53">
        <v>97.4113311767578</v>
      </c>
      <c r="AB39" s="53">
        <v>-16.2282543182373</v>
      </c>
      <c r="AC39" s="53">
        <v>0.022893738001585</v>
      </c>
      <c r="AD39" s="53">
        <v>0.0460070557892323</v>
      </c>
      <c r="AE39" s="53">
        <v>0.049592163413763</v>
      </c>
      <c r="AF39" s="53">
        <v>0.107089176774025</v>
      </c>
      <c r="AG39" s="53">
        <v>0.0495691485702991</v>
      </c>
      <c r="AH39" s="53">
        <v>1</v>
      </c>
      <c r="AI39" s="53">
        <v>-1.355140209198</v>
      </c>
      <c r="AJ39" s="53">
        <v>7.355140209198</v>
      </c>
      <c r="AK39" s="53">
        <v>1</v>
      </c>
      <c r="AL39" s="53">
        <v>0</v>
      </c>
      <c r="AM39" s="53">
        <v>0.159999996423721</v>
      </c>
      <c r="AN39" s="53">
        <v>111115</v>
      </c>
      <c r="AO39" s="53">
        <f t="shared" si="8"/>
        <v>5.00569244384766</v>
      </c>
      <c r="AP39" s="53">
        <f t="shared" si="9"/>
        <v>0.0013149429514891</v>
      </c>
      <c r="AQ39" s="53">
        <f t="shared" si="10"/>
        <v>304.3401512146</v>
      </c>
      <c r="AR39" s="53">
        <f t="shared" si="11"/>
        <v>303.949333572388</v>
      </c>
      <c r="AS39" s="53">
        <f t="shared" si="12"/>
        <v>160.086129234297</v>
      </c>
      <c r="AT39" s="53">
        <f t="shared" si="13"/>
        <v>0.290087621247879</v>
      </c>
      <c r="AU39" s="53">
        <f t="shared" si="14"/>
        <v>4.5605220549654</v>
      </c>
      <c r="AV39" s="53">
        <f t="shared" si="15"/>
        <v>46.8171618216582</v>
      </c>
      <c r="AW39" s="53">
        <f t="shared" si="16"/>
        <v>22.1595862143584</v>
      </c>
      <c r="AX39" s="53">
        <f t="shared" si="17"/>
        <v>30.9947423934936</v>
      </c>
      <c r="AY39" s="53">
        <f t="shared" si="18"/>
        <v>4.51002608382825</v>
      </c>
      <c r="AZ39" s="53">
        <f t="shared" si="19"/>
        <v>0.0572190445312402</v>
      </c>
      <c r="BA39" s="53">
        <f t="shared" si="20"/>
        <v>2.40192726349863</v>
      </c>
      <c r="BB39" s="53">
        <f t="shared" si="21"/>
        <v>2.10809882032962</v>
      </c>
      <c r="BC39" s="53">
        <f t="shared" si="22"/>
        <v>0.0357864321577911</v>
      </c>
      <c r="BD39" s="53">
        <f t="shared" si="23"/>
        <v>31.1345841487897</v>
      </c>
      <c r="BE39" s="53">
        <f t="shared" si="24"/>
        <v>0.799963854456054</v>
      </c>
      <c r="BF39" s="53">
        <f t="shared" si="25"/>
        <v>51.1476512572267</v>
      </c>
      <c r="BG39" s="53">
        <f t="shared" si="26"/>
        <v>399.274150014456</v>
      </c>
      <c r="BH39" s="53">
        <f t="shared" si="27"/>
        <v>0.00305820721414569</v>
      </c>
    </row>
    <row r="40" ht="13.55" customHeight="1" spans="1:60">
      <c r="A40" s="53">
        <v>33</v>
      </c>
      <c r="B40" s="63" t="s">
        <v>101</v>
      </c>
      <c r="C40" s="53">
        <v>2757.49980995897</v>
      </c>
      <c r="D40" s="53">
        <v>0</v>
      </c>
      <c r="E40" s="53">
        <f t="shared" si="0"/>
        <v>2.73115345664561</v>
      </c>
      <c r="F40" s="53">
        <f t="shared" si="1"/>
        <v>0.0577257827616058</v>
      </c>
      <c r="G40" s="53">
        <f t="shared" si="2"/>
        <v>310.446192404327</v>
      </c>
      <c r="H40" s="53">
        <f t="shared" si="3"/>
        <v>1.32019540457354</v>
      </c>
      <c r="I40" s="53">
        <f t="shared" si="4"/>
        <v>2.15852152905665</v>
      </c>
      <c r="J40" s="53">
        <f t="shared" si="5"/>
        <v>31.189733505249</v>
      </c>
      <c r="K40" s="53">
        <v>1</v>
      </c>
      <c r="L40" s="53">
        <f t="shared" si="6"/>
        <v>6</v>
      </c>
      <c r="M40" s="53">
        <v>1</v>
      </c>
      <c r="N40" s="53">
        <f t="shared" si="7"/>
        <v>12</v>
      </c>
      <c r="O40" s="53">
        <v>30.799633026123</v>
      </c>
      <c r="P40" s="53">
        <v>31.189733505249</v>
      </c>
      <c r="Q40" s="53">
        <v>30.8152294158936</v>
      </c>
      <c r="R40" s="53">
        <v>400.151794433594</v>
      </c>
      <c r="S40" s="53">
        <v>399.500823974609</v>
      </c>
      <c r="T40" s="53">
        <v>24.4000511169434</v>
      </c>
      <c r="U40" s="53">
        <v>24.6572856903076</v>
      </c>
      <c r="V40" s="53">
        <v>53.2911338806152</v>
      </c>
      <c r="W40" s="53">
        <v>53.8529510498047</v>
      </c>
      <c r="X40" s="53">
        <v>500.571502685547</v>
      </c>
      <c r="Y40" s="53">
        <v>1000.46417236328</v>
      </c>
      <c r="Z40" s="53">
        <v>101.778465270996</v>
      </c>
      <c r="AA40" s="53">
        <v>97.4110488891602</v>
      </c>
      <c r="AB40" s="53">
        <v>-16.2282543182373</v>
      </c>
      <c r="AC40" s="53">
        <v>0.022893738001585</v>
      </c>
      <c r="AD40" s="53">
        <v>0.0460070557892323</v>
      </c>
      <c r="AE40" s="53">
        <v>0.049592163413763</v>
      </c>
      <c r="AF40" s="53">
        <v>0.107089176774025</v>
      </c>
      <c r="AG40" s="53">
        <v>0.0495691485702991</v>
      </c>
      <c r="AH40" s="53">
        <v>1</v>
      </c>
      <c r="AI40" s="53">
        <v>-1.355140209198</v>
      </c>
      <c r="AJ40" s="53">
        <v>7.355140209198</v>
      </c>
      <c r="AK40" s="53">
        <v>1</v>
      </c>
      <c r="AL40" s="53">
        <v>0</v>
      </c>
      <c r="AM40" s="53">
        <v>0.159999996423721</v>
      </c>
      <c r="AN40" s="53">
        <v>111115</v>
      </c>
      <c r="AO40" s="53">
        <f t="shared" si="8"/>
        <v>5.00571502685547</v>
      </c>
      <c r="AP40" s="53">
        <f t="shared" si="9"/>
        <v>0.00132019540457354</v>
      </c>
      <c r="AQ40" s="53">
        <f t="shared" si="10"/>
        <v>304.339733505249</v>
      </c>
      <c r="AR40" s="53">
        <f t="shared" si="11"/>
        <v>303.949633026123</v>
      </c>
      <c r="AS40" s="53">
        <f t="shared" si="12"/>
        <v>160.074264000186</v>
      </c>
      <c r="AT40" s="53">
        <f t="shared" si="13"/>
        <v>0.289388059100203</v>
      </c>
      <c r="AU40" s="53">
        <f t="shared" si="14"/>
        <v>4.56041359090919</v>
      </c>
      <c r="AV40" s="53">
        <f t="shared" si="15"/>
        <v>46.8161840254722</v>
      </c>
      <c r="AW40" s="53">
        <f t="shared" si="16"/>
        <v>22.1588983351646</v>
      </c>
      <c r="AX40" s="53">
        <f t="shared" si="17"/>
        <v>30.994683265686</v>
      </c>
      <c r="AY40" s="53">
        <f t="shared" si="18"/>
        <v>4.51001087850566</v>
      </c>
      <c r="AZ40" s="53">
        <f t="shared" si="19"/>
        <v>0.0574494233505961</v>
      </c>
      <c r="BA40" s="53">
        <f t="shared" si="20"/>
        <v>2.40189206185254</v>
      </c>
      <c r="BB40" s="53">
        <f t="shared" si="21"/>
        <v>2.10811881665311</v>
      </c>
      <c r="BC40" s="53">
        <f t="shared" si="22"/>
        <v>0.0359306169087616</v>
      </c>
      <c r="BD40" s="53">
        <f t="shared" si="23"/>
        <v>30.2408892257516</v>
      </c>
      <c r="BE40" s="53">
        <f t="shared" si="24"/>
        <v>0.777085236810571</v>
      </c>
      <c r="BF40" s="53">
        <f t="shared" si="25"/>
        <v>51.1491219180012</v>
      </c>
      <c r="BG40" s="53">
        <f t="shared" si="26"/>
        <v>399.193569210736</v>
      </c>
      <c r="BH40" s="53">
        <f t="shared" si="27"/>
        <v>0.00349945770436473</v>
      </c>
    </row>
    <row r="41" ht="13.55" customHeight="1" spans="1:60">
      <c r="A41" s="53">
        <v>34</v>
      </c>
      <c r="B41" s="63" t="s">
        <v>102</v>
      </c>
      <c r="C41" s="53">
        <v>2757.99980992451</v>
      </c>
      <c r="D41" s="53">
        <v>0</v>
      </c>
      <c r="E41" s="53">
        <f t="shared" si="0"/>
        <v>2.38939656896266</v>
      </c>
      <c r="F41" s="53">
        <f t="shared" si="1"/>
        <v>0.0577416445455206</v>
      </c>
      <c r="G41" s="53">
        <f t="shared" si="2"/>
        <v>319.837311326852</v>
      </c>
      <c r="H41" s="53">
        <f t="shared" si="3"/>
        <v>1.32047938336703</v>
      </c>
      <c r="I41" s="53">
        <f t="shared" si="4"/>
        <v>2.15839493441037</v>
      </c>
      <c r="J41" s="53">
        <f t="shared" si="5"/>
        <v>31.1893653869629</v>
      </c>
      <c r="K41" s="53">
        <v>1</v>
      </c>
      <c r="L41" s="53">
        <f t="shared" si="6"/>
        <v>6</v>
      </c>
      <c r="M41" s="53">
        <v>1</v>
      </c>
      <c r="N41" s="53">
        <f t="shared" si="7"/>
        <v>12</v>
      </c>
      <c r="O41" s="53">
        <v>30.7997245788574</v>
      </c>
      <c r="P41" s="53">
        <v>31.1893653869629</v>
      </c>
      <c r="Q41" s="53">
        <v>30.8149795532227</v>
      </c>
      <c r="R41" s="53">
        <v>400.117279052734</v>
      </c>
      <c r="S41" s="53">
        <v>399.534545898438</v>
      </c>
      <c r="T41" s="53">
        <v>24.4003276824951</v>
      </c>
      <c r="U41" s="53">
        <v>24.6576194763184</v>
      </c>
      <c r="V41" s="53">
        <v>53.2914199829102</v>
      </c>
      <c r="W41" s="53">
        <v>53.8533592224121</v>
      </c>
      <c r="X41" s="53">
        <v>500.567657470703</v>
      </c>
      <c r="Y41" s="53">
        <v>1000.50561523438</v>
      </c>
      <c r="Z41" s="53">
        <v>101.796020507813</v>
      </c>
      <c r="AA41" s="53">
        <v>97.4109878540039</v>
      </c>
      <c r="AB41" s="53">
        <v>-16.2282543182373</v>
      </c>
      <c r="AC41" s="53">
        <v>0.022893738001585</v>
      </c>
      <c r="AD41" s="53">
        <v>0.0460070557892323</v>
      </c>
      <c r="AE41" s="53">
        <v>0.049592163413763</v>
      </c>
      <c r="AF41" s="53">
        <v>0.107089176774025</v>
      </c>
      <c r="AG41" s="53">
        <v>0.0495691485702991</v>
      </c>
      <c r="AH41" s="53">
        <v>1</v>
      </c>
      <c r="AI41" s="53">
        <v>-1.355140209198</v>
      </c>
      <c r="AJ41" s="53">
        <v>7.355140209198</v>
      </c>
      <c r="AK41" s="53">
        <v>1</v>
      </c>
      <c r="AL41" s="53">
        <v>0</v>
      </c>
      <c r="AM41" s="53">
        <v>0.159999996423721</v>
      </c>
      <c r="AN41" s="53">
        <v>111115</v>
      </c>
      <c r="AO41" s="53">
        <f t="shared" si="8"/>
        <v>5.00567657470703</v>
      </c>
      <c r="AP41" s="53">
        <f t="shared" si="9"/>
        <v>0.00132047938336703</v>
      </c>
      <c r="AQ41" s="53">
        <f t="shared" si="10"/>
        <v>304.339365386963</v>
      </c>
      <c r="AR41" s="53">
        <f t="shared" si="11"/>
        <v>303.949724578857</v>
      </c>
      <c r="AS41" s="53">
        <f t="shared" si="12"/>
        <v>160.080894859414</v>
      </c>
      <c r="AT41" s="53">
        <f t="shared" si="13"/>
        <v>0.289387163863554</v>
      </c>
      <c r="AU41" s="53">
        <f t="shared" si="14"/>
        <v>4.56031800572667</v>
      </c>
      <c r="AV41" s="53">
        <f t="shared" si="15"/>
        <v>46.8152321025787</v>
      </c>
      <c r="AW41" s="53">
        <f t="shared" si="16"/>
        <v>22.1576126262603</v>
      </c>
      <c r="AX41" s="53">
        <f t="shared" si="17"/>
        <v>30.9945449829101</v>
      </c>
      <c r="AY41" s="53">
        <f t="shared" si="18"/>
        <v>4.50997531784493</v>
      </c>
      <c r="AZ41" s="53">
        <f t="shared" si="19"/>
        <v>0.0574651336023351</v>
      </c>
      <c r="BA41" s="53">
        <f t="shared" si="20"/>
        <v>2.4019230713163</v>
      </c>
      <c r="BB41" s="53">
        <f t="shared" si="21"/>
        <v>2.10805224652862</v>
      </c>
      <c r="BC41" s="53">
        <f t="shared" si="22"/>
        <v>0.0359404493465838</v>
      </c>
      <c r="BD41" s="53">
        <f t="shared" si="23"/>
        <v>31.1556684489173</v>
      </c>
      <c r="BE41" s="53">
        <f t="shared" si="24"/>
        <v>0.800524797192769</v>
      </c>
      <c r="BF41" s="53">
        <f t="shared" si="25"/>
        <v>51.1510430154512</v>
      </c>
      <c r="BG41" s="53">
        <f t="shared" si="26"/>
        <v>399.26573878443</v>
      </c>
      <c r="BH41" s="53">
        <f t="shared" si="27"/>
        <v>0.00306112232549884</v>
      </c>
    </row>
    <row r="42" ht="13.55" customHeight="1" spans="1:60">
      <c r="A42" s="53">
        <v>35</v>
      </c>
      <c r="B42" s="63" t="s">
        <v>103</v>
      </c>
      <c r="C42" s="53">
        <v>2758.9998098556</v>
      </c>
      <c r="D42" s="53">
        <v>0</v>
      </c>
      <c r="E42" s="53">
        <f t="shared" si="0"/>
        <v>2.68726449570907</v>
      </c>
      <c r="F42" s="53">
        <f t="shared" si="1"/>
        <v>0.0576538818934302</v>
      </c>
      <c r="G42" s="53">
        <f t="shared" si="2"/>
        <v>311.559691776032</v>
      </c>
      <c r="H42" s="53">
        <f t="shared" si="3"/>
        <v>1.31854958870163</v>
      </c>
      <c r="I42" s="53">
        <f t="shared" si="4"/>
        <v>2.15850712982317</v>
      </c>
      <c r="J42" s="53">
        <f t="shared" si="5"/>
        <v>31.1898326873779</v>
      </c>
      <c r="K42" s="53">
        <v>1</v>
      </c>
      <c r="L42" s="53">
        <f t="shared" si="6"/>
        <v>6</v>
      </c>
      <c r="M42" s="53">
        <v>1</v>
      </c>
      <c r="N42" s="53">
        <f t="shared" si="7"/>
        <v>12</v>
      </c>
      <c r="O42" s="53">
        <v>30.7997455596924</v>
      </c>
      <c r="P42" s="53">
        <v>31.1898326873779</v>
      </c>
      <c r="Q42" s="53">
        <v>30.815710067749</v>
      </c>
      <c r="R42" s="53">
        <v>400.148254394531</v>
      </c>
      <c r="S42" s="53">
        <v>399.506195068359</v>
      </c>
      <c r="T42" s="53">
        <v>24.4007720947266</v>
      </c>
      <c r="U42" s="53">
        <v>24.6576805114746</v>
      </c>
      <c r="V42" s="53">
        <v>53.2924003601074</v>
      </c>
      <c r="W42" s="53">
        <v>53.8535041809082</v>
      </c>
      <c r="X42" s="53">
        <v>500.581970214844</v>
      </c>
      <c r="Y42" s="53">
        <v>1000.43200683594</v>
      </c>
      <c r="Z42" s="53">
        <v>101.733444213867</v>
      </c>
      <c r="AA42" s="53">
        <v>97.4111175537109</v>
      </c>
      <c r="AB42" s="53">
        <v>-16.2282543182373</v>
      </c>
      <c r="AC42" s="53">
        <v>0.022893738001585</v>
      </c>
      <c r="AD42" s="53">
        <v>0.0460070557892323</v>
      </c>
      <c r="AE42" s="53">
        <v>0.049592163413763</v>
      </c>
      <c r="AF42" s="53">
        <v>0.107089176774025</v>
      </c>
      <c r="AG42" s="53">
        <v>0.0495691485702991</v>
      </c>
      <c r="AH42" s="53">
        <v>1</v>
      </c>
      <c r="AI42" s="53">
        <v>-1.355140209198</v>
      </c>
      <c r="AJ42" s="53">
        <v>7.355140209198</v>
      </c>
      <c r="AK42" s="53">
        <v>1</v>
      </c>
      <c r="AL42" s="53">
        <v>0</v>
      </c>
      <c r="AM42" s="53">
        <v>0.159999996423721</v>
      </c>
      <c r="AN42" s="53">
        <v>111115</v>
      </c>
      <c r="AO42" s="53">
        <f t="shared" si="8"/>
        <v>5.00581970214844</v>
      </c>
      <c r="AP42" s="53">
        <f t="shared" si="9"/>
        <v>0.00131854958870163</v>
      </c>
      <c r="AQ42" s="53">
        <f t="shared" si="10"/>
        <v>304.339832687378</v>
      </c>
      <c r="AR42" s="53">
        <f t="shared" si="11"/>
        <v>303.949745559692</v>
      </c>
      <c r="AS42" s="53">
        <f t="shared" si="12"/>
        <v>160.069117515926</v>
      </c>
      <c r="AT42" s="53">
        <f t="shared" si="13"/>
        <v>0.289589440631211</v>
      </c>
      <c r="AU42" s="53">
        <f t="shared" si="14"/>
        <v>4.56043934472827</v>
      </c>
      <c r="AV42" s="53">
        <f t="shared" si="15"/>
        <v>46.8164154077559</v>
      </c>
      <c r="AW42" s="53">
        <f t="shared" si="16"/>
        <v>22.1587348962813</v>
      </c>
      <c r="AX42" s="53">
        <f t="shared" si="17"/>
        <v>30.9947891235351</v>
      </c>
      <c r="AY42" s="53">
        <f t="shared" si="18"/>
        <v>4.51003810096962</v>
      </c>
      <c r="AZ42" s="53">
        <f t="shared" si="19"/>
        <v>0.0573782088537211</v>
      </c>
      <c r="BA42" s="53">
        <f t="shared" si="20"/>
        <v>2.4019322149051</v>
      </c>
      <c r="BB42" s="53">
        <f t="shared" si="21"/>
        <v>2.10810588606452</v>
      </c>
      <c r="BC42" s="53">
        <f t="shared" si="22"/>
        <v>0.0358860465610308</v>
      </c>
      <c r="BD42" s="53">
        <f t="shared" si="23"/>
        <v>30.349377760593</v>
      </c>
      <c r="BE42" s="53">
        <f t="shared" si="24"/>
        <v>0.779861978667744</v>
      </c>
      <c r="BF42" s="53">
        <f t="shared" si="25"/>
        <v>51.1494165055904</v>
      </c>
      <c r="BG42" s="53">
        <f t="shared" si="26"/>
        <v>399.203877812592</v>
      </c>
      <c r="BH42" s="53">
        <f t="shared" si="27"/>
        <v>0.0034431532004365</v>
      </c>
    </row>
    <row r="43" ht="13.55" customHeight="1" spans="1:60">
      <c r="A43" s="53">
        <v>36</v>
      </c>
      <c r="B43" s="63" t="s">
        <v>104</v>
      </c>
      <c r="C43" s="53">
        <v>3075.49978804309</v>
      </c>
      <c r="D43" s="53">
        <v>0</v>
      </c>
      <c r="E43" s="53">
        <f t="shared" si="0"/>
        <v>3.06291384688303</v>
      </c>
      <c r="F43" s="53">
        <f t="shared" si="1"/>
        <v>0.0143367525768101</v>
      </c>
      <c r="G43" s="53">
        <f t="shared" si="2"/>
        <v>48.8053855228212</v>
      </c>
      <c r="H43" s="53">
        <f t="shared" si="3"/>
        <v>0.336025709290511</v>
      </c>
      <c r="I43" s="53">
        <f t="shared" si="4"/>
        <v>2.20405700672114</v>
      </c>
      <c r="J43" s="53">
        <f t="shared" si="5"/>
        <v>31.2713012695313</v>
      </c>
      <c r="K43" s="53">
        <v>1</v>
      </c>
      <c r="L43" s="53">
        <f t="shared" si="6"/>
        <v>6</v>
      </c>
      <c r="M43" s="53">
        <v>1</v>
      </c>
      <c r="N43" s="53">
        <f t="shared" si="7"/>
        <v>12</v>
      </c>
      <c r="O43" s="53">
        <v>30.8806095123291</v>
      </c>
      <c r="P43" s="53">
        <v>31.2713012695313</v>
      </c>
      <c r="Q43" s="53">
        <v>30.8776054382324</v>
      </c>
      <c r="R43" s="53">
        <v>400.031402587891</v>
      </c>
      <c r="S43" s="53">
        <v>399.392700195313</v>
      </c>
      <c r="T43" s="53">
        <v>24.3437480926514</v>
      </c>
      <c r="U43" s="53">
        <v>24.4092388153076</v>
      </c>
      <c r="V43" s="53">
        <v>52.9196166992188</v>
      </c>
      <c r="W43" s="53">
        <v>53.0619850158691</v>
      </c>
      <c r="X43" s="53">
        <v>500.564910888672</v>
      </c>
      <c r="Y43" s="53">
        <v>1000.67877197266</v>
      </c>
      <c r="Z43" s="53">
        <v>98.0679931640625</v>
      </c>
      <c r="AA43" s="53">
        <v>97.404899597168</v>
      </c>
      <c r="AB43" s="53">
        <v>-16.2282543182373</v>
      </c>
      <c r="AC43" s="53">
        <v>0.022893738001585</v>
      </c>
      <c r="AD43" s="53">
        <v>0.0460070557892323</v>
      </c>
      <c r="AE43" s="53">
        <v>0.049592163413763</v>
      </c>
      <c r="AF43" s="53">
        <v>0.107089176774025</v>
      </c>
      <c r="AG43" s="53">
        <v>0.0495691485702991</v>
      </c>
      <c r="AH43" s="53">
        <v>1</v>
      </c>
      <c r="AI43" s="53">
        <v>-1.355140209198</v>
      </c>
      <c r="AJ43" s="53">
        <v>7.355140209198</v>
      </c>
      <c r="AK43" s="53">
        <v>1</v>
      </c>
      <c r="AL43" s="53">
        <v>0</v>
      </c>
      <c r="AM43" s="53">
        <v>0.159999996423721</v>
      </c>
      <c r="AN43" s="53">
        <v>111115</v>
      </c>
      <c r="AO43" s="53">
        <f t="shared" si="8"/>
        <v>5.00564910888672</v>
      </c>
      <c r="AP43" s="53">
        <f t="shared" si="9"/>
        <v>0.000336025709290511</v>
      </c>
      <c r="AQ43" s="53">
        <f t="shared" si="10"/>
        <v>304.421301269531</v>
      </c>
      <c r="AR43" s="53">
        <f t="shared" si="11"/>
        <v>304.030609512329</v>
      </c>
      <c r="AS43" s="53">
        <f t="shared" si="12"/>
        <v>160.108599936919</v>
      </c>
      <c r="AT43" s="53">
        <f t="shared" si="13"/>
        <v>0.41876437200669</v>
      </c>
      <c r="AU43" s="53">
        <f t="shared" si="14"/>
        <v>4.58163646276947</v>
      </c>
      <c r="AV43" s="53">
        <f t="shared" si="15"/>
        <v>47.0370225904188</v>
      </c>
      <c r="AW43" s="53">
        <f t="shared" si="16"/>
        <v>22.6277837751112</v>
      </c>
      <c r="AX43" s="53">
        <f t="shared" si="17"/>
        <v>31.0759553909302</v>
      </c>
      <c r="AY43" s="53">
        <f t="shared" si="18"/>
        <v>4.53095303750675</v>
      </c>
      <c r="AZ43" s="53">
        <f t="shared" si="19"/>
        <v>0.0143196444768224</v>
      </c>
      <c r="BA43" s="53">
        <f t="shared" si="20"/>
        <v>2.37757945604833</v>
      </c>
      <c r="BB43" s="53">
        <f t="shared" si="21"/>
        <v>2.15337358145842</v>
      </c>
      <c r="BC43" s="53">
        <f t="shared" si="22"/>
        <v>0.00895131328309097</v>
      </c>
      <c r="BD43" s="53">
        <f t="shared" si="23"/>
        <v>4.75388367665148</v>
      </c>
      <c r="BE43" s="53">
        <f t="shared" si="24"/>
        <v>0.122198992367548</v>
      </c>
      <c r="BF43" s="53">
        <f t="shared" si="25"/>
        <v>50.1710319828657</v>
      </c>
      <c r="BG43" s="53">
        <f t="shared" si="26"/>
        <v>399.048122387539</v>
      </c>
      <c r="BH43" s="53">
        <f t="shared" si="27"/>
        <v>0.00385090268445101</v>
      </c>
    </row>
    <row r="44" ht="13.55" customHeight="1" spans="1:60">
      <c r="A44" s="53">
        <v>37</v>
      </c>
      <c r="B44" s="63" t="s">
        <v>105</v>
      </c>
      <c r="C44" s="53">
        <v>3076.49978797417</v>
      </c>
      <c r="D44" s="53">
        <v>0</v>
      </c>
      <c r="E44" s="53">
        <f t="shared" si="0"/>
        <v>3.29839338703443</v>
      </c>
      <c r="F44" s="53">
        <f t="shared" si="1"/>
        <v>0.0137213396518362</v>
      </c>
      <c r="G44" s="53">
        <f t="shared" si="2"/>
        <v>6.74526494769294</v>
      </c>
      <c r="H44" s="53">
        <f t="shared" si="3"/>
        <v>0.321473555964542</v>
      </c>
      <c r="I44" s="53">
        <f t="shared" si="4"/>
        <v>2.20308359246504</v>
      </c>
      <c r="J44" s="53">
        <f t="shared" si="5"/>
        <v>31.2669258117676</v>
      </c>
      <c r="K44" s="53">
        <v>1</v>
      </c>
      <c r="L44" s="53">
        <f t="shared" si="6"/>
        <v>6</v>
      </c>
      <c r="M44" s="53">
        <v>1</v>
      </c>
      <c r="N44" s="53">
        <f t="shared" si="7"/>
        <v>12</v>
      </c>
      <c r="O44" s="53">
        <v>30.8801326751709</v>
      </c>
      <c r="P44" s="53">
        <v>31.2669258117676</v>
      </c>
      <c r="Q44" s="53">
        <v>30.876708984375</v>
      </c>
      <c r="R44" s="53">
        <v>400.040161132813</v>
      </c>
      <c r="S44" s="53">
        <v>399.355560302734</v>
      </c>
      <c r="T44" s="53">
        <v>24.3448467254639</v>
      </c>
      <c r="U44" s="53">
        <v>24.4075031280518</v>
      </c>
      <c r="V44" s="53">
        <v>52.9234886169434</v>
      </c>
      <c r="W44" s="53">
        <v>53.059700012207</v>
      </c>
      <c r="X44" s="53">
        <v>500.550903320313</v>
      </c>
      <c r="Y44" s="53">
        <v>1000.59625244141</v>
      </c>
      <c r="Z44" s="53">
        <v>96.6132736206055</v>
      </c>
      <c r="AA44" s="53">
        <v>97.4049758911133</v>
      </c>
      <c r="AB44" s="53">
        <v>-16.2282543182373</v>
      </c>
      <c r="AC44" s="53">
        <v>0.022893738001585</v>
      </c>
      <c r="AD44" s="53">
        <v>0.0460070557892323</v>
      </c>
      <c r="AE44" s="53">
        <v>0.049592163413763</v>
      </c>
      <c r="AF44" s="53">
        <v>0.107089176774025</v>
      </c>
      <c r="AG44" s="53">
        <v>0.0495691485702991</v>
      </c>
      <c r="AH44" s="53">
        <v>1</v>
      </c>
      <c r="AI44" s="53">
        <v>-1.355140209198</v>
      </c>
      <c r="AJ44" s="53">
        <v>7.355140209198</v>
      </c>
      <c r="AK44" s="53">
        <v>1</v>
      </c>
      <c r="AL44" s="53">
        <v>0</v>
      </c>
      <c r="AM44" s="53">
        <v>0.159999996423721</v>
      </c>
      <c r="AN44" s="53">
        <v>111115</v>
      </c>
      <c r="AO44" s="53">
        <f t="shared" si="8"/>
        <v>5.00550903320313</v>
      </c>
      <c r="AP44" s="53">
        <f t="shared" si="9"/>
        <v>0.000321473555964542</v>
      </c>
      <c r="AQ44" s="53">
        <f t="shared" si="10"/>
        <v>304.416925811768</v>
      </c>
      <c r="AR44" s="53">
        <f t="shared" si="11"/>
        <v>304.030132675171</v>
      </c>
      <c r="AS44" s="53">
        <f t="shared" si="12"/>
        <v>160.095396812214</v>
      </c>
      <c r="AT44" s="53">
        <f t="shared" si="13"/>
        <v>0.420779048467359</v>
      </c>
      <c r="AU44" s="53">
        <f t="shared" si="14"/>
        <v>4.5804958462152</v>
      </c>
      <c r="AV44" s="53">
        <f t="shared" si="15"/>
        <v>47.0252757039396</v>
      </c>
      <c r="AW44" s="53">
        <f t="shared" si="16"/>
        <v>22.6177725758878</v>
      </c>
      <c r="AX44" s="53">
        <f t="shared" si="17"/>
        <v>31.0735292434692</v>
      </c>
      <c r="AY44" s="53">
        <f t="shared" si="18"/>
        <v>4.53032664476596</v>
      </c>
      <c r="AZ44" s="53">
        <f t="shared" si="19"/>
        <v>0.0137056679747165</v>
      </c>
      <c r="BA44" s="53">
        <f t="shared" si="20"/>
        <v>2.37741225375016</v>
      </c>
      <c r="BB44" s="53">
        <f t="shared" si="21"/>
        <v>2.1529143910158</v>
      </c>
      <c r="BC44" s="53">
        <f t="shared" si="22"/>
        <v>0.00856744910924797</v>
      </c>
      <c r="BD44" s="53">
        <f t="shared" si="23"/>
        <v>0.657022369609202</v>
      </c>
      <c r="BE44" s="53">
        <f t="shared" si="24"/>
        <v>0.0168903744387073</v>
      </c>
      <c r="BF44" s="53">
        <f t="shared" si="25"/>
        <v>50.1784323138677</v>
      </c>
      <c r="BG44" s="53">
        <f t="shared" si="26"/>
        <v>398.984491046693</v>
      </c>
      <c r="BH44" s="53">
        <f t="shared" si="27"/>
        <v>0.00414823666157106</v>
      </c>
    </row>
    <row r="45" ht="13.55" customHeight="1" spans="1:60">
      <c r="A45" s="53">
        <v>38</v>
      </c>
      <c r="B45" s="63" t="s">
        <v>106</v>
      </c>
      <c r="C45" s="53">
        <v>3077.49978790525</v>
      </c>
      <c r="D45" s="53">
        <v>0</v>
      </c>
      <c r="E45" s="53">
        <f t="shared" si="0"/>
        <v>3.22355586121278</v>
      </c>
      <c r="F45" s="53">
        <f t="shared" si="1"/>
        <v>0.0140305757493254</v>
      </c>
      <c r="G45" s="53">
        <f t="shared" si="2"/>
        <v>23.4299967363553</v>
      </c>
      <c r="H45" s="53">
        <f t="shared" si="3"/>
        <v>0.328623018704989</v>
      </c>
      <c r="I45" s="53">
        <f t="shared" si="4"/>
        <v>2.20250501598718</v>
      </c>
      <c r="J45" s="53">
        <f t="shared" si="5"/>
        <v>31.2646617889404</v>
      </c>
      <c r="K45" s="53">
        <v>1</v>
      </c>
      <c r="L45" s="53">
        <f t="shared" si="6"/>
        <v>6</v>
      </c>
      <c r="M45" s="53">
        <v>1</v>
      </c>
      <c r="N45" s="53">
        <f t="shared" si="7"/>
        <v>12</v>
      </c>
      <c r="O45" s="53">
        <v>30.879846572876</v>
      </c>
      <c r="P45" s="53">
        <v>31.2646617889404</v>
      </c>
      <c r="Q45" s="53">
        <v>30.8762359619141</v>
      </c>
      <c r="R45" s="53">
        <v>400.001220703125</v>
      </c>
      <c r="S45" s="53">
        <v>399.330993652344</v>
      </c>
      <c r="T45" s="53">
        <v>24.343355178833</v>
      </c>
      <c r="U45" s="53">
        <v>24.4074058532715</v>
      </c>
      <c r="V45" s="53">
        <v>52.9210624694824</v>
      </c>
      <c r="W45" s="53">
        <v>53.060302734375</v>
      </c>
      <c r="X45" s="53">
        <v>500.544586181641</v>
      </c>
      <c r="Y45" s="53">
        <v>1000.67572021484</v>
      </c>
      <c r="Z45" s="53">
        <v>97.0674133300781</v>
      </c>
      <c r="AA45" s="53">
        <v>97.4048919677734</v>
      </c>
      <c r="AB45" s="53">
        <v>-16.2282543182373</v>
      </c>
      <c r="AC45" s="53">
        <v>0.022893738001585</v>
      </c>
      <c r="AD45" s="53">
        <v>0.0460070557892323</v>
      </c>
      <c r="AE45" s="53">
        <v>0.049592163413763</v>
      </c>
      <c r="AF45" s="53">
        <v>0.107089176774025</v>
      </c>
      <c r="AG45" s="53">
        <v>0.0495691485702991</v>
      </c>
      <c r="AH45" s="53">
        <v>1</v>
      </c>
      <c r="AI45" s="53">
        <v>-1.355140209198</v>
      </c>
      <c r="AJ45" s="53">
        <v>7.355140209198</v>
      </c>
      <c r="AK45" s="53">
        <v>1</v>
      </c>
      <c r="AL45" s="53">
        <v>0</v>
      </c>
      <c r="AM45" s="53">
        <v>0.159999996423721</v>
      </c>
      <c r="AN45" s="53">
        <v>111115</v>
      </c>
      <c r="AO45" s="53">
        <f t="shared" si="8"/>
        <v>5.00544586181641</v>
      </c>
      <c r="AP45" s="53">
        <f t="shared" si="9"/>
        <v>0.000328623018704989</v>
      </c>
      <c r="AQ45" s="53">
        <f t="shared" si="10"/>
        <v>304.41466178894</v>
      </c>
      <c r="AR45" s="53">
        <f t="shared" si="11"/>
        <v>304.029846572876</v>
      </c>
      <c r="AS45" s="53">
        <f t="shared" si="12"/>
        <v>160.108111655679</v>
      </c>
      <c r="AT45" s="53">
        <f t="shared" si="13"/>
        <v>0.419949543625412</v>
      </c>
      <c r="AU45" s="53">
        <f t="shared" si="14"/>
        <v>4.57990574633869</v>
      </c>
      <c r="AV45" s="53">
        <f t="shared" si="15"/>
        <v>47.0192580045565</v>
      </c>
      <c r="AW45" s="53">
        <f t="shared" si="16"/>
        <v>22.611852151285</v>
      </c>
      <c r="AX45" s="53">
        <f t="shared" si="17"/>
        <v>31.0722541809082</v>
      </c>
      <c r="AY45" s="53">
        <f t="shared" si="18"/>
        <v>4.52999747410139</v>
      </c>
      <c r="AZ45" s="53">
        <f t="shared" si="19"/>
        <v>0.0140141901529499</v>
      </c>
      <c r="BA45" s="53">
        <f t="shared" si="20"/>
        <v>2.37740073035151</v>
      </c>
      <c r="BB45" s="53">
        <f t="shared" si="21"/>
        <v>2.15259674374988</v>
      </c>
      <c r="BC45" s="53">
        <f t="shared" si="22"/>
        <v>0.00876033951667033</v>
      </c>
      <c r="BD45" s="53">
        <f t="shared" si="23"/>
        <v>2.28219630090997</v>
      </c>
      <c r="BE45" s="53">
        <f t="shared" si="24"/>
        <v>0.0586731235711531</v>
      </c>
      <c r="BF45" s="53">
        <f t="shared" si="25"/>
        <v>50.186539079158</v>
      </c>
      <c r="BG45" s="53">
        <f t="shared" si="26"/>
        <v>398.968343617958</v>
      </c>
      <c r="BH45" s="53">
        <f t="shared" si="27"/>
        <v>0.00405493605671932</v>
      </c>
    </row>
    <row r="46" ht="13.55" customHeight="1" spans="1:60">
      <c r="A46" s="53">
        <v>39</v>
      </c>
      <c r="B46" s="63" t="s">
        <v>106</v>
      </c>
      <c r="C46" s="53">
        <v>3077.99978787079</v>
      </c>
      <c r="D46" s="53">
        <v>0</v>
      </c>
      <c r="E46" s="53">
        <f t="shared" si="0"/>
        <v>3.19220865807878</v>
      </c>
      <c r="F46" s="53">
        <f t="shared" si="1"/>
        <v>0.0137671441826406</v>
      </c>
      <c r="G46" s="53">
        <f t="shared" si="2"/>
        <v>20.1099042017466</v>
      </c>
      <c r="H46" s="53">
        <f t="shared" si="3"/>
        <v>0.322483396790991</v>
      </c>
      <c r="I46" s="53">
        <f t="shared" si="4"/>
        <v>2.20266855842285</v>
      </c>
      <c r="J46" s="53">
        <f t="shared" si="5"/>
        <v>31.2652244567871</v>
      </c>
      <c r="K46" s="53">
        <v>1</v>
      </c>
      <c r="L46" s="53">
        <f t="shared" si="6"/>
        <v>6</v>
      </c>
      <c r="M46" s="53">
        <v>1</v>
      </c>
      <c r="N46" s="53">
        <f t="shared" si="7"/>
        <v>12</v>
      </c>
      <c r="O46" s="53">
        <v>30.8808364868164</v>
      </c>
      <c r="P46" s="53">
        <v>31.2652244567871</v>
      </c>
      <c r="Q46" s="53">
        <v>30.8766136169434</v>
      </c>
      <c r="R46" s="53">
        <v>400.000122070313</v>
      </c>
      <c r="S46" s="53">
        <v>399.336639404297</v>
      </c>
      <c r="T46" s="53">
        <v>24.3443202972412</v>
      </c>
      <c r="U46" s="53">
        <v>24.4071750640869</v>
      </c>
      <c r="V46" s="53">
        <v>52.9202919006348</v>
      </c>
      <c r="W46" s="53">
        <v>53.0569305419922</v>
      </c>
      <c r="X46" s="53">
        <v>500.538787841797</v>
      </c>
      <c r="Y46" s="53">
        <v>1000.67413330078</v>
      </c>
      <c r="Z46" s="53">
        <v>97.0122833251953</v>
      </c>
      <c r="AA46" s="53">
        <v>97.4051208496094</v>
      </c>
      <c r="AB46" s="53">
        <v>-16.2282543182373</v>
      </c>
      <c r="AC46" s="53">
        <v>0.022893738001585</v>
      </c>
      <c r="AD46" s="53">
        <v>0.0460070557892323</v>
      </c>
      <c r="AE46" s="53">
        <v>0.049592163413763</v>
      </c>
      <c r="AF46" s="53">
        <v>0.107089176774025</v>
      </c>
      <c r="AG46" s="53">
        <v>0.0495691485702991</v>
      </c>
      <c r="AH46" s="53">
        <v>1</v>
      </c>
      <c r="AI46" s="53">
        <v>-1.355140209198</v>
      </c>
      <c r="AJ46" s="53">
        <v>7.355140209198</v>
      </c>
      <c r="AK46" s="53">
        <v>1</v>
      </c>
      <c r="AL46" s="53">
        <v>0</v>
      </c>
      <c r="AM46" s="53">
        <v>0.159999996423721</v>
      </c>
      <c r="AN46" s="53">
        <v>111115</v>
      </c>
      <c r="AO46" s="53">
        <f t="shared" si="8"/>
        <v>5.00538787841797</v>
      </c>
      <c r="AP46" s="53">
        <f t="shared" si="9"/>
        <v>0.000322483396790991</v>
      </c>
      <c r="AQ46" s="53">
        <f t="shared" si="10"/>
        <v>304.415224456787</v>
      </c>
      <c r="AR46" s="53">
        <f t="shared" si="11"/>
        <v>304.030836486816</v>
      </c>
      <c r="AS46" s="53">
        <f t="shared" si="12"/>
        <v>160.107857749435</v>
      </c>
      <c r="AT46" s="53">
        <f t="shared" si="13"/>
        <v>0.420770759655834</v>
      </c>
      <c r="AU46" s="53">
        <f t="shared" si="14"/>
        <v>4.58005239513781</v>
      </c>
      <c r="AV46" s="53">
        <f t="shared" si="15"/>
        <v>47.0206530743827</v>
      </c>
      <c r="AW46" s="53">
        <f t="shared" si="16"/>
        <v>22.6134780102958</v>
      </c>
      <c r="AX46" s="53">
        <f t="shared" si="17"/>
        <v>31.0730304718018</v>
      </c>
      <c r="AY46" s="53">
        <f t="shared" si="18"/>
        <v>4.53019787919058</v>
      </c>
      <c r="AZ46" s="53">
        <f t="shared" si="19"/>
        <v>0.0137513677607514</v>
      </c>
      <c r="BA46" s="53">
        <f t="shared" si="20"/>
        <v>2.37738383671496</v>
      </c>
      <c r="BB46" s="53">
        <f t="shared" si="21"/>
        <v>2.15281404247562</v>
      </c>
      <c r="BC46" s="53">
        <f t="shared" si="22"/>
        <v>0.00859602087235441</v>
      </c>
      <c r="BD46" s="53">
        <f t="shared" si="23"/>
        <v>1.95880764904519</v>
      </c>
      <c r="BE46" s="53">
        <f t="shared" si="24"/>
        <v>0.0503582747421953</v>
      </c>
      <c r="BF46" s="53">
        <f t="shared" si="25"/>
        <v>50.1833129769579</v>
      </c>
      <c r="BG46" s="53">
        <f t="shared" si="26"/>
        <v>398.977515930263</v>
      </c>
      <c r="BH46" s="53">
        <f t="shared" si="27"/>
        <v>0.00401515373122236</v>
      </c>
    </row>
    <row r="47" ht="13.55" customHeight="1" spans="1:60">
      <c r="A47" s="53">
        <v>40</v>
      </c>
      <c r="B47" s="63" t="s">
        <v>107</v>
      </c>
      <c r="C47" s="53">
        <v>3078.99978780188</v>
      </c>
      <c r="D47" s="53">
        <v>0</v>
      </c>
      <c r="E47" s="53">
        <f t="shared" si="0"/>
        <v>3.01471801562699</v>
      </c>
      <c r="F47" s="53">
        <f t="shared" si="1"/>
        <v>0.0131721730671099</v>
      </c>
      <c r="G47" s="53">
        <f t="shared" si="2"/>
        <v>24.8545484568146</v>
      </c>
      <c r="H47" s="53">
        <f t="shared" si="3"/>
        <v>0.308649492173204</v>
      </c>
      <c r="I47" s="53">
        <f t="shared" si="4"/>
        <v>2.20329643512601</v>
      </c>
      <c r="J47" s="53">
        <f t="shared" si="5"/>
        <v>31.2669448852539</v>
      </c>
      <c r="K47" s="53">
        <v>1</v>
      </c>
      <c r="L47" s="53">
        <f t="shared" si="6"/>
        <v>6</v>
      </c>
      <c r="M47" s="53">
        <v>1</v>
      </c>
      <c r="N47" s="53">
        <f t="shared" si="7"/>
        <v>12</v>
      </c>
      <c r="O47" s="53">
        <v>30.8823223114014</v>
      </c>
      <c r="P47" s="53">
        <v>31.2669448852539</v>
      </c>
      <c r="Q47" s="53">
        <v>30.877405166626</v>
      </c>
      <c r="R47" s="53">
        <v>399.977386474609</v>
      </c>
      <c r="S47" s="53">
        <v>399.350494384766</v>
      </c>
      <c r="T47" s="53">
        <v>24.3451080322266</v>
      </c>
      <c r="U47" s="53">
        <v>24.4052639007568</v>
      </c>
      <c r="V47" s="53">
        <v>52.917667388916</v>
      </c>
      <c r="W47" s="53">
        <v>53.0484275817871</v>
      </c>
      <c r="X47" s="53">
        <v>500.561004638672</v>
      </c>
      <c r="Y47" s="53">
        <v>1000.6435546875</v>
      </c>
      <c r="Z47" s="53">
        <v>97.7229995727539</v>
      </c>
      <c r="AA47" s="53">
        <v>97.4053955078125</v>
      </c>
      <c r="AB47" s="53">
        <v>-16.2282543182373</v>
      </c>
      <c r="AC47" s="53">
        <v>0.022893738001585</v>
      </c>
      <c r="AD47" s="53">
        <v>0.0460070557892323</v>
      </c>
      <c r="AE47" s="53">
        <v>0.049592163413763</v>
      </c>
      <c r="AF47" s="53">
        <v>0.107089176774025</v>
      </c>
      <c r="AG47" s="53">
        <v>0.0495691485702991</v>
      </c>
      <c r="AH47" s="53">
        <v>1</v>
      </c>
      <c r="AI47" s="53">
        <v>-1.355140209198</v>
      </c>
      <c r="AJ47" s="53">
        <v>7.355140209198</v>
      </c>
      <c r="AK47" s="53">
        <v>1</v>
      </c>
      <c r="AL47" s="53">
        <v>0</v>
      </c>
      <c r="AM47" s="53">
        <v>0.159999996423721</v>
      </c>
      <c r="AN47" s="53">
        <v>111115</v>
      </c>
      <c r="AO47" s="53">
        <f t="shared" si="8"/>
        <v>5.00561004638672</v>
      </c>
      <c r="AP47" s="53">
        <f t="shared" si="9"/>
        <v>0.000308649492173204</v>
      </c>
      <c r="AQ47" s="53">
        <f t="shared" si="10"/>
        <v>304.416944885254</v>
      </c>
      <c r="AR47" s="53">
        <f t="shared" si="11"/>
        <v>304.032322311401</v>
      </c>
      <c r="AS47" s="53">
        <f t="shared" si="12"/>
        <v>160.102965171419</v>
      </c>
      <c r="AT47" s="53">
        <f t="shared" si="13"/>
        <v>0.422564933593627</v>
      </c>
      <c r="AU47" s="53">
        <f t="shared" si="14"/>
        <v>4.58050081785177</v>
      </c>
      <c r="AV47" s="53">
        <f t="shared" si="15"/>
        <v>47.0251241624945</v>
      </c>
      <c r="AW47" s="53">
        <f t="shared" si="16"/>
        <v>22.6198602617377</v>
      </c>
      <c r="AX47" s="53">
        <f t="shared" si="17"/>
        <v>31.0746335983277</v>
      </c>
      <c r="AY47" s="53">
        <f t="shared" si="18"/>
        <v>4.53061176229725</v>
      </c>
      <c r="AZ47" s="53">
        <f t="shared" si="19"/>
        <v>0.0131577300756327</v>
      </c>
      <c r="BA47" s="53">
        <f t="shared" si="20"/>
        <v>2.37720438272575</v>
      </c>
      <c r="BB47" s="53">
        <f t="shared" si="21"/>
        <v>2.1534073795715</v>
      </c>
      <c r="BC47" s="53">
        <f t="shared" si="22"/>
        <v>0.0082248776913189</v>
      </c>
      <c r="BD47" s="53">
        <f t="shared" si="23"/>
        <v>2.42096712260412</v>
      </c>
      <c r="BE47" s="53">
        <f t="shared" si="24"/>
        <v>0.0622374300427629</v>
      </c>
      <c r="BF47" s="53">
        <f t="shared" si="25"/>
        <v>50.1714570956072</v>
      </c>
      <c r="BG47" s="53">
        <f t="shared" si="26"/>
        <v>399.011338608008</v>
      </c>
      <c r="BH47" s="53">
        <f t="shared" si="27"/>
        <v>0.0037906891594621</v>
      </c>
    </row>
    <row r="48" ht="13.55" customHeight="1" spans="1:60">
      <c r="A48" s="53">
        <v>41</v>
      </c>
      <c r="B48" s="63" t="s">
        <v>108</v>
      </c>
      <c r="C48" s="53">
        <v>3454.49976192322</v>
      </c>
      <c r="D48" s="53">
        <v>0</v>
      </c>
      <c r="E48" s="53">
        <f t="shared" si="0"/>
        <v>4.73138799009317</v>
      </c>
      <c r="F48" s="53">
        <f t="shared" si="1"/>
        <v>0.020984615425513</v>
      </c>
      <c r="G48" s="53">
        <f t="shared" si="2"/>
        <v>29.401743730065</v>
      </c>
      <c r="H48" s="53">
        <f t="shared" si="3"/>
        <v>0.502274569750903</v>
      </c>
      <c r="I48" s="53">
        <f t="shared" si="4"/>
        <v>2.25088275311018</v>
      </c>
      <c r="J48" s="53">
        <f t="shared" si="5"/>
        <v>31.5152149200439</v>
      </c>
      <c r="K48" s="53">
        <v>1</v>
      </c>
      <c r="L48" s="53">
        <f t="shared" si="6"/>
        <v>6</v>
      </c>
      <c r="M48" s="53">
        <v>1</v>
      </c>
      <c r="N48" s="53">
        <f t="shared" si="7"/>
        <v>12</v>
      </c>
      <c r="O48" s="53">
        <v>31.1172752380371</v>
      </c>
      <c r="P48" s="53">
        <v>31.5152149200439</v>
      </c>
      <c r="Q48" s="53">
        <v>31.0998287200928</v>
      </c>
      <c r="R48" s="53">
        <v>399.891784667969</v>
      </c>
      <c r="S48" s="53">
        <v>398.906555175781</v>
      </c>
      <c r="T48" s="53">
        <v>24.489688873291</v>
      </c>
      <c r="U48" s="53">
        <v>24.5875625610352</v>
      </c>
      <c r="V48" s="53">
        <v>52.5185203552246</v>
      </c>
      <c r="W48" s="53">
        <v>52.7284126281738</v>
      </c>
      <c r="X48" s="53">
        <v>500.568511962891</v>
      </c>
      <c r="Y48" s="53">
        <v>999.334106445313</v>
      </c>
      <c r="Z48" s="53">
        <v>104.497901916504</v>
      </c>
      <c r="AA48" s="53">
        <v>97.3960266113281</v>
      </c>
      <c r="AB48" s="53">
        <v>-16.2282543182373</v>
      </c>
      <c r="AC48" s="53">
        <v>0.022893738001585</v>
      </c>
      <c r="AD48" s="53">
        <v>0.0460070557892323</v>
      </c>
      <c r="AE48" s="53">
        <v>0.049592163413763</v>
      </c>
      <c r="AF48" s="53">
        <v>0.107089176774025</v>
      </c>
      <c r="AG48" s="53">
        <v>0.0495691485702991</v>
      </c>
      <c r="AH48" s="53">
        <v>1</v>
      </c>
      <c r="AI48" s="53">
        <v>-1.355140209198</v>
      </c>
      <c r="AJ48" s="53">
        <v>7.355140209198</v>
      </c>
      <c r="AK48" s="53">
        <v>1</v>
      </c>
      <c r="AL48" s="53">
        <v>0</v>
      </c>
      <c r="AM48" s="53">
        <v>0.159999996423721</v>
      </c>
      <c r="AN48" s="53">
        <v>111115</v>
      </c>
      <c r="AO48" s="53">
        <f t="shared" si="8"/>
        <v>5.00568511962891</v>
      </c>
      <c r="AP48" s="53">
        <f t="shared" si="9"/>
        <v>0.000502274569750903</v>
      </c>
      <c r="AQ48" s="53">
        <f t="shared" si="10"/>
        <v>304.665214920044</v>
      </c>
      <c r="AR48" s="53">
        <f t="shared" si="11"/>
        <v>304.267275238037</v>
      </c>
      <c r="AS48" s="53">
        <f t="shared" si="12"/>
        <v>159.893453457353</v>
      </c>
      <c r="AT48" s="53">
        <f t="shared" si="13"/>
        <v>0.395948416286494</v>
      </c>
      <c r="AU48" s="53">
        <f t="shared" si="14"/>
        <v>4.64561365061246</v>
      </c>
      <c r="AV48" s="53">
        <f t="shared" si="15"/>
        <v>47.6981845383837</v>
      </c>
      <c r="AW48" s="53">
        <f t="shared" si="16"/>
        <v>23.1106219773485</v>
      </c>
      <c r="AX48" s="53">
        <f t="shared" si="17"/>
        <v>31.3162450790405</v>
      </c>
      <c r="AY48" s="53">
        <f t="shared" si="18"/>
        <v>4.5933669709471</v>
      </c>
      <c r="AZ48" s="53">
        <f t="shared" si="19"/>
        <v>0.0209479833110361</v>
      </c>
      <c r="BA48" s="53">
        <f t="shared" si="20"/>
        <v>2.39473089750228</v>
      </c>
      <c r="BB48" s="53">
        <f t="shared" si="21"/>
        <v>2.19863607344482</v>
      </c>
      <c r="BC48" s="53">
        <f t="shared" si="22"/>
        <v>0.013095775815306</v>
      </c>
      <c r="BD48" s="53">
        <f t="shared" si="23"/>
        <v>2.86361301475285</v>
      </c>
      <c r="BE48" s="53">
        <f t="shared" si="24"/>
        <v>0.0737058425051673</v>
      </c>
      <c r="BF48" s="53">
        <f t="shared" si="25"/>
        <v>49.8191138495921</v>
      </c>
      <c r="BG48" s="53">
        <f t="shared" si="26"/>
        <v>398.374274026896</v>
      </c>
      <c r="BH48" s="53">
        <f t="shared" si="27"/>
        <v>0.00591688701588021</v>
      </c>
    </row>
    <row r="49" ht="13.55" customHeight="1" spans="1:60">
      <c r="A49" s="53">
        <v>42</v>
      </c>
      <c r="B49" s="63" t="s">
        <v>109</v>
      </c>
      <c r="C49" s="53">
        <v>3454.99976188876</v>
      </c>
      <c r="D49" s="53">
        <v>0</v>
      </c>
      <c r="E49" s="53">
        <f t="shared" si="0"/>
        <v>4.78174614469828</v>
      </c>
      <c r="F49" s="53">
        <f t="shared" si="1"/>
        <v>0.021597349843258</v>
      </c>
      <c r="G49" s="53">
        <f t="shared" si="2"/>
        <v>35.7789793955727</v>
      </c>
      <c r="H49" s="53">
        <f t="shared" si="3"/>
        <v>0.516657836756418</v>
      </c>
      <c r="I49" s="53">
        <f t="shared" si="4"/>
        <v>2.24977290312018</v>
      </c>
      <c r="J49" s="53">
        <f t="shared" si="5"/>
        <v>31.5117950439453</v>
      </c>
      <c r="K49" s="53">
        <v>1</v>
      </c>
      <c r="L49" s="53">
        <f t="shared" si="6"/>
        <v>6</v>
      </c>
      <c r="M49" s="53">
        <v>1</v>
      </c>
      <c r="N49" s="53">
        <f t="shared" si="7"/>
        <v>12</v>
      </c>
      <c r="O49" s="53">
        <v>31.1163425445557</v>
      </c>
      <c r="P49" s="53">
        <v>31.5117950439453</v>
      </c>
      <c r="Q49" s="53">
        <v>31.0998077392578</v>
      </c>
      <c r="R49" s="53">
        <v>399.89990234375</v>
      </c>
      <c r="S49" s="53">
        <v>398.903472900391</v>
      </c>
      <c r="T49" s="53">
        <v>24.48903465271</v>
      </c>
      <c r="U49" s="53">
        <v>24.5897102355957</v>
      </c>
      <c r="V49" s="53">
        <v>52.5198745727539</v>
      </c>
      <c r="W49" s="53">
        <v>52.735782623291</v>
      </c>
      <c r="X49" s="53">
        <v>500.571594238281</v>
      </c>
      <c r="Y49" s="53">
        <v>999.447021484375</v>
      </c>
      <c r="Z49" s="53">
        <v>104.381675720215</v>
      </c>
      <c r="AA49" s="53">
        <v>97.3959579467773</v>
      </c>
      <c r="AB49" s="53">
        <v>-16.2282543182373</v>
      </c>
      <c r="AC49" s="53">
        <v>0.022893738001585</v>
      </c>
      <c r="AD49" s="53">
        <v>0.0460070557892323</v>
      </c>
      <c r="AE49" s="53">
        <v>0.049592163413763</v>
      </c>
      <c r="AF49" s="53">
        <v>0.107089176774025</v>
      </c>
      <c r="AG49" s="53">
        <v>0.0495691485702991</v>
      </c>
      <c r="AH49" s="53">
        <v>1</v>
      </c>
      <c r="AI49" s="53">
        <v>-1.355140209198</v>
      </c>
      <c r="AJ49" s="53">
        <v>7.355140209198</v>
      </c>
      <c r="AK49" s="53">
        <v>1</v>
      </c>
      <c r="AL49" s="53">
        <v>0</v>
      </c>
      <c r="AM49" s="53">
        <v>0.159999996423721</v>
      </c>
      <c r="AN49" s="53">
        <v>111115</v>
      </c>
      <c r="AO49" s="53">
        <f t="shared" si="8"/>
        <v>5.00571594238281</v>
      </c>
      <c r="AP49" s="53">
        <f t="shared" si="9"/>
        <v>0.000516657836756418</v>
      </c>
      <c r="AQ49" s="53">
        <f t="shared" si="10"/>
        <v>304.661795043945</v>
      </c>
      <c r="AR49" s="53">
        <f t="shared" si="11"/>
        <v>304.266342544556</v>
      </c>
      <c r="AS49" s="53">
        <f t="shared" si="12"/>
        <v>159.911519863199</v>
      </c>
      <c r="AT49" s="53">
        <f t="shared" si="13"/>
        <v>0.394203423526527</v>
      </c>
      <c r="AU49" s="53">
        <f t="shared" si="14"/>
        <v>4.6447112871497</v>
      </c>
      <c r="AV49" s="53">
        <f t="shared" si="15"/>
        <v>47.6889532693732</v>
      </c>
      <c r="AW49" s="53">
        <f t="shared" si="16"/>
        <v>23.0992430337775</v>
      </c>
      <c r="AX49" s="53">
        <f t="shared" si="17"/>
        <v>31.3140687942505</v>
      </c>
      <c r="AY49" s="53">
        <f t="shared" si="18"/>
        <v>4.59279835018883</v>
      </c>
      <c r="AZ49" s="53">
        <f t="shared" si="19"/>
        <v>0.0215585492157974</v>
      </c>
      <c r="BA49" s="53">
        <f t="shared" si="20"/>
        <v>2.39493838402952</v>
      </c>
      <c r="BB49" s="53">
        <f t="shared" si="21"/>
        <v>2.19785996615931</v>
      </c>
      <c r="BC49" s="53">
        <f t="shared" si="22"/>
        <v>0.013477573889884</v>
      </c>
      <c r="BD49" s="53">
        <f t="shared" si="23"/>
        <v>3.48472797258981</v>
      </c>
      <c r="BE49" s="53">
        <f t="shared" si="24"/>
        <v>0.0896933263965515</v>
      </c>
      <c r="BF49" s="53">
        <f t="shared" si="25"/>
        <v>49.8368537425809</v>
      </c>
      <c r="BG49" s="53">
        <f t="shared" si="26"/>
        <v>398.365526459112</v>
      </c>
      <c r="BH49" s="53">
        <f t="shared" si="27"/>
        <v>0.00598212363819935</v>
      </c>
    </row>
    <row r="50" ht="13.55" customHeight="1" spans="1:60">
      <c r="A50" s="53">
        <v>43</v>
      </c>
      <c r="B50" s="63" t="s">
        <v>110</v>
      </c>
      <c r="C50" s="53">
        <v>3455.99976181984</v>
      </c>
      <c r="D50" s="53">
        <v>0</v>
      </c>
      <c r="E50" s="53">
        <f t="shared" si="0"/>
        <v>4.42095680409676</v>
      </c>
      <c r="F50" s="53">
        <f t="shared" si="1"/>
        <v>0.0217675996932562</v>
      </c>
      <c r="G50" s="53">
        <f t="shared" si="2"/>
        <v>64.5891301663293</v>
      </c>
      <c r="H50" s="53">
        <f t="shared" si="3"/>
        <v>0.520782509342485</v>
      </c>
      <c r="I50" s="53">
        <f t="shared" si="4"/>
        <v>2.25003086012905</v>
      </c>
      <c r="J50" s="53">
        <f t="shared" si="5"/>
        <v>31.5123996734619</v>
      </c>
      <c r="K50" s="53">
        <v>1</v>
      </c>
      <c r="L50" s="53">
        <f t="shared" si="6"/>
        <v>6</v>
      </c>
      <c r="M50" s="53">
        <v>1</v>
      </c>
      <c r="N50" s="53">
        <f t="shared" si="7"/>
        <v>12</v>
      </c>
      <c r="O50" s="53">
        <v>31.117826461792</v>
      </c>
      <c r="P50" s="53">
        <v>31.5123996734619</v>
      </c>
      <c r="Q50" s="53">
        <v>31.100923538208</v>
      </c>
      <c r="R50" s="53">
        <v>399.860961914063</v>
      </c>
      <c r="S50" s="53">
        <v>398.936248779297</v>
      </c>
      <c r="T50" s="53">
        <v>24.487190246582</v>
      </c>
      <c r="U50" s="53">
        <v>24.5886726379395</v>
      </c>
      <c r="V50" s="53">
        <v>52.5115394592285</v>
      </c>
      <c r="W50" s="53">
        <v>52.7291603088379</v>
      </c>
      <c r="X50" s="53">
        <v>500.556945800781</v>
      </c>
      <c r="Y50" s="53">
        <v>999.620178222656</v>
      </c>
      <c r="Z50" s="53">
        <v>104.218162536621</v>
      </c>
      <c r="AA50" s="53">
        <v>97.3960647583008</v>
      </c>
      <c r="AB50" s="53">
        <v>-16.2282543182373</v>
      </c>
      <c r="AC50" s="53">
        <v>0.022893738001585</v>
      </c>
      <c r="AD50" s="53">
        <v>0.0460070557892323</v>
      </c>
      <c r="AE50" s="53">
        <v>0.049592163413763</v>
      </c>
      <c r="AF50" s="53">
        <v>0.107089176774025</v>
      </c>
      <c r="AG50" s="53">
        <v>0.0495691485702991</v>
      </c>
      <c r="AH50" s="53">
        <v>1</v>
      </c>
      <c r="AI50" s="53">
        <v>-1.355140209198</v>
      </c>
      <c r="AJ50" s="53">
        <v>7.355140209198</v>
      </c>
      <c r="AK50" s="53">
        <v>1</v>
      </c>
      <c r="AL50" s="53">
        <v>0</v>
      </c>
      <c r="AM50" s="53">
        <v>0.159999996423721</v>
      </c>
      <c r="AN50" s="53">
        <v>111115</v>
      </c>
      <c r="AO50" s="53">
        <f t="shared" si="8"/>
        <v>5.00556945800781</v>
      </c>
      <c r="AP50" s="53">
        <f t="shared" si="9"/>
        <v>0.000520782509342485</v>
      </c>
      <c r="AQ50" s="53">
        <f t="shared" si="10"/>
        <v>304.662399673462</v>
      </c>
      <c r="AR50" s="53">
        <f t="shared" si="11"/>
        <v>304.267826461792</v>
      </c>
      <c r="AS50" s="53">
        <f t="shared" si="12"/>
        <v>159.939224940704</v>
      </c>
      <c r="AT50" s="53">
        <f t="shared" si="13"/>
        <v>0.393775675189944</v>
      </c>
      <c r="AU50" s="53">
        <f t="shared" si="14"/>
        <v>4.64487081269446</v>
      </c>
      <c r="AV50" s="53">
        <f t="shared" si="15"/>
        <v>47.6905388756848</v>
      </c>
      <c r="AW50" s="53">
        <f t="shared" si="16"/>
        <v>23.1018662377453</v>
      </c>
      <c r="AX50" s="53">
        <f t="shared" si="17"/>
        <v>31.3151130676269</v>
      </c>
      <c r="AY50" s="53">
        <f t="shared" si="18"/>
        <v>4.59307119079856</v>
      </c>
      <c r="AZ50" s="53">
        <f t="shared" si="19"/>
        <v>0.0217281854896063</v>
      </c>
      <c r="BA50" s="53">
        <f t="shared" si="20"/>
        <v>2.39483995256541</v>
      </c>
      <c r="BB50" s="53">
        <f t="shared" si="21"/>
        <v>2.19823123823314</v>
      </c>
      <c r="BC50" s="53">
        <f t="shared" si="22"/>
        <v>0.0135836515592937</v>
      </c>
      <c r="BD50" s="53">
        <f t="shared" si="23"/>
        <v>6.29072710436213</v>
      </c>
      <c r="BE50" s="53">
        <f t="shared" si="24"/>
        <v>0.161903387731662</v>
      </c>
      <c r="BF50" s="53">
        <f t="shared" si="25"/>
        <v>49.8335212992857</v>
      </c>
      <c r="BG50" s="53">
        <f t="shared" si="26"/>
        <v>398.438891138836</v>
      </c>
      <c r="BH50" s="53">
        <f t="shared" si="27"/>
        <v>0.00552937602126321</v>
      </c>
    </row>
    <row r="51" ht="13.55" customHeight="1" spans="1:60">
      <c r="A51" s="53">
        <v>44</v>
      </c>
      <c r="B51" s="63" t="s">
        <v>110</v>
      </c>
      <c r="C51" s="53">
        <v>3456.99976175092</v>
      </c>
      <c r="D51" s="53">
        <v>0</v>
      </c>
      <c r="E51" s="53">
        <f t="shared" si="0"/>
        <v>4.58991010301214</v>
      </c>
      <c r="F51" s="53">
        <f t="shared" si="1"/>
        <v>0.0213281679331045</v>
      </c>
      <c r="G51" s="53">
        <f t="shared" si="2"/>
        <v>45.5566417581783</v>
      </c>
      <c r="H51" s="53">
        <f t="shared" si="3"/>
        <v>0.510241229912443</v>
      </c>
      <c r="I51" s="53">
        <f t="shared" si="4"/>
        <v>2.24983020263661</v>
      </c>
      <c r="J51" s="53">
        <f t="shared" si="5"/>
        <v>31.5112342834473</v>
      </c>
      <c r="K51" s="53">
        <v>1</v>
      </c>
      <c r="L51" s="53">
        <f t="shared" si="6"/>
        <v>6</v>
      </c>
      <c r="M51" s="53">
        <v>1</v>
      </c>
      <c r="N51" s="53">
        <f t="shared" si="7"/>
        <v>12</v>
      </c>
      <c r="O51" s="53">
        <v>31.1181488037109</v>
      </c>
      <c r="P51" s="53">
        <v>31.5112342834473</v>
      </c>
      <c r="Q51" s="53">
        <v>31.1008911132813</v>
      </c>
      <c r="R51" s="53">
        <v>399.884704589844</v>
      </c>
      <c r="S51" s="53">
        <v>398.927062988281</v>
      </c>
      <c r="T51" s="53">
        <v>24.4881439208984</v>
      </c>
      <c r="U51" s="53">
        <v>24.587574005127</v>
      </c>
      <c r="V51" s="53">
        <v>52.512622833252</v>
      </c>
      <c r="W51" s="53">
        <v>52.7258415222168</v>
      </c>
      <c r="X51" s="53">
        <v>500.54833984375</v>
      </c>
      <c r="Y51" s="53">
        <v>999.479248046875</v>
      </c>
      <c r="Z51" s="53">
        <v>103.84440612793</v>
      </c>
      <c r="AA51" s="53">
        <v>97.3960723876953</v>
      </c>
      <c r="AB51" s="53">
        <v>-16.2282543182373</v>
      </c>
      <c r="AC51" s="53">
        <v>0.022893738001585</v>
      </c>
      <c r="AD51" s="53">
        <v>0.0460070557892323</v>
      </c>
      <c r="AE51" s="53">
        <v>0.049592163413763</v>
      </c>
      <c r="AF51" s="53">
        <v>0.107089176774025</v>
      </c>
      <c r="AG51" s="53">
        <v>0.0495691485702991</v>
      </c>
      <c r="AH51" s="53">
        <v>1</v>
      </c>
      <c r="AI51" s="53">
        <v>-1.355140209198</v>
      </c>
      <c r="AJ51" s="53">
        <v>7.355140209198</v>
      </c>
      <c r="AK51" s="53">
        <v>1</v>
      </c>
      <c r="AL51" s="53">
        <v>0</v>
      </c>
      <c r="AM51" s="53">
        <v>0.159999996423721</v>
      </c>
      <c r="AN51" s="53">
        <v>111115</v>
      </c>
      <c r="AO51" s="53">
        <f t="shared" si="8"/>
        <v>5.0054833984375</v>
      </c>
      <c r="AP51" s="53">
        <f t="shared" si="9"/>
        <v>0.000510241229912443</v>
      </c>
      <c r="AQ51" s="53">
        <f t="shared" si="10"/>
        <v>304.661234283447</v>
      </c>
      <c r="AR51" s="53">
        <f t="shared" si="11"/>
        <v>304.268148803711</v>
      </c>
      <c r="AS51" s="53">
        <f t="shared" si="12"/>
        <v>159.916676113083</v>
      </c>
      <c r="AT51" s="53">
        <f t="shared" si="13"/>
        <v>0.395147580552858</v>
      </c>
      <c r="AU51" s="53">
        <f t="shared" si="14"/>
        <v>4.64456334027778</v>
      </c>
      <c r="AV51" s="53">
        <f t="shared" si="15"/>
        <v>47.6873782116142</v>
      </c>
      <c r="AW51" s="53">
        <f t="shared" si="16"/>
        <v>23.0998042064872</v>
      </c>
      <c r="AX51" s="53">
        <f t="shared" si="17"/>
        <v>31.3146915435791</v>
      </c>
      <c r="AY51" s="53">
        <f t="shared" si="18"/>
        <v>4.59296105617776</v>
      </c>
      <c r="AZ51" s="53">
        <f t="shared" si="19"/>
        <v>0.021290327626191</v>
      </c>
      <c r="BA51" s="53">
        <f t="shared" si="20"/>
        <v>2.39473313764116</v>
      </c>
      <c r="BB51" s="53">
        <f t="shared" si="21"/>
        <v>2.19822791853659</v>
      </c>
      <c r="BC51" s="53">
        <f t="shared" si="22"/>
        <v>0.0133098493154367</v>
      </c>
      <c r="BD51" s="53">
        <f t="shared" si="23"/>
        <v>4.43703797841984</v>
      </c>
      <c r="BE51" s="53">
        <f t="shared" si="24"/>
        <v>0.114197922339294</v>
      </c>
      <c r="BF51" s="53">
        <f t="shared" si="25"/>
        <v>49.8329514737385</v>
      </c>
      <c r="BG51" s="53">
        <f t="shared" si="26"/>
        <v>398.410698101692</v>
      </c>
      <c r="BH51" s="53">
        <f t="shared" si="27"/>
        <v>0.00574102975954336</v>
      </c>
    </row>
    <row r="52" ht="13.55" customHeight="1" spans="1:60">
      <c r="A52" s="53">
        <v>45</v>
      </c>
      <c r="B52" s="63" t="s">
        <v>111</v>
      </c>
      <c r="C52" s="53">
        <v>3457.49976171646</v>
      </c>
      <c r="D52" s="53">
        <v>0</v>
      </c>
      <c r="E52" s="53">
        <f t="shared" si="0"/>
        <v>4.78482140965842</v>
      </c>
      <c r="F52" s="53">
        <f t="shared" si="1"/>
        <v>0.0215588419836662</v>
      </c>
      <c r="G52" s="53">
        <f t="shared" si="2"/>
        <v>34.9521328657786</v>
      </c>
      <c r="H52" s="53">
        <f t="shared" si="3"/>
        <v>0.515707290346138</v>
      </c>
      <c r="I52" s="53">
        <f t="shared" si="4"/>
        <v>2.2496393891561</v>
      </c>
      <c r="J52" s="53">
        <f t="shared" si="5"/>
        <v>31.5110664367676</v>
      </c>
      <c r="K52" s="53">
        <v>1</v>
      </c>
      <c r="L52" s="53">
        <f t="shared" si="6"/>
        <v>6</v>
      </c>
      <c r="M52" s="53">
        <v>1</v>
      </c>
      <c r="N52" s="53">
        <f t="shared" si="7"/>
        <v>12</v>
      </c>
      <c r="O52" s="53">
        <v>31.1184921264648</v>
      </c>
      <c r="P52" s="53">
        <v>31.5110664367676</v>
      </c>
      <c r="Q52" s="53">
        <v>31.1015090942383</v>
      </c>
      <c r="R52" s="53">
        <v>399.918975830078</v>
      </c>
      <c r="S52" s="53">
        <v>398.921966552734</v>
      </c>
      <c r="T52" s="53">
        <v>24.4886264801025</v>
      </c>
      <c r="U52" s="53">
        <v>24.5891208648682</v>
      </c>
      <c r="V52" s="53">
        <v>52.5125350952148</v>
      </c>
      <c r="W52" s="53">
        <v>52.72802734375</v>
      </c>
      <c r="X52" s="53">
        <v>500.551849365234</v>
      </c>
      <c r="Y52" s="53">
        <v>999.570556640625</v>
      </c>
      <c r="Z52" s="53">
        <v>103.632888793945</v>
      </c>
      <c r="AA52" s="53">
        <v>97.3959045410156</v>
      </c>
      <c r="AB52" s="53">
        <v>-16.2282543182373</v>
      </c>
      <c r="AC52" s="53">
        <v>0.022893738001585</v>
      </c>
      <c r="AD52" s="53">
        <v>0.0460070557892323</v>
      </c>
      <c r="AE52" s="53">
        <v>0.049592163413763</v>
      </c>
      <c r="AF52" s="53">
        <v>0.107089176774025</v>
      </c>
      <c r="AG52" s="53">
        <v>0.0495691485702991</v>
      </c>
      <c r="AH52" s="53">
        <v>1</v>
      </c>
      <c r="AI52" s="53">
        <v>-1.355140209198</v>
      </c>
      <c r="AJ52" s="53">
        <v>7.355140209198</v>
      </c>
      <c r="AK52" s="53">
        <v>1</v>
      </c>
      <c r="AL52" s="53">
        <v>0</v>
      </c>
      <c r="AM52" s="53">
        <v>0.159999996423721</v>
      </c>
      <c r="AN52" s="53">
        <v>111115</v>
      </c>
      <c r="AO52" s="53">
        <f t="shared" si="8"/>
        <v>5.00551849365234</v>
      </c>
      <c r="AP52" s="53">
        <f t="shared" si="9"/>
        <v>0.000515707290346138</v>
      </c>
      <c r="AQ52" s="53">
        <f t="shared" si="10"/>
        <v>304.661066436768</v>
      </c>
      <c r="AR52" s="53">
        <f t="shared" si="11"/>
        <v>304.268492126465</v>
      </c>
      <c r="AS52" s="53">
        <f t="shared" si="12"/>
        <v>159.931285487757</v>
      </c>
      <c r="AT52" s="53">
        <f t="shared" si="13"/>
        <v>0.394491485880932</v>
      </c>
      <c r="AU52" s="53">
        <f t="shared" si="14"/>
        <v>4.6445190576583</v>
      </c>
      <c r="AV52" s="53">
        <f t="shared" si="15"/>
        <v>47.687005727252</v>
      </c>
      <c r="AW52" s="53">
        <f t="shared" si="16"/>
        <v>23.0978848623838</v>
      </c>
      <c r="AX52" s="53">
        <f t="shared" si="17"/>
        <v>31.3147792816162</v>
      </c>
      <c r="AY52" s="53">
        <f t="shared" si="18"/>
        <v>4.59298397993644</v>
      </c>
      <c r="AZ52" s="53">
        <f t="shared" si="19"/>
        <v>0.0215201794712761</v>
      </c>
      <c r="BA52" s="53">
        <f t="shared" si="20"/>
        <v>2.3948796685022</v>
      </c>
      <c r="BB52" s="53">
        <f t="shared" si="21"/>
        <v>2.19810431143425</v>
      </c>
      <c r="BC52" s="53">
        <f t="shared" si="22"/>
        <v>0.0134535804193906</v>
      </c>
      <c r="BD52" s="53">
        <f t="shared" si="23"/>
        <v>3.40419459610027</v>
      </c>
      <c r="BE52" s="53">
        <f t="shared" si="24"/>
        <v>0.0876164658662842</v>
      </c>
      <c r="BF52" s="53">
        <f t="shared" si="25"/>
        <v>49.8376599819701</v>
      </c>
      <c r="BG52" s="53">
        <f t="shared" si="26"/>
        <v>398.383674144147</v>
      </c>
      <c r="BH52" s="53">
        <f t="shared" si="27"/>
        <v>0.00598579505049505</v>
      </c>
    </row>
    <row r="53" ht="13.55" customHeight="1" spans="1:60">
      <c r="A53" s="53">
        <v>46</v>
      </c>
      <c r="B53" s="63" t="s">
        <v>112</v>
      </c>
      <c r="C53" s="53">
        <v>4337.49970106874</v>
      </c>
      <c r="D53" s="53">
        <v>0</v>
      </c>
      <c r="E53" s="53">
        <f t="shared" si="0"/>
        <v>0.523305340094973</v>
      </c>
      <c r="F53" s="53">
        <f t="shared" si="1"/>
        <v>0.0297220973308731</v>
      </c>
      <c r="G53" s="53">
        <f t="shared" si="2"/>
        <v>357.198392566083</v>
      </c>
      <c r="H53" s="53">
        <f t="shared" si="3"/>
        <v>0.709578515206013</v>
      </c>
      <c r="I53" s="53">
        <f t="shared" si="4"/>
        <v>2.24664987202003</v>
      </c>
      <c r="J53" s="53">
        <f t="shared" si="5"/>
        <v>31.4228115081787</v>
      </c>
      <c r="K53" s="53">
        <v>1</v>
      </c>
      <c r="L53" s="53">
        <f t="shared" si="6"/>
        <v>6</v>
      </c>
      <c r="M53" s="53">
        <v>1</v>
      </c>
      <c r="N53" s="53">
        <f t="shared" si="7"/>
        <v>12</v>
      </c>
      <c r="O53" s="53">
        <v>31.0375900268555</v>
      </c>
      <c r="P53" s="53">
        <v>31.4228115081787</v>
      </c>
      <c r="Q53" s="53">
        <v>31.0819206237793</v>
      </c>
      <c r="R53" s="53">
        <v>400.080810546875</v>
      </c>
      <c r="S53" s="53">
        <v>399.919586181641</v>
      </c>
      <c r="T53" s="53">
        <v>24.2492618560791</v>
      </c>
      <c r="U53" s="53">
        <v>24.3875522613525</v>
      </c>
      <c r="V53" s="53">
        <v>52.2260780334473</v>
      </c>
      <c r="W53" s="53">
        <v>52.5239143371582</v>
      </c>
      <c r="X53" s="53">
        <v>500.594116210938</v>
      </c>
      <c r="Y53" s="53">
        <v>1000.5224609375</v>
      </c>
      <c r="Z53" s="53">
        <v>98.5248031616211</v>
      </c>
      <c r="AA53" s="53">
        <v>97.3708190917969</v>
      </c>
      <c r="AB53" s="53">
        <v>-16.2282543182373</v>
      </c>
      <c r="AC53" s="53">
        <v>0.022893738001585</v>
      </c>
      <c r="AD53" s="53">
        <v>0.0460070557892323</v>
      </c>
      <c r="AE53" s="53">
        <v>0.049592163413763</v>
      </c>
      <c r="AF53" s="53">
        <v>0.107089176774025</v>
      </c>
      <c r="AG53" s="53">
        <v>0.0495691485702991</v>
      </c>
      <c r="AH53" s="53">
        <v>1</v>
      </c>
      <c r="AI53" s="53">
        <v>-1.355140209198</v>
      </c>
      <c r="AJ53" s="53">
        <v>7.355140209198</v>
      </c>
      <c r="AK53" s="53">
        <v>1</v>
      </c>
      <c r="AL53" s="53">
        <v>0</v>
      </c>
      <c r="AM53" s="53">
        <v>0.159999996423721</v>
      </c>
      <c r="AN53" s="53">
        <v>111115</v>
      </c>
      <c r="AO53" s="53">
        <f t="shared" si="8"/>
        <v>5.00594116210938</v>
      </c>
      <c r="AP53" s="53">
        <f t="shared" si="9"/>
        <v>0.000709578515206013</v>
      </c>
      <c r="AQ53" s="53">
        <f t="shared" si="10"/>
        <v>304.572811508179</v>
      </c>
      <c r="AR53" s="53">
        <f t="shared" si="11"/>
        <v>304.187590026856</v>
      </c>
      <c r="AS53" s="53">
        <f t="shared" si="12"/>
        <v>160.083590171853</v>
      </c>
      <c r="AT53" s="53">
        <f t="shared" si="13"/>
        <v>0.369763393597716</v>
      </c>
      <c r="AU53" s="53">
        <f t="shared" si="14"/>
        <v>4.62128581135193</v>
      </c>
      <c r="AV53" s="53">
        <f t="shared" si="15"/>
        <v>47.4606853927683</v>
      </c>
      <c r="AW53" s="53">
        <f t="shared" si="16"/>
        <v>23.0731331314158</v>
      </c>
      <c r="AX53" s="53">
        <f t="shared" si="17"/>
        <v>31.2302007675171</v>
      </c>
      <c r="AY53" s="53">
        <f t="shared" si="18"/>
        <v>4.57093192006133</v>
      </c>
      <c r="AZ53" s="53">
        <f t="shared" si="19"/>
        <v>0.0296486622953337</v>
      </c>
      <c r="BA53" s="53">
        <f t="shared" si="20"/>
        <v>2.3746359393319</v>
      </c>
      <c r="BB53" s="53">
        <f t="shared" si="21"/>
        <v>2.19629598072944</v>
      </c>
      <c r="BC53" s="53">
        <f t="shared" si="22"/>
        <v>0.0185369976508421</v>
      </c>
      <c r="BD53" s="53">
        <f t="shared" si="23"/>
        <v>34.7807000624327</v>
      </c>
      <c r="BE53" s="53">
        <f t="shared" si="24"/>
        <v>0.89317554055441</v>
      </c>
      <c r="BF53" s="53">
        <f t="shared" si="25"/>
        <v>49.6977976838186</v>
      </c>
      <c r="BG53" s="53">
        <f t="shared" si="26"/>
        <v>399.86071433088</v>
      </c>
      <c r="BH53" s="53">
        <f t="shared" si="27"/>
        <v>0.000650404553055974</v>
      </c>
    </row>
    <row r="54" ht="13.55" customHeight="1" spans="1:60">
      <c r="A54" s="53">
        <v>47</v>
      </c>
      <c r="B54" s="63" t="s">
        <v>113</v>
      </c>
      <c r="C54" s="53">
        <v>4343.99970062077</v>
      </c>
      <c r="D54" s="53">
        <v>0</v>
      </c>
      <c r="E54" s="53">
        <f t="shared" si="0"/>
        <v>0.239663588699094</v>
      </c>
      <c r="F54" s="53">
        <f t="shared" si="1"/>
        <v>0.0304951095934047</v>
      </c>
      <c r="G54" s="53">
        <f t="shared" si="2"/>
        <v>372.594160295493</v>
      </c>
      <c r="H54" s="53">
        <f t="shared" si="3"/>
        <v>0.726163267047485</v>
      </c>
      <c r="I54" s="53">
        <f t="shared" si="4"/>
        <v>2.24110452503743</v>
      </c>
      <c r="J54" s="53">
        <f t="shared" si="5"/>
        <v>31.3989715576172</v>
      </c>
      <c r="K54" s="53">
        <v>1</v>
      </c>
      <c r="L54" s="53">
        <f t="shared" si="6"/>
        <v>6</v>
      </c>
      <c r="M54" s="53">
        <v>1</v>
      </c>
      <c r="N54" s="53">
        <f t="shared" si="7"/>
        <v>12</v>
      </c>
      <c r="O54" s="53">
        <v>31.0303936004639</v>
      </c>
      <c r="P54" s="53">
        <v>31.3989715576172</v>
      </c>
      <c r="Q54" s="53">
        <v>31.074556350708</v>
      </c>
      <c r="R54" s="53">
        <v>400.050811767578</v>
      </c>
      <c r="S54" s="53">
        <v>399.944915771484</v>
      </c>
      <c r="T54" s="53">
        <v>24.2387199401855</v>
      </c>
      <c r="U54" s="53">
        <v>24.3802490234375</v>
      </c>
      <c r="V54" s="53">
        <v>52.2247467041016</v>
      </c>
      <c r="W54" s="53">
        <v>52.5296859741211</v>
      </c>
      <c r="X54" s="53">
        <v>500.575012207031</v>
      </c>
      <c r="Y54" s="53">
        <v>1000.68035888672</v>
      </c>
      <c r="Z54" s="53">
        <v>98.626091003418</v>
      </c>
      <c r="AA54" s="53">
        <v>97.370735168457</v>
      </c>
      <c r="AB54" s="53">
        <v>-16.2282543182373</v>
      </c>
      <c r="AC54" s="53">
        <v>0.022893738001585</v>
      </c>
      <c r="AD54" s="53">
        <v>0.0460070557892323</v>
      </c>
      <c r="AE54" s="53">
        <v>0.049592163413763</v>
      </c>
      <c r="AF54" s="53">
        <v>0.107089176774025</v>
      </c>
      <c r="AG54" s="53">
        <v>0.0495691485702991</v>
      </c>
      <c r="AH54" s="53">
        <v>1</v>
      </c>
      <c r="AI54" s="53">
        <v>-1.355140209198</v>
      </c>
      <c r="AJ54" s="53">
        <v>7.355140209198</v>
      </c>
      <c r="AK54" s="53">
        <v>1</v>
      </c>
      <c r="AL54" s="53">
        <v>0</v>
      </c>
      <c r="AM54" s="53">
        <v>0.159999996423721</v>
      </c>
      <c r="AN54" s="53">
        <v>111115</v>
      </c>
      <c r="AO54" s="53">
        <f t="shared" si="8"/>
        <v>5.00575012207031</v>
      </c>
      <c r="AP54" s="53">
        <f t="shared" si="9"/>
        <v>0.000726163267047485</v>
      </c>
      <c r="AQ54" s="53">
        <f t="shared" si="10"/>
        <v>304.548971557617</v>
      </c>
      <c r="AR54" s="53">
        <f t="shared" si="11"/>
        <v>304.180393600464</v>
      </c>
      <c r="AS54" s="53">
        <f t="shared" si="12"/>
        <v>160.108853843163</v>
      </c>
      <c r="AT54" s="53">
        <f t="shared" si="13"/>
        <v>0.368267373655641</v>
      </c>
      <c r="AU54" s="53">
        <f t="shared" si="14"/>
        <v>4.61502729603959</v>
      </c>
      <c r="AV54" s="53">
        <f t="shared" si="15"/>
        <v>47.3964511827432</v>
      </c>
      <c r="AW54" s="53">
        <f t="shared" si="16"/>
        <v>23.0162021593057</v>
      </c>
      <c r="AX54" s="53">
        <f t="shared" si="17"/>
        <v>31.2146825790405</v>
      </c>
      <c r="AY54" s="53">
        <f t="shared" si="18"/>
        <v>4.56689590754824</v>
      </c>
      <c r="AZ54" s="53">
        <f t="shared" si="19"/>
        <v>0.0304178100558011</v>
      </c>
      <c r="BA54" s="53">
        <f t="shared" si="20"/>
        <v>2.37392277100216</v>
      </c>
      <c r="BB54" s="53">
        <f t="shared" si="21"/>
        <v>2.19297313654608</v>
      </c>
      <c r="BC54" s="53">
        <f t="shared" si="22"/>
        <v>0.0190180610862842</v>
      </c>
      <c r="BD54" s="53">
        <f t="shared" si="23"/>
        <v>36.2797673074461</v>
      </c>
      <c r="BE54" s="53">
        <f t="shared" si="24"/>
        <v>0.931613693792727</v>
      </c>
      <c r="BF54" s="53">
        <f t="shared" si="25"/>
        <v>49.7590025644772</v>
      </c>
      <c r="BG54" s="53">
        <f t="shared" si="26"/>
        <v>399.917953617755</v>
      </c>
      <c r="BH54" s="53">
        <f t="shared" si="27"/>
        <v>0.000298196693016899</v>
      </c>
    </row>
    <row r="55" ht="13.55" customHeight="1" spans="1:60">
      <c r="A55" s="53">
        <v>48</v>
      </c>
      <c r="B55" s="63" t="s">
        <v>114</v>
      </c>
      <c r="C55" s="53">
        <v>4344.99970055185</v>
      </c>
      <c r="D55" s="53">
        <v>0</v>
      </c>
      <c r="E55" s="53">
        <f t="shared" si="0"/>
        <v>-0.176343543276253</v>
      </c>
      <c r="F55" s="53">
        <f t="shared" si="1"/>
        <v>0.0301572465642772</v>
      </c>
      <c r="G55" s="53">
        <f t="shared" si="2"/>
        <v>394.211979008392</v>
      </c>
      <c r="H55" s="53">
        <f t="shared" si="3"/>
        <v>0.718121404424872</v>
      </c>
      <c r="I55" s="53">
        <f t="shared" si="4"/>
        <v>2.24105328982452</v>
      </c>
      <c r="J55" s="53">
        <f t="shared" si="5"/>
        <v>31.3982467651367</v>
      </c>
      <c r="K55" s="53">
        <v>1</v>
      </c>
      <c r="L55" s="53">
        <f t="shared" si="6"/>
        <v>6</v>
      </c>
      <c r="M55" s="53">
        <v>1</v>
      </c>
      <c r="N55" s="53">
        <f t="shared" si="7"/>
        <v>12</v>
      </c>
      <c r="O55" s="53">
        <v>31.0282001495361</v>
      </c>
      <c r="P55" s="53">
        <v>31.3982467651367</v>
      </c>
      <c r="Q55" s="53">
        <v>31.0738143920898</v>
      </c>
      <c r="R55" s="53">
        <v>400.020355224609</v>
      </c>
      <c r="S55" s="53">
        <v>399.998199462891</v>
      </c>
      <c r="T55" s="53">
        <v>24.2388896942139</v>
      </c>
      <c r="U55" s="53">
        <v>24.3788547515869</v>
      </c>
      <c r="V55" s="53">
        <v>52.231575012207</v>
      </c>
      <c r="W55" s="53">
        <v>52.5331802368164</v>
      </c>
      <c r="X55" s="53">
        <v>500.563812255859</v>
      </c>
      <c r="Y55" s="53">
        <v>1000.62585449219</v>
      </c>
      <c r="Z55" s="53">
        <v>98.6280136108398</v>
      </c>
      <c r="AA55" s="53">
        <v>97.37060546875</v>
      </c>
      <c r="AB55" s="53">
        <v>-16.2282543182373</v>
      </c>
      <c r="AC55" s="53">
        <v>0.022893738001585</v>
      </c>
      <c r="AD55" s="53">
        <v>0.0460070557892323</v>
      </c>
      <c r="AE55" s="53">
        <v>0.049592163413763</v>
      </c>
      <c r="AF55" s="53">
        <v>0.107089176774025</v>
      </c>
      <c r="AG55" s="53">
        <v>0.0495691485702991</v>
      </c>
      <c r="AH55" s="53">
        <v>1</v>
      </c>
      <c r="AI55" s="53">
        <v>-1.355140209198</v>
      </c>
      <c r="AJ55" s="53">
        <v>7.355140209198</v>
      </c>
      <c r="AK55" s="53">
        <v>1</v>
      </c>
      <c r="AL55" s="53">
        <v>0</v>
      </c>
      <c r="AM55" s="53">
        <v>0.159999996423721</v>
      </c>
      <c r="AN55" s="53">
        <v>111115</v>
      </c>
      <c r="AO55" s="53">
        <f t="shared" si="8"/>
        <v>5.00563812255859</v>
      </c>
      <c r="AP55" s="53">
        <f t="shared" si="9"/>
        <v>0.000718121404424872</v>
      </c>
      <c r="AQ55" s="53">
        <f t="shared" si="10"/>
        <v>304.548246765137</v>
      </c>
      <c r="AR55" s="53">
        <f t="shared" si="11"/>
        <v>304.178200149536</v>
      </c>
      <c r="AS55" s="53">
        <f t="shared" si="12"/>
        <v>160.100133140233</v>
      </c>
      <c r="AT55" s="53">
        <f t="shared" si="13"/>
        <v>0.369245128877654</v>
      </c>
      <c r="AU55" s="53">
        <f t="shared" si="14"/>
        <v>4.61483713762125</v>
      </c>
      <c r="AV55" s="53">
        <f t="shared" si="15"/>
        <v>47.3945613812818</v>
      </c>
      <c r="AW55" s="53">
        <f t="shared" si="16"/>
        <v>23.0157066296949</v>
      </c>
      <c r="AX55" s="53">
        <f t="shared" si="17"/>
        <v>31.2132234573364</v>
      </c>
      <c r="AY55" s="53">
        <f t="shared" si="18"/>
        <v>4.56651657490603</v>
      </c>
      <c r="AZ55" s="53">
        <f t="shared" si="19"/>
        <v>0.0300816482573143</v>
      </c>
      <c r="BA55" s="53">
        <f t="shared" si="20"/>
        <v>2.37378384779673</v>
      </c>
      <c r="BB55" s="53">
        <f t="shared" si="21"/>
        <v>2.1927327271093</v>
      </c>
      <c r="BC55" s="53">
        <f t="shared" si="22"/>
        <v>0.0188078076121864</v>
      </c>
      <c r="BD55" s="53">
        <f t="shared" si="23"/>
        <v>38.3846590790813</v>
      </c>
      <c r="BE55" s="53">
        <f t="shared" si="24"/>
        <v>0.985534383749056</v>
      </c>
      <c r="BF55" s="53">
        <f t="shared" si="25"/>
        <v>49.756755520902</v>
      </c>
      <c r="BG55" s="53">
        <f t="shared" si="26"/>
        <v>400.01803811151</v>
      </c>
      <c r="BH55" s="53">
        <f t="shared" si="27"/>
        <v>-0.00021934717274025</v>
      </c>
    </row>
    <row r="56" ht="13.55" customHeight="1" spans="1:60">
      <c r="A56" s="53">
        <v>49</v>
      </c>
      <c r="B56" s="63" t="s">
        <v>115</v>
      </c>
      <c r="C56" s="53">
        <v>4351.99970006943</v>
      </c>
      <c r="D56" s="53">
        <v>0</v>
      </c>
      <c r="E56" s="53">
        <f t="shared" si="0"/>
        <v>-0.14776878378674</v>
      </c>
      <c r="F56" s="53">
        <f t="shared" si="1"/>
        <v>0.0293476035113503</v>
      </c>
      <c r="G56" s="53">
        <f t="shared" si="2"/>
        <v>392.911381062727</v>
      </c>
      <c r="H56" s="53">
        <f t="shared" si="3"/>
        <v>0.699426148028435</v>
      </c>
      <c r="I56" s="53">
        <f t="shared" si="4"/>
        <v>2.24278036447648</v>
      </c>
      <c r="J56" s="53">
        <f t="shared" si="5"/>
        <v>31.4004802703857</v>
      </c>
      <c r="K56" s="53">
        <v>1</v>
      </c>
      <c r="L56" s="53">
        <f t="shared" si="6"/>
        <v>6</v>
      </c>
      <c r="M56" s="53">
        <v>1</v>
      </c>
      <c r="N56" s="53">
        <f t="shared" si="7"/>
        <v>12</v>
      </c>
      <c r="O56" s="53">
        <v>31.0242309570313</v>
      </c>
      <c r="P56" s="53">
        <v>31.4004802703857</v>
      </c>
      <c r="Q56" s="53">
        <v>31.0700607299805</v>
      </c>
      <c r="R56" s="53">
        <v>400.013732910156</v>
      </c>
      <c r="S56" s="53">
        <v>399.987365722656</v>
      </c>
      <c r="T56" s="53">
        <v>24.2308502197266</v>
      </c>
      <c r="U56" s="53">
        <v>24.3671646118164</v>
      </c>
      <c r="V56" s="53">
        <v>52.2260055541992</v>
      </c>
      <c r="W56" s="53">
        <v>52.5198097229004</v>
      </c>
      <c r="X56" s="53">
        <v>500.595062255859</v>
      </c>
      <c r="Y56" s="53">
        <v>1000.44244384766</v>
      </c>
      <c r="Z56" s="53">
        <v>98.436408996582</v>
      </c>
      <c r="AA56" s="53">
        <v>97.370491027832</v>
      </c>
      <c r="AB56" s="53">
        <v>-16.2282543182373</v>
      </c>
      <c r="AC56" s="53">
        <v>0.022893738001585</v>
      </c>
      <c r="AD56" s="53">
        <v>0.0460070557892323</v>
      </c>
      <c r="AE56" s="53">
        <v>0.049592163413763</v>
      </c>
      <c r="AF56" s="53">
        <v>0.107089176774025</v>
      </c>
      <c r="AG56" s="53">
        <v>0.0495691485702991</v>
      </c>
      <c r="AH56" s="53">
        <v>1</v>
      </c>
      <c r="AI56" s="53">
        <v>-1.355140209198</v>
      </c>
      <c r="AJ56" s="53">
        <v>7.355140209198</v>
      </c>
      <c r="AK56" s="53">
        <v>1</v>
      </c>
      <c r="AL56" s="53">
        <v>0</v>
      </c>
      <c r="AM56" s="53">
        <v>0.159999996423721</v>
      </c>
      <c r="AN56" s="53">
        <v>111115</v>
      </c>
      <c r="AO56" s="53">
        <f t="shared" si="8"/>
        <v>5.00595062255859</v>
      </c>
      <c r="AP56" s="53">
        <f t="shared" si="9"/>
        <v>0.000699426148028435</v>
      </c>
      <c r="AQ56" s="53">
        <f t="shared" si="10"/>
        <v>304.550480270386</v>
      </c>
      <c r="AR56" s="53">
        <f t="shared" si="11"/>
        <v>304.174230957031</v>
      </c>
      <c r="AS56" s="53">
        <f t="shared" si="12"/>
        <v>160.070787437764</v>
      </c>
      <c r="AT56" s="53">
        <f t="shared" si="13"/>
        <v>0.371389341919583</v>
      </c>
      <c r="AU56" s="53">
        <f t="shared" si="14"/>
        <v>4.61542314768505</v>
      </c>
      <c r="AV56" s="53">
        <f t="shared" si="15"/>
        <v>47.4006354385724</v>
      </c>
      <c r="AW56" s="53">
        <f t="shared" si="16"/>
        <v>23.033470826756</v>
      </c>
      <c r="AX56" s="53">
        <f t="shared" si="17"/>
        <v>31.2123556137085</v>
      </c>
      <c r="AY56" s="53">
        <f t="shared" si="18"/>
        <v>4.56629097177384</v>
      </c>
      <c r="AZ56" s="53">
        <f t="shared" si="19"/>
        <v>0.029276005128774</v>
      </c>
      <c r="BA56" s="53">
        <f t="shared" si="20"/>
        <v>2.37264278320857</v>
      </c>
      <c r="BB56" s="53">
        <f t="shared" si="21"/>
        <v>2.19364818856527</v>
      </c>
      <c r="BC56" s="53">
        <f t="shared" si="22"/>
        <v>0.0183039224303378</v>
      </c>
      <c r="BD56" s="53">
        <f t="shared" si="23"/>
        <v>38.2579741045014</v>
      </c>
      <c r="BE56" s="53">
        <f t="shared" si="24"/>
        <v>0.982309479582825</v>
      </c>
      <c r="BF56" s="53">
        <f t="shared" si="25"/>
        <v>49.7211822085235</v>
      </c>
      <c r="BG56" s="53">
        <f t="shared" si="26"/>
        <v>400.003989710832</v>
      </c>
      <c r="BH56" s="53">
        <f t="shared" si="27"/>
        <v>-0.000183679133518239</v>
      </c>
    </row>
    <row r="57" ht="13.55" customHeight="1" spans="1:60">
      <c r="A57" s="53">
        <v>50</v>
      </c>
      <c r="B57" s="63" t="s">
        <v>116</v>
      </c>
      <c r="C57" s="53">
        <v>4377.99969827756</v>
      </c>
      <c r="D57" s="53">
        <v>0</v>
      </c>
      <c r="E57" s="53">
        <f t="shared" si="0"/>
        <v>-0.311912141275757</v>
      </c>
      <c r="F57" s="53">
        <f t="shared" si="1"/>
        <v>0.0305459434717909</v>
      </c>
      <c r="G57" s="53">
        <f t="shared" si="2"/>
        <v>401.11137029416</v>
      </c>
      <c r="H57" s="53">
        <f t="shared" si="3"/>
        <v>0.727399890581322</v>
      </c>
      <c r="I57" s="53">
        <f t="shared" si="4"/>
        <v>2.24127666402681</v>
      </c>
      <c r="J57" s="53">
        <f t="shared" si="5"/>
        <v>31.383508682251</v>
      </c>
      <c r="K57" s="53">
        <v>1</v>
      </c>
      <c r="L57" s="53">
        <f t="shared" si="6"/>
        <v>6</v>
      </c>
      <c r="M57" s="53">
        <v>1</v>
      </c>
      <c r="N57" s="53">
        <f t="shared" si="7"/>
        <v>12</v>
      </c>
      <c r="O57" s="53">
        <v>31.0010013580322</v>
      </c>
      <c r="P57" s="53">
        <v>31.383508682251</v>
      </c>
      <c r="Q57" s="53">
        <v>31.0446071624756</v>
      </c>
      <c r="R57" s="53">
        <v>400.029174804688</v>
      </c>
      <c r="S57" s="53">
        <v>400.033355712891</v>
      </c>
      <c r="T57" s="53">
        <v>24.1952266693115</v>
      </c>
      <c r="U57" s="53">
        <v>24.337007522583</v>
      </c>
      <c r="V57" s="53">
        <v>52.218090057373</v>
      </c>
      <c r="W57" s="53">
        <v>52.5240783691406</v>
      </c>
      <c r="X57" s="53">
        <v>500.559234619141</v>
      </c>
      <c r="Y57" s="53">
        <v>1000.36871337891</v>
      </c>
      <c r="Z57" s="53">
        <v>100.271690368652</v>
      </c>
      <c r="AA57" s="53">
        <v>97.3700332641602</v>
      </c>
      <c r="AB57" s="53">
        <v>-16.2282543182373</v>
      </c>
      <c r="AC57" s="53">
        <v>0.022893738001585</v>
      </c>
      <c r="AD57" s="53">
        <v>0.0460070557892323</v>
      </c>
      <c r="AE57" s="53">
        <v>0.049592163413763</v>
      </c>
      <c r="AF57" s="53">
        <v>0.107089176774025</v>
      </c>
      <c r="AG57" s="53">
        <v>0.0495691485702991</v>
      </c>
      <c r="AH57" s="53">
        <v>1</v>
      </c>
      <c r="AI57" s="53">
        <v>-1.355140209198</v>
      </c>
      <c r="AJ57" s="53">
        <v>7.355140209198</v>
      </c>
      <c r="AK57" s="53">
        <v>1</v>
      </c>
      <c r="AL57" s="53">
        <v>0</v>
      </c>
      <c r="AM57" s="53">
        <v>0.159999996423721</v>
      </c>
      <c r="AN57" s="53">
        <v>111115</v>
      </c>
      <c r="AO57" s="53">
        <f t="shared" si="8"/>
        <v>5.00559234619141</v>
      </c>
      <c r="AP57" s="53">
        <f t="shared" si="9"/>
        <v>0.000727399890581322</v>
      </c>
      <c r="AQ57" s="53">
        <f t="shared" si="10"/>
        <v>304.533508682251</v>
      </c>
      <c r="AR57" s="53">
        <f t="shared" si="11"/>
        <v>304.151001358032</v>
      </c>
      <c r="AS57" s="53">
        <f t="shared" si="12"/>
        <v>160.058990563028</v>
      </c>
      <c r="AT57" s="53">
        <f t="shared" si="13"/>
        <v>0.367457191084396</v>
      </c>
      <c r="AU57" s="53">
        <f t="shared" si="14"/>
        <v>4.61097189605083</v>
      </c>
      <c r="AV57" s="53">
        <f t="shared" si="15"/>
        <v>47.3551434817886</v>
      </c>
      <c r="AW57" s="53">
        <f t="shared" si="16"/>
        <v>23.0181359592056</v>
      </c>
      <c r="AX57" s="53">
        <f t="shared" si="17"/>
        <v>31.1922550201416</v>
      </c>
      <c r="AY57" s="53">
        <f t="shared" si="18"/>
        <v>4.56106837155853</v>
      </c>
      <c r="AZ57" s="53">
        <f t="shared" si="19"/>
        <v>0.0304683863378947</v>
      </c>
      <c r="BA57" s="53">
        <f t="shared" si="20"/>
        <v>2.36969523202402</v>
      </c>
      <c r="BB57" s="53">
        <f t="shared" si="21"/>
        <v>2.19137313953451</v>
      </c>
      <c r="BC57" s="53">
        <f t="shared" si="22"/>
        <v>0.0190496943305952</v>
      </c>
      <c r="BD57" s="53">
        <f t="shared" si="23"/>
        <v>39.0562274681752</v>
      </c>
      <c r="BE57" s="53">
        <f t="shared" si="24"/>
        <v>1.00269481173476</v>
      </c>
      <c r="BF57" s="53">
        <f t="shared" si="25"/>
        <v>49.7133701324182</v>
      </c>
      <c r="BG57" s="53">
        <f t="shared" si="26"/>
        <v>400.068445828785</v>
      </c>
      <c r="BH57" s="53">
        <f t="shared" si="27"/>
        <v>-0.000387588771114254</v>
      </c>
    </row>
    <row r="58" ht="26.55" customHeight="1" spans="1:60">
      <c r="A58" s="63" t="s">
        <v>14</v>
      </c>
      <c r="B58" s="78" t="s">
        <v>117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</row>
    <row r="59" ht="13.55" customHeight="1" spans="1:60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</row>
    <row r="60" ht="13.55" customHeight="1" spans="1:60">
      <c r="A60" s="79" t="s">
        <v>118</v>
      </c>
      <c r="B60" s="62"/>
      <c r="C60" s="62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</row>
    <row r="61" ht="13.55" customHeight="1" spans="1:60">
      <c r="A61" s="79" t="s">
        <v>119</v>
      </c>
      <c r="B61" s="79" t="s">
        <v>120</v>
      </c>
      <c r="C61" s="79" t="s">
        <v>121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</row>
    <row r="62" ht="13.55" customHeight="1" spans="1:60">
      <c r="A62" s="69" t="s">
        <v>122</v>
      </c>
      <c r="B62" s="69" t="s">
        <v>123</v>
      </c>
      <c r="C62" s="69" t="s">
        <v>124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</row>
    <row r="63" ht="13.55" customHeight="1" spans="1:60">
      <c r="A63" s="69" t="s">
        <v>53</v>
      </c>
      <c r="B63" s="69" t="s">
        <v>125</v>
      </c>
      <c r="C63" s="69" t="s">
        <v>124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</row>
    <row r="64" ht="13.55" customHeight="1" spans="1:60">
      <c r="A64" s="69" t="s">
        <v>25</v>
      </c>
      <c r="B64" s="69" t="s">
        <v>126</v>
      </c>
      <c r="C64" s="69" t="s">
        <v>127</v>
      </c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ht="13.55" customHeight="1" spans="1:60">
      <c r="A65" s="69" t="s">
        <v>26</v>
      </c>
      <c r="B65" s="69" t="s">
        <v>128</v>
      </c>
      <c r="C65" s="69" t="s">
        <v>124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</row>
    <row r="66" ht="13.55" customHeight="1" spans="1:60">
      <c r="A66" s="69" t="s">
        <v>50</v>
      </c>
      <c r="B66" s="88" t="s">
        <v>129</v>
      </c>
      <c r="C66" s="69" t="s">
        <v>124</v>
      </c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</row>
    <row r="67" ht="13.55" customHeight="1" spans="1:60">
      <c r="A67" s="89" t="s">
        <v>28</v>
      </c>
      <c r="B67" s="90" t="s">
        <v>130</v>
      </c>
      <c r="C67" s="91" t="s">
        <v>131</v>
      </c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</row>
    <row r="68" ht="13.55" customHeight="1" spans="1:60">
      <c r="A68" s="69" t="s">
        <v>49</v>
      </c>
      <c r="B68" s="74" t="s">
        <v>132</v>
      </c>
      <c r="C68" s="69" t="s">
        <v>124</v>
      </c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</row>
    <row r="69" ht="13.55" customHeight="1" spans="1:60">
      <c r="A69" s="69" t="s">
        <v>73</v>
      </c>
      <c r="B69" s="88" t="s">
        <v>133</v>
      </c>
      <c r="C69" s="69" t="s">
        <v>134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</row>
    <row r="70" ht="13.55" customHeight="1" spans="1:60">
      <c r="A70" s="89" t="s">
        <v>21</v>
      </c>
      <c r="B70" s="92" t="s">
        <v>135</v>
      </c>
      <c r="C70" s="91" t="s">
        <v>136</v>
      </c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</row>
    <row r="71" ht="13.55" customHeight="1" spans="1:60">
      <c r="A71" s="69" t="s">
        <v>137</v>
      </c>
      <c r="B71" s="74" t="s">
        <v>138</v>
      </c>
      <c r="C71" s="69" t="s">
        <v>139</v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</row>
    <row r="72" ht="13.55" customHeight="1" spans="1:60">
      <c r="A72" s="69" t="s">
        <v>70</v>
      </c>
      <c r="B72" s="69" t="s">
        <v>140</v>
      </c>
      <c r="C72" s="69" t="s">
        <v>141</v>
      </c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</row>
    <row r="73" ht="13.55" customHeight="1" spans="1:60">
      <c r="A73" s="69" t="s">
        <v>69</v>
      </c>
      <c r="B73" s="69" t="s">
        <v>142</v>
      </c>
      <c r="C73" s="69" t="s">
        <v>143</v>
      </c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</row>
    <row r="74" ht="13.55" customHeight="1" spans="1:60">
      <c r="A74" s="69" t="s">
        <v>66</v>
      </c>
      <c r="B74" s="69" t="s">
        <v>144</v>
      </c>
      <c r="C74" s="69" t="s">
        <v>143</v>
      </c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</row>
    <row r="75" ht="13.55" customHeight="1" spans="1:60">
      <c r="A75" s="69" t="s">
        <v>32</v>
      </c>
      <c r="B75" s="69" t="s">
        <v>145</v>
      </c>
      <c r="C75" s="69" t="s">
        <v>136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</row>
    <row r="76" ht="13.55" customHeight="1" spans="1:60">
      <c r="A76" s="69" t="s">
        <v>33</v>
      </c>
      <c r="B76" s="69" t="s">
        <v>146</v>
      </c>
      <c r="C76" s="69" t="s">
        <v>136</v>
      </c>
      <c r="D76" s="58"/>
      <c r="E76" s="8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</row>
    <row r="77" ht="13.55" customHeight="1" spans="1:60">
      <c r="A77" s="69" t="s">
        <v>20</v>
      </c>
      <c r="B77" s="69" t="s">
        <v>147</v>
      </c>
      <c r="C77" s="69" t="s">
        <v>148</v>
      </c>
      <c r="D77" s="71"/>
      <c r="E77" s="83" t="s">
        <v>149</v>
      </c>
      <c r="F77" s="66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</row>
    <row r="78" ht="13.55" customHeight="1" spans="1:60">
      <c r="A78" s="69" t="s">
        <v>46</v>
      </c>
      <c r="B78" s="69" t="s">
        <v>150</v>
      </c>
      <c r="C78" s="69" t="s">
        <v>134</v>
      </c>
      <c r="D78" s="58"/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</row>
    <row r="79" ht="13.55" customHeight="1" spans="1:60">
      <c r="A79" s="69" t="s">
        <v>42</v>
      </c>
      <c r="B79" s="69" t="s">
        <v>151</v>
      </c>
      <c r="C79" s="69" t="s">
        <v>134</v>
      </c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</row>
    <row r="80" ht="13.55" customHeight="1" spans="1:60">
      <c r="A80" s="69" t="s">
        <v>44</v>
      </c>
      <c r="B80" s="69" t="s">
        <v>152</v>
      </c>
      <c r="C80" s="69" t="s">
        <v>134</v>
      </c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</row>
    <row r="81" ht="13.55" customHeight="1" spans="1:60">
      <c r="A81" s="69" t="s">
        <v>64</v>
      </c>
      <c r="B81" s="69" t="s">
        <v>153</v>
      </c>
      <c r="C81" s="69" t="s">
        <v>154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</row>
    <row r="82" ht="13.55" customHeight="1" spans="1:60">
      <c r="A82" s="69" t="s">
        <v>24</v>
      </c>
      <c r="B82" s="69" t="s">
        <v>155</v>
      </c>
      <c r="C82" s="69" t="s">
        <v>154</v>
      </c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</row>
    <row r="83" ht="13.55" customHeight="1" spans="1:60">
      <c r="A83" s="69" t="s">
        <v>156</v>
      </c>
      <c r="B83" s="69" t="s">
        <v>157</v>
      </c>
      <c r="C83" s="69" t="s">
        <v>158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</row>
    <row r="84" ht="13.55" customHeight="1" spans="1:60">
      <c r="A84" s="69" t="s">
        <v>51</v>
      </c>
      <c r="B84" s="69" t="s">
        <v>159</v>
      </c>
      <c r="C84" s="69" t="s">
        <v>124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</row>
    <row r="85" ht="13.55" customHeight="1" spans="1:60">
      <c r="A85" s="69" t="s">
        <v>52</v>
      </c>
      <c r="B85" s="69" t="s">
        <v>160</v>
      </c>
      <c r="C85" s="69" t="s">
        <v>124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</row>
    <row r="86" ht="13.55" customHeight="1" spans="1:60">
      <c r="A86" s="69" t="s">
        <v>55</v>
      </c>
      <c r="B86" s="69" t="s">
        <v>161</v>
      </c>
      <c r="C86" s="69" t="s">
        <v>124</v>
      </c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</row>
    <row r="87" ht="13.55" customHeight="1" spans="1:60">
      <c r="A87" s="69" t="s">
        <v>38</v>
      </c>
      <c r="B87" s="69" t="s">
        <v>162</v>
      </c>
      <c r="C87" s="69" t="s">
        <v>163</v>
      </c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</row>
    <row r="88" ht="13.55" customHeight="1" spans="1:60">
      <c r="A88" s="69" t="s">
        <v>17</v>
      </c>
      <c r="B88" s="69" t="s">
        <v>164</v>
      </c>
      <c r="C88" s="69" t="s">
        <v>165</v>
      </c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</row>
    <row r="89" ht="13.55" customHeight="1" spans="1:60">
      <c r="A89" s="69" t="s">
        <v>63</v>
      </c>
      <c r="B89" s="69" t="s">
        <v>166</v>
      </c>
      <c r="C89" s="69" t="s">
        <v>167</v>
      </c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</row>
    <row r="90" ht="13.55" customHeight="1" spans="1:60">
      <c r="A90" s="69" t="s">
        <v>62</v>
      </c>
      <c r="B90" s="69" t="s">
        <v>168</v>
      </c>
      <c r="C90" s="69" t="s">
        <v>167</v>
      </c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</row>
    <row r="91" ht="13.55" customHeight="1" spans="1:60">
      <c r="A91" s="69" t="s">
        <v>34</v>
      </c>
      <c r="B91" s="69" t="s">
        <v>169</v>
      </c>
      <c r="C91" s="69" t="s">
        <v>170</v>
      </c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</row>
    <row r="92" ht="13.55" customHeight="1" spans="1:60">
      <c r="A92" s="69" t="s">
        <v>35</v>
      </c>
      <c r="B92" s="69" t="s">
        <v>171</v>
      </c>
      <c r="C92" s="69" t="s">
        <v>170</v>
      </c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</row>
    <row r="93" ht="13.55" customHeight="1" spans="1:60">
      <c r="A93" s="69" t="s">
        <v>47</v>
      </c>
      <c r="B93" s="69" t="s">
        <v>172</v>
      </c>
      <c r="C93" s="69" t="s">
        <v>167</v>
      </c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</row>
    <row r="94" ht="13.55" customHeight="1" spans="1:60">
      <c r="A94" s="69" t="s">
        <v>43</v>
      </c>
      <c r="B94" s="69" t="s">
        <v>173</v>
      </c>
      <c r="C94" s="69" t="s">
        <v>167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</row>
    <row r="95" ht="13.55" customHeight="1" spans="1:60">
      <c r="A95" s="69" t="s">
        <v>45</v>
      </c>
      <c r="B95" s="69" t="s">
        <v>174</v>
      </c>
      <c r="C95" s="69" t="s">
        <v>167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</row>
    <row r="96" ht="13.55" customHeight="1" spans="1:60">
      <c r="A96" s="69" t="s">
        <v>39</v>
      </c>
      <c r="B96" s="69" t="s">
        <v>175</v>
      </c>
      <c r="C96" s="69" t="s">
        <v>176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</row>
    <row r="97" ht="13.55" customHeight="1" spans="1:60">
      <c r="A97" s="69" t="s">
        <v>40</v>
      </c>
      <c r="B97" s="88" t="s">
        <v>177</v>
      </c>
      <c r="C97" s="69" t="s">
        <v>176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</row>
    <row r="98" ht="13.55" customHeight="1" spans="1:60">
      <c r="A98" s="89" t="s">
        <v>19</v>
      </c>
      <c r="B98" s="92" t="s">
        <v>178</v>
      </c>
      <c r="C98" s="91" t="s">
        <v>179</v>
      </c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</row>
    <row r="99" ht="13.55" customHeight="1" spans="1:60">
      <c r="A99" s="69" t="s">
        <v>41</v>
      </c>
      <c r="B99" s="74" t="s">
        <v>180</v>
      </c>
      <c r="C99" s="69" t="s">
        <v>181</v>
      </c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</row>
    <row r="100" ht="13.55" customHeight="1" spans="1:60">
      <c r="A100" s="69" t="s">
        <v>182</v>
      </c>
      <c r="B100" s="69" t="s">
        <v>183</v>
      </c>
      <c r="C100" s="69" t="s">
        <v>184</v>
      </c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</row>
    <row r="101" ht="13.55" customHeight="1" spans="1:60">
      <c r="A101" s="69" t="s">
        <v>36</v>
      </c>
      <c r="B101" s="69" t="s">
        <v>185</v>
      </c>
      <c r="C101" s="69" t="s">
        <v>186</v>
      </c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</row>
    <row r="102" ht="13.55" customHeight="1" spans="1:60">
      <c r="A102" s="69" t="s">
        <v>37</v>
      </c>
      <c r="B102" s="69" t="s">
        <v>187</v>
      </c>
      <c r="C102" s="69" t="s">
        <v>186</v>
      </c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</row>
    <row r="103" ht="13.55" customHeight="1" spans="1:60">
      <c r="A103" s="69" t="s">
        <v>72</v>
      </c>
      <c r="B103" s="69" t="s">
        <v>188</v>
      </c>
      <c r="C103" s="69" t="s">
        <v>186</v>
      </c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</row>
    <row r="104" ht="13.55" customHeight="1" spans="1:60">
      <c r="A104" s="69" t="s">
        <v>48</v>
      </c>
      <c r="B104" s="69" t="s">
        <v>189</v>
      </c>
      <c r="C104" s="69" t="s">
        <v>124</v>
      </c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</row>
    <row r="105" ht="13.55" customHeight="1" spans="1:60">
      <c r="A105" s="69" t="s">
        <v>54</v>
      </c>
      <c r="B105" s="88" t="s">
        <v>190</v>
      </c>
      <c r="C105" s="69" t="s">
        <v>124</v>
      </c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</row>
    <row r="106" ht="13.55" customHeight="1" spans="1:60">
      <c r="A106" s="89" t="s">
        <v>27</v>
      </c>
      <c r="B106" s="92" t="s">
        <v>191</v>
      </c>
      <c r="C106" s="91" t="s">
        <v>139</v>
      </c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</row>
    <row r="107" ht="13.55" customHeight="1" spans="1:60">
      <c r="A107" s="69" t="s">
        <v>65</v>
      </c>
      <c r="B107" s="74" t="s">
        <v>192</v>
      </c>
      <c r="C107" s="69" t="s">
        <v>154</v>
      </c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</row>
    <row r="108" ht="13.55" customHeight="1" spans="1:60">
      <c r="A108" s="69" t="s">
        <v>61</v>
      </c>
      <c r="B108" s="69" t="s">
        <v>193</v>
      </c>
      <c r="C108" s="69" t="s">
        <v>154</v>
      </c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</row>
    <row r="109" ht="13.55" customHeight="1" spans="1:60">
      <c r="A109" s="69" t="s">
        <v>29</v>
      </c>
      <c r="B109" s="69" t="s">
        <v>194</v>
      </c>
      <c r="C109" s="69" t="s">
        <v>154</v>
      </c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</row>
    <row r="110" ht="13.55" customHeight="1" spans="1:60">
      <c r="A110" s="69" t="s">
        <v>57</v>
      </c>
      <c r="B110" s="69" t="s">
        <v>195</v>
      </c>
      <c r="C110" s="69" t="s">
        <v>196</v>
      </c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</row>
    <row r="111" ht="13.55" customHeight="1" spans="1:60">
      <c r="A111" s="69" t="s">
        <v>31</v>
      </c>
      <c r="B111" s="69" t="s">
        <v>197</v>
      </c>
      <c r="C111" s="69" t="s">
        <v>154</v>
      </c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</row>
    <row r="112" ht="13.55" customHeight="1" spans="1:60">
      <c r="A112" s="69" t="s">
        <v>198</v>
      </c>
      <c r="B112" s="69" t="s">
        <v>199</v>
      </c>
      <c r="C112" s="69" t="s">
        <v>154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</row>
    <row r="113" ht="13.55" customHeight="1" spans="1:60">
      <c r="A113" s="69" t="s">
        <v>30</v>
      </c>
      <c r="B113" s="88" t="s">
        <v>200</v>
      </c>
      <c r="C113" s="69" t="s">
        <v>154</v>
      </c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</row>
    <row r="114" ht="13.55" customHeight="1" spans="1:60">
      <c r="A114" s="89" t="s">
        <v>56</v>
      </c>
      <c r="B114" s="90" t="s">
        <v>201</v>
      </c>
      <c r="C114" s="91" t="s">
        <v>202</v>
      </c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</row>
    <row r="115" ht="13.55" customHeight="1" spans="1:60">
      <c r="A115" s="89" t="s">
        <v>22</v>
      </c>
      <c r="B115" s="92" t="s">
        <v>203</v>
      </c>
      <c r="C115" s="91" t="s">
        <v>204</v>
      </c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</row>
    <row r="116" ht="13.55" customHeight="1" spans="1:60">
      <c r="A116" s="69" t="s">
        <v>58</v>
      </c>
      <c r="B116" s="74" t="s">
        <v>205</v>
      </c>
      <c r="C116" s="69" t="s">
        <v>196</v>
      </c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</row>
    <row r="117" ht="13.55" customHeight="1" spans="1:60">
      <c r="A117" s="69" t="s">
        <v>67</v>
      </c>
      <c r="B117" s="69" t="s">
        <v>206</v>
      </c>
      <c r="C117" s="69" t="s">
        <v>181</v>
      </c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</row>
    <row r="118" ht="13.55" customHeight="1" spans="1:60">
      <c r="A118" s="69" t="s">
        <v>68</v>
      </c>
      <c r="B118" s="69" t="s">
        <v>207</v>
      </c>
      <c r="C118" s="69" t="s">
        <v>181</v>
      </c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</row>
    <row r="119" ht="13.55" customHeight="1" spans="1:60">
      <c r="A119" s="69" t="s">
        <v>23</v>
      </c>
      <c r="B119" s="69" t="s">
        <v>208</v>
      </c>
      <c r="C119" s="69" t="s">
        <v>181</v>
      </c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</row>
    <row r="120" ht="13.55" customHeight="1" spans="1:60">
      <c r="A120" s="62"/>
      <c r="B120" s="62"/>
      <c r="C120" s="62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</row>
    <row r="121" ht="13.75" customHeight="1" spans="1:60">
      <c r="A121" s="93" t="s">
        <v>209</v>
      </c>
      <c r="B121" s="93" t="s">
        <v>210</v>
      </c>
      <c r="C121" s="94" t="s">
        <v>44</v>
      </c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</row>
    <row r="122" ht="13.75" customHeight="1" spans="1:60">
      <c r="A122" s="95" t="s">
        <v>25</v>
      </c>
      <c r="B122" s="96" t="s">
        <v>17</v>
      </c>
      <c r="C122" s="94" t="s">
        <v>45</v>
      </c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</row>
    <row r="123" ht="13.75" customHeight="1" spans="1:60">
      <c r="A123" s="95" t="s">
        <v>27</v>
      </c>
      <c r="B123" s="96" t="s">
        <v>18</v>
      </c>
      <c r="C123" s="94" t="s">
        <v>46</v>
      </c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</row>
    <row r="124" ht="13.75" customHeight="1" spans="1:60">
      <c r="A124" s="95" t="s">
        <v>29</v>
      </c>
      <c r="B124" s="96" t="s">
        <v>211</v>
      </c>
      <c r="C124" s="94" t="s">
        <v>47</v>
      </c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</row>
    <row r="125" ht="13.75" customHeight="1" spans="1:60">
      <c r="A125" s="95" t="s">
        <v>30</v>
      </c>
      <c r="B125" s="96" t="s">
        <v>212</v>
      </c>
      <c r="C125" s="94" t="s">
        <v>19</v>
      </c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</row>
    <row r="126" ht="13.75" customHeight="1" spans="1:60">
      <c r="A126" s="95" t="s">
        <v>31</v>
      </c>
      <c r="B126" s="96" t="s">
        <v>21</v>
      </c>
      <c r="C126" s="94" t="s">
        <v>20</v>
      </c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</row>
    <row r="127" ht="13.75" customHeight="1" spans="1:60">
      <c r="A127" s="95" t="s">
        <v>32</v>
      </c>
      <c r="B127" s="96" t="s">
        <v>22</v>
      </c>
      <c r="C127" s="97"/>
      <c r="D127" s="9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</row>
    <row r="128" ht="13.75" customHeight="1" spans="1:60">
      <c r="A128" s="95" t="s">
        <v>33</v>
      </c>
      <c r="B128" s="96" t="s">
        <v>23</v>
      </c>
      <c r="C128" s="97"/>
      <c r="D128" s="9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</row>
    <row r="129" ht="13.75" customHeight="1" spans="1:60">
      <c r="A129" s="95" t="s">
        <v>34</v>
      </c>
      <c r="B129" s="96" t="s">
        <v>24</v>
      </c>
      <c r="C129" s="97"/>
      <c r="D129" s="9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</row>
    <row r="130" ht="13.75" customHeight="1" spans="1:60">
      <c r="A130" s="95" t="s">
        <v>35</v>
      </c>
      <c r="B130" s="96" t="s">
        <v>26</v>
      </c>
      <c r="C130" s="97"/>
      <c r="D130" s="9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</row>
    <row r="131" ht="13.75" customHeight="1" spans="1:60">
      <c r="A131" s="95" t="s">
        <v>38</v>
      </c>
      <c r="B131" s="96" t="s">
        <v>28</v>
      </c>
      <c r="C131" s="97"/>
      <c r="D131" s="9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</row>
    <row r="132" ht="13.75" customHeight="1" spans="1:60">
      <c r="A132" s="95" t="s">
        <v>39</v>
      </c>
      <c r="B132" s="96" t="s">
        <v>36</v>
      </c>
      <c r="C132" s="97"/>
      <c r="D132" s="9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</row>
    <row r="133" ht="13.75" customHeight="1" spans="1:60">
      <c r="A133" s="95" t="s">
        <v>41</v>
      </c>
      <c r="B133" s="96" t="s">
        <v>37</v>
      </c>
      <c r="C133" s="97"/>
      <c r="D133" s="9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</row>
    <row r="134" ht="13.75" customHeight="1" spans="1:60">
      <c r="A134" s="97"/>
      <c r="B134" s="96" t="s">
        <v>40</v>
      </c>
      <c r="C134" s="97"/>
      <c r="D134" s="9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</row>
    <row r="135" ht="13.75" customHeight="1" spans="1:60">
      <c r="A135" s="97"/>
      <c r="B135" s="96" t="s">
        <v>42</v>
      </c>
      <c r="C135" s="97"/>
      <c r="D135" s="9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</row>
    <row r="136" ht="13.75" customHeight="1" spans="1:60">
      <c r="A136" s="97"/>
      <c r="B136" s="96" t="s">
        <v>43</v>
      </c>
      <c r="C136" s="97"/>
      <c r="D136" s="9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</row>
    <row r="137" ht="13.75" customHeight="1" spans="1:60">
      <c r="A137" s="97"/>
      <c r="B137" s="96" t="s">
        <v>48</v>
      </c>
      <c r="C137" s="97"/>
      <c r="D137" s="9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</row>
    <row r="138" ht="13.75" customHeight="1" spans="1:60">
      <c r="A138" s="97"/>
      <c r="B138" s="96" t="s">
        <v>49</v>
      </c>
      <c r="C138" s="97"/>
      <c r="D138" s="9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</row>
    <row r="139" ht="13.75" customHeight="1" spans="1:60">
      <c r="A139" s="97"/>
      <c r="B139" s="96" t="s">
        <v>50</v>
      </c>
      <c r="C139" s="97"/>
      <c r="D139" s="9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</row>
    <row r="140" ht="13.75" customHeight="1" spans="1:60">
      <c r="A140" s="97"/>
      <c r="B140" s="96" t="s">
        <v>51</v>
      </c>
      <c r="C140" s="97"/>
      <c r="D140" s="9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</row>
    <row r="141" ht="13.75" customHeight="1" spans="1:60">
      <c r="A141" s="97"/>
      <c r="B141" s="96" t="s">
        <v>52</v>
      </c>
      <c r="C141" s="97"/>
      <c r="D141" s="9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</row>
    <row r="142" ht="13.75" customHeight="1" spans="1:60">
      <c r="A142" s="97"/>
      <c r="B142" s="96" t="s">
        <v>53</v>
      </c>
      <c r="C142" s="97"/>
      <c r="D142" s="9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</row>
    <row r="143" ht="13.75" customHeight="1" spans="1:60">
      <c r="A143" s="97"/>
      <c r="B143" s="96" t="s">
        <v>54</v>
      </c>
      <c r="C143" s="97"/>
      <c r="D143" s="9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</row>
    <row r="144" ht="13.75" customHeight="1" spans="1:60">
      <c r="A144" s="97"/>
      <c r="B144" s="96" t="s">
        <v>55</v>
      </c>
      <c r="C144" s="97"/>
      <c r="D144" s="9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</row>
    <row r="145" ht="13.75" customHeight="1" spans="1:60">
      <c r="A145" s="97"/>
      <c r="B145" s="96" t="s">
        <v>56</v>
      </c>
      <c r="C145" s="97"/>
      <c r="D145" s="9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</row>
    <row r="146" ht="13.75" customHeight="1" spans="1:60">
      <c r="A146" s="97"/>
      <c r="B146" s="96" t="s">
        <v>57</v>
      </c>
      <c r="C146" s="97"/>
      <c r="D146" s="9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</row>
    <row r="147" ht="13.75" customHeight="1" spans="1:60">
      <c r="A147" s="97"/>
      <c r="B147" s="96" t="s">
        <v>58</v>
      </c>
      <c r="C147" s="97"/>
      <c r="D147" s="9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</row>
    <row r="148" ht="13.75" customHeight="1" spans="1:60">
      <c r="A148" s="97"/>
      <c r="B148" s="96" t="s">
        <v>59</v>
      </c>
      <c r="C148" s="97"/>
      <c r="D148" s="9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</row>
    <row r="149" ht="13.75" customHeight="1" spans="1:60">
      <c r="A149" s="97"/>
      <c r="B149" s="96" t="s">
        <v>60</v>
      </c>
      <c r="C149" s="97"/>
      <c r="D149" s="9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</row>
    <row r="150" ht="13.75" customHeight="1" spans="1:60">
      <c r="A150" s="97"/>
      <c r="B150" s="96" t="s">
        <v>61</v>
      </c>
      <c r="C150" s="97"/>
      <c r="D150" s="9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</row>
    <row r="151" ht="13.75" customHeight="1" spans="1:60">
      <c r="A151" s="97"/>
      <c r="B151" s="96" t="s">
        <v>62</v>
      </c>
      <c r="C151" s="97"/>
      <c r="D151" s="9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</row>
    <row r="152" ht="13.75" customHeight="1" spans="1:60">
      <c r="A152" s="97"/>
      <c r="B152" s="96" t="s">
        <v>63</v>
      </c>
      <c r="C152" s="97"/>
      <c r="D152" s="9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</row>
    <row r="153" ht="13.75" customHeight="1" spans="1:60">
      <c r="A153" s="97"/>
      <c r="B153" s="96" t="s">
        <v>64</v>
      </c>
      <c r="C153" s="97"/>
      <c r="D153" s="9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</row>
    <row r="154" ht="13.75" customHeight="1" spans="1:60">
      <c r="A154" s="97"/>
      <c r="B154" s="96" t="s">
        <v>65</v>
      </c>
      <c r="C154" s="97"/>
      <c r="D154" s="9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</row>
    <row r="155" ht="13.75" customHeight="1" spans="1:60">
      <c r="A155" s="97"/>
      <c r="B155" s="96" t="s">
        <v>66</v>
      </c>
      <c r="C155" s="97"/>
      <c r="D155" s="9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</row>
    <row r="156" ht="13.75" customHeight="1" spans="1:60">
      <c r="A156" s="97"/>
      <c r="B156" s="96" t="s">
        <v>67</v>
      </c>
      <c r="C156" s="97"/>
      <c r="D156" s="9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</row>
    <row r="157" ht="13.75" customHeight="1" spans="1:60">
      <c r="A157" s="97"/>
      <c r="B157" s="96" t="s">
        <v>68</v>
      </c>
      <c r="C157" s="97"/>
      <c r="D157" s="9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</row>
    <row r="158" ht="13.75" customHeight="1" spans="1:60">
      <c r="A158" s="97"/>
      <c r="B158" s="96" t="s">
        <v>69</v>
      </c>
      <c r="C158" s="97"/>
      <c r="D158" s="9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</row>
    <row r="159" ht="13.75" customHeight="1" spans="1:60">
      <c r="A159" s="97"/>
      <c r="B159" s="96" t="s">
        <v>70</v>
      </c>
      <c r="C159" s="97"/>
      <c r="D159" s="9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</row>
    <row r="160" ht="13.75" customHeight="1" spans="1:60">
      <c r="A160" s="97"/>
      <c r="B160" s="96" t="s">
        <v>71</v>
      </c>
      <c r="C160" s="97"/>
      <c r="D160" s="9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</row>
    <row r="161" ht="13.75" customHeight="1" spans="1:60">
      <c r="A161" s="97"/>
      <c r="B161" s="96" t="s">
        <v>72</v>
      </c>
      <c r="C161" s="97"/>
      <c r="D161" s="9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</row>
    <row r="162" ht="13.75" customHeight="1" spans="1:60">
      <c r="A162" s="97"/>
      <c r="B162" s="96" t="s">
        <v>73</v>
      </c>
      <c r="C162" s="97"/>
      <c r="D162" s="9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</row>
    <row r="163" ht="13.75" customHeight="1" spans="1:60">
      <c r="A163" s="97"/>
      <c r="B163" s="96" t="s">
        <v>74</v>
      </c>
      <c r="C163" s="97"/>
      <c r="D163" s="9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</row>
  </sheetData>
  <pageMargins left="0.75" right="0.75" top="1" bottom="1" header="0.5" footer="0.5"/>
  <pageSetup paperSize="1"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showGridLines="0" workbookViewId="0">
      <selection activeCell="A1" sqref="A1"/>
    </sheetView>
  </sheetViews>
  <sheetFormatPr defaultColWidth="8.8359375" defaultRowHeight="14.5" customHeight="1"/>
  <cols>
    <col min="1" max="1" width="7.171875" style="1" customWidth="1"/>
    <col min="2" max="2" width="12.171875" style="1" customWidth="1"/>
    <col min="3" max="3" width="10.671875" style="1" customWidth="1"/>
    <col min="4" max="4" width="17.5" style="1" customWidth="1"/>
    <col min="5" max="5" width="24.171875" style="1" customWidth="1"/>
    <col min="6" max="6" width="5.671875" style="1" customWidth="1"/>
    <col min="7" max="7" width="30.3515625" style="1" customWidth="1"/>
    <col min="8" max="8" width="15.3515625" style="1" customWidth="1"/>
    <col min="9" max="9" width="11.8515625" style="1" customWidth="1"/>
    <col min="10" max="10" width="5.671875" style="1" customWidth="1"/>
    <col min="11" max="11" width="25.3515625" style="1" customWidth="1"/>
    <col min="12" max="13" width="11.8515625" style="1" customWidth="1"/>
    <col min="14" max="14" width="5.171875" style="1" customWidth="1"/>
    <col min="15" max="15" width="31.5" style="1" customWidth="1"/>
    <col min="16" max="17" width="11.8515625" style="1" customWidth="1"/>
    <col min="18" max="18" width="5.671875" style="1" customWidth="1"/>
    <col min="19" max="19" width="37.8515625" style="1" customWidth="1"/>
    <col min="20" max="20" width="15.3515625" style="1" customWidth="1"/>
    <col min="21" max="21" width="12.5" style="1" customWidth="1"/>
    <col min="22" max="16384" width="8.8515625" style="1" customWidth="1"/>
  </cols>
  <sheetData>
    <row r="1" ht="13.55" customHeight="1" spans="1:21">
      <c r="A1" s="63" t="s">
        <v>213</v>
      </c>
      <c r="B1" s="52" t="s">
        <v>214</v>
      </c>
      <c r="C1" s="52" t="s">
        <v>201</v>
      </c>
      <c r="D1" s="64" t="s">
        <v>149</v>
      </c>
      <c r="E1" s="65" t="s">
        <v>135</v>
      </c>
      <c r="F1" s="66"/>
      <c r="G1" s="67" t="s">
        <v>215</v>
      </c>
      <c r="H1" s="58"/>
      <c r="I1" s="70"/>
      <c r="J1" s="58"/>
      <c r="K1" s="67" t="s">
        <v>216</v>
      </c>
      <c r="L1" s="58"/>
      <c r="M1" s="70"/>
      <c r="N1" s="58"/>
      <c r="O1" s="67" t="s">
        <v>217</v>
      </c>
      <c r="P1" s="58"/>
      <c r="Q1" s="70"/>
      <c r="R1" s="71"/>
      <c r="S1" s="72" t="s">
        <v>218</v>
      </c>
      <c r="T1" s="73"/>
      <c r="U1" s="75"/>
    </row>
    <row r="2" ht="13.55" customHeight="1" spans="1:21">
      <c r="A2" s="63" t="s">
        <v>219</v>
      </c>
      <c r="B2" s="53">
        <v>2.657855488</v>
      </c>
      <c r="C2" s="53">
        <v>0.129134317</v>
      </c>
      <c r="D2" s="53">
        <v>0.004999091</v>
      </c>
      <c r="E2" s="68">
        <v>-450.3994142</v>
      </c>
      <c r="F2" s="58"/>
      <c r="G2" s="69" t="s">
        <v>219</v>
      </c>
      <c r="H2" s="69" t="s">
        <v>220</v>
      </c>
      <c r="I2" s="62"/>
      <c r="J2" s="62"/>
      <c r="K2" s="69" t="s">
        <v>219</v>
      </c>
      <c r="L2" s="69" t="s">
        <v>220</v>
      </c>
      <c r="M2" s="62"/>
      <c r="N2" s="58"/>
      <c r="O2" s="69" t="s">
        <v>219</v>
      </c>
      <c r="P2" s="69" t="s">
        <v>220</v>
      </c>
      <c r="Q2" s="62"/>
      <c r="R2" s="58"/>
      <c r="S2" s="74" t="s">
        <v>219</v>
      </c>
      <c r="T2" s="74" t="s">
        <v>220</v>
      </c>
      <c r="U2" s="76"/>
    </row>
    <row r="3" ht="13.55" customHeight="1" spans="1:21">
      <c r="A3" s="63" t="s">
        <v>219</v>
      </c>
      <c r="B3" s="53">
        <v>2.327139343</v>
      </c>
      <c r="C3" s="53">
        <v>0.142955324</v>
      </c>
      <c r="D3" s="53">
        <v>0.005530316</v>
      </c>
      <c r="E3" s="53">
        <v>-276.5618178</v>
      </c>
      <c r="F3" s="58"/>
      <c r="G3" s="60">
        <v>2.657855488</v>
      </c>
      <c r="H3" s="60">
        <v>3.062913847</v>
      </c>
      <c r="I3" s="62"/>
      <c r="J3" s="62"/>
      <c r="K3" s="53">
        <v>0.129134317</v>
      </c>
      <c r="L3" s="53">
        <v>0.336025709</v>
      </c>
      <c r="M3" s="58"/>
      <c r="N3" s="58"/>
      <c r="O3" s="53">
        <v>0.004999091</v>
      </c>
      <c r="P3" s="53">
        <v>0.014336753</v>
      </c>
      <c r="Q3" s="58"/>
      <c r="R3" s="58"/>
      <c r="S3" s="53">
        <v>-450.3994142</v>
      </c>
      <c r="T3" s="53">
        <v>48.80538552</v>
      </c>
      <c r="U3" s="58"/>
    </row>
    <row r="4" ht="13.55" customHeight="1" spans="1:21">
      <c r="A4" s="63" t="s">
        <v>219</v>
      </c>
      <c r="B4" s="53">
        <v>2.614012649</v>
      </c>
      <c r="C4" s="53">
        <v>0.157386236</v>
      </c>
      <c r="D4" s="53">
        <v>0.00608735</v>
      </c>
      <c r="E4" s="53">
        <v>-290.1166899</v>
      </c>
      <c r="F4" s="58"/>
      <c r="G4" s="60">
        <v>2.327139343</v>
      </c>
      <c r="H4" s="60">
        <v>3.298393387</v>
      </c>
      <c r="I4" s="62"/>
      <c r="J4" s="62"/>
      <c r="K4" s="53">
        <v>0.142955324</v>
      </c>
      <c r="L4" s="53">
        <v>0.321473556</v>
      </c>
      <c r="M4" s="58"/>
      <c r="N4" s="58"/>
      <c r="O4" s="53">
        <v>0.005530316</v>
      </c>
      <c r="P4" s="53">
        <v>0.01372134</v>
      </c>
      <c r="Q4" s="58"/>
      <c r="R4" s="58"/>
      <c r="S4" s="53">
        <v>-276.5618178</v>
      </c>
      <c r="T4" s="53">
        <v>6.745264948</v>
      </c>
      <c r="U4" s="58"/>
    </row>
    <row r="5" ht="13.55" customHeight="1" spans="1:21">
      <c r="A5" s="63" t="s">
        <v>219</v>
      </c>
      <c r="B5" s="53">
        <v>2.148738398</v>
      </c>
      <c r="C5" s="53">
        <v>0.148046383</v>
      </c>
      <c r="D5" s="53">
        <v>0.005721597</v>
      </c>
      <c r="E5" s="53">
        <v>-205.5679974</v>
      </c>
      <c r="F5" s="58"/>
      <c r="G5" s="60">
        <v>2.614012649</v>
      </c>
      <c r="H5" s="60">
        <v>3.223555861</v>
      </c>
      <c r="I5" s="62"/>
      <c r="J5" s="62"/>
      <c r="K5" s="53">
        <v>0.157386236</v>
      </c>
      <c r="L5" s="53">
        <v>0.328623019</v>
      </c>
      <c r="M5" s="58"/>
      <c r="N5" s="58"/>
      <c r="O5" s="53">
        <v>0.00608735</v>
      </c>
      <c r="P5" s="53">
        <v>0.014030576</v>
      </c>
      <c r="Q5" s="58"/>
      <c r="R5" s="58"/>
      <c r="S5" s="53">
        <v>-290.1166899</v>
      </c>
      <c r="T5" s="53">
        <v>23.42999674</v>
      </c>
      <c r="U5" s="58"/>
    </row>
    <row r="6" ht="13.55" customHeight="1" spans="1:21">
      <c r="A6" s="63" t="s">
        <v>219</v>
      </c>
      <c r="B6" s="53">
        <v>1.964000777</v>
      </c>
      <c r="C6" s="53">
        <v>0.152399306</v>
      </c>
      <c r="D6" s="53">
        <v>0.005891228</v>
      </c>
      <c r="E6" s="53">
        <v>-139.4235389</v>
      </c>
      <c r="F6" s="58"/>
      <c r="G6" s="60">
        <v>2.148738398</v>
      </c>
      <c r="H6" s="60">
        <v>3.192208658</v>
      </c>
      <c r="I6" s="62"/>
      <c r="J6" s="62"/>
      <c r="K6" s="53">
        <v>0.148046383</v>
      </c>
      <c r="L6" s="53">
        <v>0.322483397</v>
      </c>
      <c r="M6" s="58"/>
      <c r="N6" s="58"/>
      <c r="O6" s="53">
        <v>0.005721597</v>
      </c>
      <c r="P6" s="53">
        <v>0.013767144</v>
      </c>
      <c r="Q6" s="58"/>
      <c r="R6" s="58"/>
      <c r="S6" s="53">
        <v>-205.5679974</v>
      </c>
      <c r="T6" s="53">
        <v>20.1099042</v>
      </c>
      <c r="U6" s="58"/>
    </row>
    <row r="7" ht="13.55" customHeight="1" spans="1:21">
      <c r="A7" s="63" t="s">
        <v>219</v>
      </c>
      <c r="B7" s="53">
        <v>5.301063453</v>
      </c>
      <c r="C7" s="53">
        <v>0.279097997</v>
      </c>
      <c r="D7" s="53">
        <v>0.010786225</v>
      </c>
      <c r="E7" s="53">
        <v>-388.2427121</v>
      </c>
      <c r="F7" s="58"/>
      <c r="G7" s="60">
        <v>1.964000777</v>
      </c>
      <c r="H7" s="60">
        <v>3.014718016</v>
      </c>
      <c r="I7" s="62"/>
      <c r="J7" s="62"/>
      <c r="K7" s="53">
        <v>0.152399306</v>
      </c>
      <c r="L7" s="53">
        <v>0.308649492</v>
      </c>
      <c r="M7" s="58"/>
      <c r="N7" s="58"/>
      <c r="O7" s="53">
        <v>0.005891228</v>
      </c>
      <c r="P7" s="53">
        <v>0.013172173</v>
      </c>
      <c r="Q7" s="58"/>
      <c r="R7" s="58"/>
      <c r="S7" s="53">
        <v>-139.4235389</v>
      </c>
      <c r="T7" s="53">
        <v>24.85454846</v>
      </c>
      <c r="U7" s="58"/>
    </row>
    <row r="8" ht="13.55" customHeight="1" spans="1:21">
      <c r="A8" s="63" t="s">
        <v>219</v>
      </c>
      <c r="B8" s="53">
        <v>5.752983434</v>
      </c>
      <c r="C8" s="53">
        <v>0.286541821</v>
      </c>
      <c r="D8" s="53">
        <v>0.011074105</v>
      </c>
      <c r="E8" s="53">
        <v>-432.2405035</v>
      </c>
      <c r="F8" s="58"/>
      <c r="G8" s="60">
        <v>5.301063453</v>
      </c>
      <c r="H8" s="60">
        <v>4.73138799</v>
      </c>
      <c r="I8" s="62"/>
      <c r="J8" s="62"/>
      <c r="K8" s="53">
        <v>0.279097997</v>
      </c>
      <c r="L8" s="53">
        <v>0.50227457</v>
      </c>
      <c r="M8" s="58"/>
      <c r="N8" s="58"/>
      <c r="O8" s="53">
        <v>0.010786225</v>
      </c>
      <c r="P8" s="53">
        <v>0.020984615</v>
      </c>
      <c r="Q8" s="58"/>
      <c r="R8" s="58"/>
      <c r="S8" s="53">
        <v>-388.2427121</v>
      </c>
      <c r="T8" s="53">
        <v>29.40174373</v>
      </c>
      <c r="U8" s="58"/>
    </row>
    <row r="9" ht="13.55" customHeight="1" spans="1:21">
      <c r="A9" s="63" t="s">
        <v>219</v>
      </c>
      <c r="B9" s="53">
        <v>5.840970034</v>
      </c>
      <c r="C9" s="53">
        <v>0.291471085</v>
      </c>
      <c r="D9" s="53">
        <v>0.01126174</v>
      </c>
      <c r="E9" s="53">
        <v>-430.9068842</v>
      </c>
      <c r="F9" s="58"/>
      <c r="G9" s="60">
        <v>5.752983434</v>
      </c>
      <c r="H9" s="60">
        <v>4.781746145</v>
      </c>
      <c r="I9" s="62"/>
      <c r="J9" s="62"/>
      <c r="K9" s="53">
        <v>0.286541821</v>
      </c>
      <c r="L9" s="53">
        <v>0.516657837</v>
      </c>
      <c r="M9" s="58"/>
      <c r="N9" s="58"/>
      <c r="O9" s="53">
        <v>0.011074105</v>
      </c>
      <c r="P9" s="53">
        <v>0.02159735</v>
      </c>
      <c r="Q9" s="58"/>
      <c r="R9" s="58"/>
      <c r="S9" s="53">
        <v>-432.2405035</v>
      </c>
      <c r="T9" s="53">
        <v>35.7789794</v>
      </c>
      <c r="U9" s="58"/>
    </row>
    <row r="10" ht="13.55" customHeight="1" spans="1:21">
      <c r="A10" s="63" t="s">
        <v>219</v>
      </c>
      <c r="B10" s="53">
        <v>6.27639305</v>
      </c>
      <c r="C10" s="53">
        <v>0.312527957</v>
      </c>
      <c r="D10" s="53">
        <v>0.01207568</v>
      </c>
      <c r="E10" s="53">
        <v>-432.6513375</v>
      </c>
      <c r="F10" s="58"/>
      <c r="G10" s="60">
        <v>5.840970034</v>
      </c>
      <c r="H10" s="60">
        <v>4.420956804</v>
      </c>
      <c r="I10" s="62"/>
      <c r="J10" s="62"/>
      <c r="K10" s="53">
        <v>0.291471085</v>
      </c>
      <c r="L10" s="53">
        <v>0.520782509</v>
      </c>
      <c r="M10" s="58"/>
      <c r="N10" s="58"/>
      <c r="O10" s="53">
        <v>0.01126174</v>
      </c>
      <c r="P10" s="53">
        <v>0.0217676</v>
      </c>
      <c r="Q10" s="58"/>
      <c r="R10" s="58"/>
      <c r="S10" s="53">
        <v>-430.9068842</v>
      </c>
      <c r="T10" s="53">
        <v>64.58913017</v>
      </c>
      <c r="U10" s="58"/>
    </row>
    <row r="11" ht="13.55" customHeight="1" spans="1:21">
      <c r="A11" s="63" t="s">
        <v>219</v>
      </c>
      <c r="B11" s="53">
        <v>4.920269755</v>
      </c>
      <c r="C11" s="53">
        <v>0.296602248</v>
      </c>
      <c r="D11" s="53">
        <v>0.0114524</v>
      </c>
      <c r="E11" s="53">
        <v>-291.0629156</v>
      </c>
      <c r="F11" s="58"/>
      <c r="G11" s="60">
        <v>6.27639305</v>
      </c>
      <c r="H11" s="60">
        <v>4.589910103</v>
      </c>
      <c r="I11" s="62"/>
      <c r="J11" s="62"/>
      <c r="K11" s="53">
        <v>0.312527957</v>
      </c>
      <c r="L11" s="53">
        <v>0.51024123</v>
      </c>
      <c r="M11" s="58"/>
      <c r="N11" s="58"/>
      <c r="O11" s="53">
        <v>0.01207568</v>
      </c>
      <c r="P11" s="53">
        <v>0.021328168</v>
      </c>
      <c r="Q11" s="58"/>
      <c r="R11" s="58"/>
      <c r="S11" s="53">
        <v>-432.6513375</v>
      </c>
      <c r="T11" s="53">
        <v>45.55664176</v>
      </c>
      <c r="U11" s="58"/>
    </row>
    <row r="12" ht="13.55" customHeight="1" spans="1:21">
      <c r="A12" s="63" t="s">
        <v>219</v>
      </c>
      <c r="B12" s="53">
        <v>13.4462548</v>
      </c>
      <c r="C12" s="53">
        <v>2.436660551</v>
      </c>
      <c r="D12" s="53">
        <v>0.096808581</v>
      </c>
      <c r="E12" s="53">
        <v>162.2065825</v>
      </c>
      <c r="F12" s="58"/>
      <c r="G12" s="60">
        <v>4.920269755</v>
      </c>
      <c r="H12" s="60">
        <v>4.78482141</v>
      </c>
      <c r="I12" s="62"/>
      <c r="J12" s="62"/>
      <c r="K12" s="53">
        <v>0.296602248</v>
      </c>
      <c r="L12" s="53">
        <v>0.51570729</v>
      </c>
      <c r="M12" s="58"/>
      <c r="N12" s="58"/>
      <c r="O12" s="53">
        <v>0.0114524</v>
      </c>
      <c r="P12" s="53">
        <v>0.021558842</v>
      </c>
      <c r="Q12" s="58"/>
      <c r="R12" s="58"/>
      <c r="S12" s="53">
        <v>-291.0629156</v>
      </c>
      <c r="T12" s="53">
        <v>34.95213287</v>
      </c>
      <c r="U12" s="58"/>
    </row>
    <row r="13" ht="13.55" customHeight="1" spans="1:21">
      <c r="A13" s="63" t="s">
        <v>219</v>
      </c>
      <c r="B13" s="53">
        <v>13.68581455</v>
      </c>
      <c r="C13" s="53">
        <v>2.433558208</v>
      </c>
      <c r="D13" s="53">
        <v>0.096707818</v>
      </c>
      <c r="E13" s="53">
        <v>158.053533</v>
      </c>
      <c r="F13" s="58"/>
      <c r="G13" s="60">
        <v>13.4462548</v>
      </c>
      <c r="H13" s="60">
        <v>0.52330534</v>
      </c>
      <c r="I13" s="62"/>
      <c r="J13" s="62"/>
      <c r="K13" s="53">
        <v>2.436660551</v>
      </c>
      <c r="L13" s="53">
        <v>0.709578515</v>
      </c>
      <c r="M13" s="58"/>
      <c r="N13" s="58"/>
      <c r="O13" s="53">
        <v>0.096808581</v>
      </c>
      <c r="P13" s="53">
        <v>0.029722097</v>
      </c>
      <c r="Q13" s="58"/>
      <c r="R13" s="58"/>
      <c r="S13" s="53">
        <v>162.2065825</v>
      </c>
      <c r="T13" s="53">
        <v>357.1983926</v>
      </c>
      <c r="U13" s="58"/>
    </row>
    <row r="14" ht="13.55" customHeight="1" spans="1:21">
      <c r="A14" s="63" t="s">
        <v>219</v>
      </c>
      <c r="B14" s="53">
        <v>13.55015174</v>
      </c>
      <c r="C14" s="53">
        <v>2.446204213</v>
      </c>
      <c r="D14" s="53">
        <v>0.097155001</v>
      </c>
      <c r="E14" s="53">
        <v>161.2712575</v>
      </c>
      <c r="F14" s="58"/>
      <c r="G14" s="60">
        <v>13.68581455</v>
      </c>
      <c r="H14" s="60">
        <v>0.239663589</v>
      </c>
      <c r="I14" s="62"/>
      <c r="J14" s="62"/>
      <c r="K14" s="53">
        <v>2.433558208</v>
      </c>
      <c r="L14" s="53">
        <v>0.726163267</v>
      </c>
      <c r="M14" s="58"/>
      <c r="N14" s="58"/>
      <c r="O14" s="53">
        <v>0.096707818</v>
      </c>
      <c r="P14" s="53">
        <v>0.03049511</v>
      </c>
      <c r="Q14" s="58"/>
      <c r="R14" s="58"/>
      <c r="S14" s="53">
        <v>158.053533</v>
      </c>
      <c r="T14" s="53">
        <v>372.5941603</v>
      </c>
      <c r="U14" s="58"/>
    </row>
    <row r="15" ht="13.55" customHeight="1" spans="1:21">
      <c r="A15" s="63" t="s">
        <v>219</v>
      </c>
      <c r="B15" s="53">
        <v>13.73654391</v>
      </c>
      <c r="C15" s="53">
        <v>2.437704371</v>
      </c>
      <c r="D15" s="53">
        <v>0.096758109</v>
      </c>
      <c r="E15" s="53">
        <v>157.3068923</v>
      </c>
      <c r="F15" s="58"/>
      <c r="G15" s="60">
        <v>13.55015174</v>
      </c>
      <c r="H15" s="60">
        <v>-0.176343543</v>
      </c>
      <c r="I15" s="62"/>
      <c r="J15" s="62"/>
      <c r="K15" s="53">
        <v>2.446204213</v>
      </c>
      <c r="L15" s="53">
        <v>0.718121404</v>
      </c>
      <c r="M15" s="58"/>
      <c r="N15" s="58"/>
      <c r="O15" s="53">
        <v>0.097155001</v>
      </c>
      <c r="P15" s="53">
        <v>0.030157247</v>
      </c>
      <c r="Q15" s="58"/>
      <c r="R15" s="58"/>
      <c r="S15" s="53">
        <v>161.2712575</v>
      </c>
      <c r="T15" s="53">
        <v>394.211979</v>
      </c>
      <c r="U15" s="58"/>
    </row>
    <row r="16" ht="13.55" customHeight="1" spans="1:21">
      <c r="A16" s="63" t="s">
        <v>219</v>
      </c>
      <c r="B16" s="53">
        <v>13.48443032</v>
      </c>
      <c r="C16" s="53">
        <v>2.422196386</v>
      </c>
      <c r="D16" s="53">
        <v>0.096061339</v>
      </c>
      <c r="E16" s="53">
        <v>159.8872987</v>
      </c>
      <c r="F16" s="58"/>
      <c r="G16" s="60">
        <v>13.73654391</v>
      </c>
      <c r="H16" s="60">
        <v>-0.147768784</v>
      </c>
      <c r="I16" s="62"/>
      <c r="J16" s="62"/>
      <c r="K16" s="53">
        <v>2.437704371</v>
      </c>
      <c r="L16" s="53">
        <v>0.699426148</v>
      </c>
      <c r="M16" s="58"/>
      <c r="N16" s="58"/>
      <c r="O16" s="53">
        <v>0.096758109</v>
      </c>
      <c r="P16" s="53">
        <v>0.029347604</v>
      </c>
      <c r="Q16" s="58"/>
      <c r="R16" s="58"/>
      <c r="S16" s="53">
        <v>157.3068923</v>
      </c>
      <c r="T16" s="53">
        <v>392.9113811</v>
      </c>
      <c r="U16" s="58"/>
    </row>
    <row r="17" ht="13.55" customHeight="1" spans="1:21">
      <c r="A17" s="63" t="s">
        <v>220</v>
      </c>
      <c r="B17" s="53">
        <v>3.062913847</v>
      </c>
      <c r="C17" s="53">
        <v>0.336025709</v>
      </c>
      <c r="D17" s="53">
        <v>0.014336753</v>
      </c>
      <c r="E17" s="53">
        <v>48.80538552</v>
      </c>
      <c r="F17" s="58"/>
      <c r="G17" s="60">
        <v>13.48443032</v>
      </c>
      <c r="H17" s="60">
        <v>-0.311912141</v>
      </c>
      <c r="I17" s="62"/>
      <c r="J17" s="62"/>
      <c r="K17" s="53">
        <v>2.422196386</v>
      </c>
      <c r="L17" s="53">
        <v>0.727399891</v>
      </c>
      <c r="M17" s="58"/>
      <c r="N17" s="58"/>
      <c r="O17" s="53">
        <v>0.096061339</v>
      </c>
      <c r="P17" s="53">
        <v>0.030545943</v>
      </c>
      <c r="Q17" s="58"/>
      <c r="R17" s="58"/>
      <c r="S17" s="53">
        <v>159.8872987</v>
      </c>
      <c r="T17" s="53">
        <v>401.1113703</v>
      </c>
      <c r="U17" s="58"/>
    </row>
    <row r="18" ht="13.55" customHeight="1" spans="1:21">
      <c r="A18" s="63" t="s">
        <v>220</v>
      </c>
      <c r="B18" s="53">
        <v>3.298393387</v>
      </c>
      <c r="C18" s="53">
        <v>0.321473556</v>
      </c>
      <c r="D18" s="53">
        <v>0.01372134</v>
      </c>
      <c r="E18" s="53">
        <v>6.745264948</v>
      </c>
      <c r="F18" s="63" t="s">
        <v>221</v>
      </c>
      <c r="G18" s="53">
        <f>AVERAGE(G3:G17)</f>
        <v>7.18044144673333</v>
      </c>
      <c r="H18" s="53">
        <f>AVERAGE(H3:H17)</f>
        <v>2.61517044546667</v>
      </c>
      <c r="I18" s="58"/>
      <c r="J18" s="63" t="s">
        <v>221</v>
      </c>
      <c r="K18" s="53">
        <f>AVERAGE(K3:K17)</f>
        <v>0.9581657602</v>
      </c>
      <c r="L18" s="53">
        <f>AVERAGE(L3:L17)</f>
        <v>0.5175738556</v>
      </c>
      <c r="M18" s="58"/>
      <c r="N18" s="63" t="s">
        <v>221</v>
      </c>
      <c r="O18" s="53">
        <f>AVERAGE(O3:O17)</f>
        <v>0.037891372</v>
      </c>
      <c r="P18" s="53">
        <f>AVERAGE(P3:P17)</f>
        <v>0.0217688374666667</v>
      </c>
      <c r="Q18" s="58"/>
      <c r="R18" s="63" t="s">
        <v>221</v>
      </c>
      <c r="S18" s="53">
        <f>AVERAGE(S3:S17)</f>
        <v>-169.22988314</v>
      </c>
      <c r="T18" s="53">
        <f>AVERAGE(T3:T17)</f>
        <v>150.150067406533</v>
      </c>
      <c r="U18" s="58"/>
    </row>
    <row r="19" ht="13.55" customHeight="1" spans="1:21">
      <c r="A19" s="63" t="s">
        <v>220</v>
      </c>
      <c r="B19" s="53">
        <v>3.223555861</v>
      </c>
      <c r="C19" s="53">
        <v>0.328623019</v>
      </c>
      <c r="D19" s="53">
        <v>0.014030576</v>
      </c>
      <c r="E19" s="53">
        <v>23.42999674</v>
      </c>
      <c r="F19" s="63" t="s">
        <v>222</v>
      </c>
      <c r="G19" s="53">
        <f>H18/G18*100</f>
        <v>36.420747454969</v>
      </c>
      <c r="H19" s="58"/>
      <c r="I19" s="58"/>
      <c r="J19" s="63" t="s">
        <v>222</v>
      </c>
      <c r="K19" s="53">
        <f>L18/K18*100</f>
        <v>54.0171520522676</v>
      </c>
      <c r="L19" s="58"/>
      <c r="M19" s="58"/>
      <c r="N19" s="63" t="s">
        <v>222</v>
      </c>
      <c r="O19" s="53">
        <f>P18/O18*100</f>
        <v>57.4506446128862</v>
      </c>
      <c r="P19" s="58"/>
      <c r="Q19" s="58"/>
      <c r="R19" s="63" t="s">
        <v>222</v>
      </c>
      <c r="S19" s="53">
        <f>T18/S18*100</f>
        <v>-88.7255043970677</v>
      </c>
      <c r="T19" s="58"/>
      <c r="U19" s="58"/>
    </row>
    <row r="20" ht="13.55" customHeight="1" spans="1:21">
      <c r="A20" s="63" t="s">
        <v>220</v>
      </c>
      <c r="B20" s="53">
        <v>3.192208658</v>
      </c>
      <c r="C20" s="53">
        <v>0.322483397</v>
      </c>
      <c r="D20" s="53">
        <v>0.013767144</v>
      </c>
      <c r="E20" s="53">
        <v>20.1099042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ht="13.55" customHeight="1" spans="1:21">
      <c r="A21" s="63" t="s">
        <v>220</v>
      </c>
      <c r="B21" s="53">
        <v>3.014718016</v>
      </c>
      <c r="C21" s="53">
        <v>0.308649492</v>
      </c>
      <c r="D21" s="53">
        <v>0.013172173</v>
      </c>
      <c r="E21" s="53">
        <v>24.85454846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13.55" customHeight="1" spans="1:21">
      <c r="A22" s="63" t="s">
        <v>220</v>
      </c>
      <c r="B22" s="53">
        <v>4.73138799</v>
      </c>
      <c r="C22" s="53">
        <v>0.50227457</v>
      </c>
      <c r="D22" s="53">
        <v>0.020984615</v>
      </c>
      <c r="E22" s="53">
        <v>29.40174373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ht="13.55" customHeight="1" spans="1:21">
      <c r="A23" s="63" t="s">
        <v>220</v>
      </c>
      <c r="B23" s="53">
        <v>4.781746145</v>
      </c>
      <c r="C23" s="53">
        <v>0.516657837</v>
      </c>
      <c r="D23" s="53">
        <v>0.02159735</v>
      </c>
      <c r="E23" s="53">
        <v>35.7789794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13.55" customHeight="1" spans="1:21">
      <c r="A24" s="63" t="s">
        <v>220</v>
      </c>
      <c r="B24" s="53">
        <v>4.420956804</v>
      </c>
      <c r="C24" s="53">
        <v>0.520782509</v>
      </c>
      <c r="D24" s="53">
        <v>0.0217676</v>
      </c>
      <c r="E24" s="53">
        <v>64.58913017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ht="13.55" customHeight="1" spans="1:21">
      <c r="A25" s="63" t="s">
        <v>220</v>
      </c>
      <c r="B25" s="53">
        <v>4.589910103</v>
      </c>
      <c r="C25" s="53">
        <v>0.51024123</v>
      </c>
      <c r="D25" s="53">
        <v>0.021328168</v>
      </c>
      <c r="E25" s="53">
        <v>45.55664176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ht="13.55" customHeight="1" spans="1:21">
      <c r="A26" s="63" t="s">
        <v>220</v>
      </c>
      <c r="B26" s="53">
        <v>4.78482141</v>
      </c>
      <c r="C26" s="53">
        <v>0.51570729</v>
      </c>
      <c r="D26" s="53">
        <v>0.021558842</v>
      </c>
      <c r="E26" s="53">
        <v>34.95213287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ht="13.55" customHeight="1" spans="1:21">
      <c r="A27" s="63" t="s">
        <v>220</v>
      </c>
      <c r="B27" s="53">
        <v>0.52330534</v>
      </c>
      <c r="C27" s="53">
        <v>0.709578515</v>
      </c>
      <c r="D27" s="53">
        <v>0.029722097</v>
      </c>
      <c r="E27" s="53">
        <v>357.1983926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ht="13.55" customHeight="1" spans="1:21">
      <c r="A28" s="63" t="s">
        <v>220</v>
      </c>
      <c r="B28" s="53">
        <v>0.239663589</v>
      </c>
      <c r="C28" s="53">
        <v>0.726163267</v>
      </c>
      <c r="D28" s="53">
        <v>0.03049511</v>
      </c>
      <c r="E28" s="53">
        <v>372.5941603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ht="13.55" customHeight="1" spans="1:21">
      <c r="A29" s="63" t="s">
        <v>220</v>
      </c>
      <c r="B29" s="53">
        <v>-0.176343543</v>
      </c>
      <c r="C29" s="53">
        <v>0.718121404</v>
      </c>
      <c r="D29" s="53">
        <v>0.030157247</v>
      </c>
      <c r="E29" s="53">
        <v>394.211979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ht="13.55" customHeight="1" spans="1:21">
      <c r="A30" s="63" t="s">
        <v>220</v>
      </c>
      <c r="B30" s="53">
        <v>-0.147768784</v>
      </c>
      <c r="C30" s="53">
        <v>0.699426148</v>
      </c>
      <c r="D30" s="53">
        <v>0.029347604</v>
      </c>
      <c r="E30" s="53">
        <v>392.9113811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ht="13.55" customHeight="1" spans="1:21">
      <c r="A31" s="63" t="s">
        <v>220</v>
      </c>
      <c r="B31" s="53">
        <v>-0.311912141</v>
      </c>
      <c r="C31" s="53">
        <v>0.727399891</v>
      </c>
      <c r="D31" s="53">
        <v>0.030545943</v>
      </c>
      <c r="E31" s="53">
        <v>401.1113703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ht="13.55" customHeight="1" spans="1:2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ht="13.55" customHeight="1" spans="1:2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ht="13.55" customHeight="1" spans="1:2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</row>
    <row r="35" ht="13.55" customHeight="1" spans="1:2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ht="13.55" customHeight="1" spans="1:2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ht="13.55" customHeight="1" spans="1:2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</row>
    <row r="38" ht="13.55" customHeight="1" spans="1:2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ht="13.55" customHeight="1" spans="1:2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ht="13.55" customHeight="1" spans="1:2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ht="13.55" customHeight="1" spans="1:2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ht="13.55" customHeight="1" spans="1:2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ht="13.55" customHeight="1" spans="1:2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</row>
    <row r="44" ht="13.55" customHeight="1" spans="1:2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ht="13.55" customHeight="1" spans="1:2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</row>
    <row r="46" ht="13.55" customHeight="1" spans="1:2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</row>
  </sheetData>
  <mergeCells count="4">
    <mergeCell ref="G1:H1"/>
    <mergeCell ref="K1:L1"/>
    <mergeCell ref="O1:P1"/>
    <mergeCell ref="S1:T1"/>
  </mergeCell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0"/>
  <sheetViews>
    <sheetView showGridLines="0" workbookViewId="0">
      <selection activeCell="A1" sqref="A1"/>
    </sheetView>
  </sheetViews>
  <sheetFormatPr defaultColWidth="8.8359375" defaultRowHeight="14.5" customHeight="1"/>
  <cols>
    <col min="1" max="1" width="24.171875" style="1" customWidth="1"/>
    <col min="2" max="11" width="11.171875" style="1" customWidth="1"/>
    <col min="12" max="28" width="10.671875" style="1" customWidth="1"/>
    <col min="29" max="31" width="11.171875" style="1" customWidth="1"/>
    <col min="32" max="32" width="19" style="1" customWidth="1"/>
    <col min="33" max="33" width="8.8515625" style="1" customWidth="1"/>
    <col min="34" max="38" width="10.671875" style="1" customWidth="1"/>
    <col min="39" max="40" width="11.171875" style="1" customWidth="1"/>
    <col min="41" max="41" width="10.671875" style="1" customWidth="1"/>
    <col min="42" max="43" width="11.171875" style="1" customWidth="1"/>
    <col min="44" max="48" width="10.671875" style="1" customWidth="1"/>
    <col min="49" max="16384" width="8.8515625" style="1" customWidth="1"/>
  </cols>
  <sheetData>
    <row r="1" ht="13.55" customHeight="1" spans="1:50">
      <c r="A1" s="48" t="s">
        <v>223</v>
      </c>
      <c r="B1" s="49" t="s">
        <v>219</v>
      </c>
      <c r="C1" s="49" t="s">
        <v>219</v>
      </c>
      <c r="D1" s="49" t="s">
        <v>219</v>
      </c>
      <c r="E1" s="49" t="s">
        <v>219</v>
      </c>
      <c r="F1" s="49" t="s">
        <v>219</v>
      </c>
      <c r="G1" s="49" t="s">
        <v>219</v>
      </c>
      <c r="H1" s="49" t="s">
        <v>219</v>
      </c>
      <c r="I1" s="49" t="s">
        <v>219</v>
      </c>
      <c r="J1" s="49" t="s">
        <v>219</v>
      </c>
      <c r="K1" s="49" t="s">
        <v>219</v>
      </c>
      <c r="L1" s="49" t="s">
        <v>219</v>
      </c>
      <c r="M1" s="49" t="s">
        <v>219</v>
      </c>
      <c r="N1" s="49" t="s">
        <v>219</v>
      </c>
      <c r="O1" s="49" t="s">
        <v>219</v>
      </c>
      <c r="P1" s="49" t="s">
        <v>219</v>
      </c>
      <c r="Q1" s="49" t="s">
        <v>220</v>
      </c>
      <c r="R1" s="49" t="s">
        <v>220</v>
      </c>
      <c r="S1" s="49" t="s">
        <v>220</v>
      </c>
      <c r="T1" s="49" t="s">
        <v>220</v>
      </c>
      <c r="U1" s="49" t="s">
        <v>220</v>
      </c>
      <c r="V1" s="49" t="s">
        <v>220</v>
      </c>
      <c r="W1" s="49" t="s">
        <v>220</v>
      </c>
      <c r="X1" s="49" t="s">
        <v>220</v>
      </c>
      <c r="Y1" s="49" t="s">
        <v>220</v>
      </c>
      <c r="Z1" s="49" t="s">
        <v>220</v>
      </c>
      <c r="AA1" s="49" t="s">
        <v>220</v>
      </c>
      <c r="AB1" s="49" t="s">
        <v>220</v>
      </c>
      <c r="AC1" s="49" t="s">
        <v>220</v>
      </c>
      <c r="AD1" s="49" t="s">
        <v>220</v>
      </c>
      <c r="AE1" s="49" t="s">
        <v>220</v>
      </c>
      <c r="AF1" s="59" t="s">
        <v>224</v>
      </c>
      <c r="AG1" s="61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</row>
    <row r="2" ht="13.55" customHeight="1" spans="1:50">
      <c r="A2" s="50" t="s">
        <v>214</v>
      </c>
      <c r="B2" s="51">
        <v>2.657855488</v>
      </c>
      <c r="C2" s="51">
        <v>2.327139343</v>
      </c>
      <c r="D2" s="51">
        <v>2.614012649</v>
      </c>
      <c r="E2" s="51">
        <v>2.148738398</v>
      </c>
      <c r="F2" s="51">
        <v>1.964000777</v>
      </c>
      <c r="G2" s="51">
        <v>5.301063453</v>
      </c>
      <c r="H2" s="51">
        <v>5.752983434</v>
      </c>
      <c r="I2" s="51">
        <v>5.840970034</v>
      </c>
      <c r="J2" s="51">
        <v>6.27639305</v>
      </c>
      <c r="K2" s="51">
        <v>4.920269755</v>
      </c>
      <c r="L2" s="51">
        <v>13.4462548</v>
      </c>
      <c r="M2" s="51">
        <v>13.68581455</v>
      </c>
      <c r="N2" s="51">
        <v>13.55015174</v>
      </c>
      <c r="O2" s="51">
        <v>13.73654391</v>
      </c>
      <c r="P2" s="51">
        <v>13.48443032</v>
      </c>
      <c r="Q2" s="51">
        <v>3.062913847</v>
      </c>
      <c r="R2" s="51">
        <v>3.298393387</v>
      </c>
      <c r="S2" s="51">
        <v>3.223555861</v>
      </c>
      <c r="T2" s="51">
        <v>3.192208658</v>
      </c>
      <c r="U2" s="51">
        <v>3.014718016</v>
      </c>
      <c r="V2" s="51">
        <v>4.73138799</v>
      </c>
      <c r="W2" s="51">
        <v>4.781746145</v>
      </c>
      <c r="X2" s="51">
        <v>4.420956804</v>
      </c>
      <c r="Y2" s="51">
        <v>4.589910103</v>
      </c>
      <c r="Z2" s="51">
        <v>4.78482141</v>
      </c>
      <c r="AA2" s="51">
        <v>0.52330534</v>
      </c>
      <c r="AB2" s="51">
        <v>0.239663589</v>
      </c>
      <c r="AC2" s="51">
        <v>-0.176343543</v>
      </c>
      <c r="AD2" s="51">
        <v>-0.147768784</v>
      </c>
      <c r="AE2" s="51">
        <v>-0.311912141</v>
      </c>
      <c r="AF2" s="51">
        <f>TTEST(B2:P2,Q2:AE2,2,2)</f>
        <v>0.00237824190143571</v>
      </c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58"/>
    </row>
    <row r="3" ht="13.55" customHeight="1" spans="1:50">
      <c r="A3" s="52" t="s">
        <v>201</v>
      </c>
      <c r="B3" s="53">
        <v>0.129134317</v>
      </c>
      <c r="C3" s="53">
        <v>0.142955324</v>
      </c>
      <c r="D3" s="53">
        <v>0.157386236</v>
      </c>
      <c r="E3" s="53">
        <v>0.148046383</v>
      </c>
      <c r="F3" s="53">
        <v>0.152399306</v>
      </c>
      <c r="G3" s="53">
        <v>0.279097997</v>
      </c>
      <c r="H3" s="53">
        <v>0.286541821</v>
      </c>
      <c r="I3" s="53">
        <v>0.291471085</v>
      </c>
      <c r="J3" s="53">
        <v>0.312527957</v>
      </c>
      <c r="K3" s="53">
        <v>0.296602248</v>
      </c>
      <c r="L3" s="53">
        <v>2.436660551</v>
      </c>
      <c r="M3" s="53">
        <v>2.433558208</v>
      </c>
      <c r="N3" s="53">
        <v>2.446204213</v>
      </c>
      <c r="O3" s="53">
        <v>2.437704371</v>
      </c>
      <c r="P3" s="53">
        <v>2.422196386</v>
      </c>
      <c r="Q3" s="53">
        <v>0.336025709</v>
      </c>
      <c r="R3" s="53">
        <v>0.321473556</v>
      </c>
      <c r="S3" s="53">
        <v>0.328623019</v>
      </c>
      <c r="T3" s="53">
        <v>0.322483397</v>
      </c>
      <c r="U3" s="53">
        <v>0.308649492</v>
      </c>
      <c r="V3" s="53">
        <v>0.50227457</v>
      </c>
      <c r="W3" s="53">
        <v>0.516657837</v>
      </c>
      <c r="X3" s="53">
        <v>0.520782509</v>
      </c>
      <c r="Y3" s="53">
        <v>0.51024123</v>
      </c>
      <c r="Z3" s="53">
        <v>0.51570729</v>
      </c>
      <c r="AA3" s="53">
        <v>0.709578515</v>
      </c>
      <c r="AB3" s="53">
        <v>0.726163267</v>
      </c>
      <c r="AC3" s="53">
        <v>0.718121404</v>
      </c>
      <c r="AD3" s="53">
        <v>0.699426148</v>
      </c>
      <c r="AE3" s="53">
        <v>0.727399891</v>
      </c>
      <c r="AF3" s="60">
        <f>TTEST(B3:P3,Q3:AE3,2,2)</f>
        <v>0.130597152891114</v>
      </c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</row>
    <row r="4" ht="13.55" customHeight="1" spans="1:50">
      <c r="A4" s="54" t="s">
        <v>149</v>
      </c>
      <c r="B4" s="53">
        <v>0.004999091</v>
      </c>
      <c r="C4" s="53">
        <v>0.005530316</v>
      </c>
      <c r="D4" s="53">
        <v>0.00608735</v>
      </c>
      <c r="E4" s="53">
        <v>0.005721597</v>
      </c>
      <c r="F4" s="53">
        <v>0.005891228</v>
      </c>
      <c r="G4" s="53">
        <v>0.010786225</v>
      </c>
      <c r="H4" s="53">
        <v>0.011074105</v>
      </c>
      <c r="I4" s="53">
        <v>0.01126174</v>
      </c>
      <c r="J4" s="53">
        <v>0.01207568</v>
      </c>
      <c r="K4" s="53">
        <v>0.0114524</v>
      </c>
      <c r="L4" s="53">
        <v>0.096808581</v>
      </c>
      <c r="M4" s="53">
        <v>0.096707818</v>
      </c>
      <c r="N4" s="53">
        <v>0.097155001</v>
      </c>
      <c r="O4" s="53">
        <v>0.096758109</v>
      </c>
      <c r="P4" s="53">
        <v>0.096061339</v>
      </c>
      <c r="Q4" s="53">
        <v>0.014336753</v>
      </c>
      <c r="R4" s="53">
        <v>0.01372134</v>
      </c>
      <c r="S4" s="53">
        <v>0.014030576</v>
      </c>
      <c r="T4" s="53">
        <v>0.013767144</v>
      </c>
      <c r="U4" s="53">
        <v>0.013172173</v>
      </c>
      <c r="V4" s="53">
        <v>0.020984615</v>
      </c>
      <c r="W4" s="53">
        <v>0.02159735</v>
      </c>
      <c r="X4" s="53">
        <v>0.0217676</v>
      </c>
      <c r="Y4" s="53">
        <v>0.021328168</v>
      </c>
      <c r="Z4" s="53">
        <v>0.021558842</v>
      </c>
      <c r="AA4" s="53">
        <v>0.029722097</v>
      </c>
      <c r="AB4" s="53">
        <v>0.03049511</v>
      </c>
      <c r="AC4" s="53">
        <v>0.030157247</v>
      </c>
      <c r="AD4" s="53">
        <v>0.029347604</v>
      </c>
      <c r="AE4" s="53">
        <v>0.030545943</v>
      </c>
      <c r="AF4" s="60">
        <f>TTEST(B4:P4,Q4:AE4,2,2)</f>
        <v>0.163695901523312</v>
      </c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</row>
    <row r="5" ht="13.55" customHeight="1" spans="1:50">
      <c r="A5" s="55" t="s">
        <v>135</v>
      </c>
      <c r="B5" s="56">
        <v>-450.3994142</v>
      </c>
      <c r="C5" s="53">
        <v>-276.5618178</v>
      </c>
      <c r="D5" s="53">
        <v>-290.1166899</v>
      </c>
      <c r="E5" s="53">
        <v>-205.5679974</v>
      </c>
      <c r="F5" s="53">
        <v>-139.4235389</v>
      </c>
      <c r="G5" s="53">
        <v>-388.2427121</v>
      </c>
      <c r="H5" s="53">
        <v>-432.2405035</v>
      </c>
      <c r="I5" s="53">
        <v>-430.9068842</v>
      </c>
      <c r="J5" s="53">
        <v>-432.6513375</v>
      </c>
      <c r="K5" s="53">
        <v>-291.0629156</v>
      </c>
      <c r="L5" s="53">
        <v>162.2065825</v>
      </c>
      <c r="M5" s="53">
        <v>158.053533</v>
      </c>
      <c r="N5" s="53">
        <v>161.2712575</v>
      </c>
      <c r="O5" s="53">
        <v>157.3068923</v>
      </c>
      <c r="P5" s="53">
        <v>159.8872987</v>
      </c>
      <c r="Q5" s="53">
        <v>48.80538552</v>
      </c>
      <c r="R5" s="53">
        <v>6.745264948</v>
      </c>
      <c r="S5" s="53">
        <v>23.42999674</v>
      </c>
      <c r="T5" s="53">
        <v>20.1099042</v>
      </c>
      <c r="U5" s="53">
        <v>24.85454846</v>
      </c>
      <c r="V5" s="53">
        <v>29.40174373</v>
      </c>
      <c r="W5" s="53">
        <v>35.7789794</v>
      </c>
      <c r="X5" s="53">
        <v>64.58913017</v>
      </c>
      <c r="Y5" s="53">
        <v>45.55664176</v>
      </c>
      <c r="Z5" s="53">
        <v>34.95213287</v>
      </c>
      <c r="AA5" s="53">
        <v>357.1983926</v>
      </c>
      <c r="AB5" s="53">
        <v>372.5941603</v>
      </c>
      <c r="AC5" s="53">
        <v>394.211979</v>
      </c>
      <c r="AD5" s="53">
        <v>392.9113811</v>
      </c>
      <c r="AE5" s="53">
        <v>401.1113703</v>
      </c>
      <c r="AF5" s="60">
        <f>TTEST(B5:P5,Q5:AE5,2,2)</f>
        <v>0.000407088719114373</v>
      </c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ht="13.55" customHeight="1" spans="1:50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</row>
    <row r="7" ht="13.55" customHeight="1" spans="1:50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</row>
    <row r="8" ht="13.55" customHeight="1" spans="1:50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ht="13.55" customHeight="1" spans="1:50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</row>
    <row r="10" ht="13.55" customHeight="1" spans="1:50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</row>
  </sheetData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workbookViewId="0">
      <pane xSplit="2" ySplit="1" topLeftCell="C2" activePane="bottomRight" state="frozen"/>
      <selection/>
      <selection pane="topRight"/>
      <selection pane="bottomLeft"/>
      <selection pane="bottomRight" activeCell="A1" sqref="$A1:$XFD1"/>
    </sheetView>
  </sheetViews>
  <sheetFormatPr defaultColWidth="16.3359375" defaultRowHeight="15.4" customHeight="1"/>
  <cols>
    <col min="1" max="1" width="5.171875" style="1" customWidth="1"/>
    <col min="2" max="2" width="16.515625" style="1" customWidth="1"/>
    <col min="3" max="3" width="16.3515625" style="1" customWidth="1"/>
    <col min="4" max="4" width="14.7578125" style="1" customWidth="1"/>
    <col min="5" max="5" width="11.5" style="1" customWidth="1"/>
    <col min="6" max="6" width="15.265625" style="1" customWidth="1"/>
    <col min="7" max="7" width="17" style="1" customWidth="1"/>
    <col min="8" max="8" width="22.1015625" style="1" customWidth="1"/>
    <col min="9" max="9" width="15.171875" style="1" customWidth="1"/>
    <col min="10" max="16384" width="16.3515625" style="1" customWidth="1"/>
  </cols>
  <sheetData>
    <row r="1" ht="13.1" customHeight="1" spans="1:9">
      <c r="A1" s="25"/>
      <c r="B1" s="26" t="s">
        <v>215</v>
      </c>
      <c r="C1" s="27"/>
      <c r="D1" s="26" t="s">
        <v>216</v>
      </c>
      <c r="E1" s="27"/>
      <c r="F1" s="26" t="s">
        <v>217</v>
      </c>
      <c r="G1" s="27"/>
      <c r="H1" s="21" t="s">
        <v>218</v>
      </c>
      <c r="I1" s="47"/>
    </row>
    <row r="2" ht="13.1" customHeight="1" spans="1:9">
      <c r="A2" s="28"/>
      <c r="B2" s="29" t="s">
        <v>219</v>
      </c>
      <c r="C2" s="30" t="s">
        <v>220</v>
      </c>
      <c r="D2" s="31" t="s">
        <v>219</v>
      </c>
      <c r="E2" s="31" t="s">
        <v>220</v>
      </c>
      <c r="F2" s="31" t="s">
        <v>219</v>
      </c>
      <c r="G2" s="31" t="s">
        <v>220</v>
      </c>
      <c r="H2" s="36" t="s">
        <v>219</v>
      </c>
      <c r="I2" s="36" t="s">
        <v>220</v>
      </c>
    </row>
    <row r="3" ht="12.9" customHeight="1" spans="1:9">
      <c r="A3" s="32"/>
      <c r="B3" s="33">
        <v>2.657855488</v>
      </c>
      <c r="C3" s="34">
        <v>3.062913847</v>
      </c>
      <c r="D3" s="35">
        <v>0.129134317</v>
      </c>
      <c r="E3" s="35">
        <v>0.336025709</v>
      </c>
      <c r="F3" s="35">
        <v>0.004999091</v>
      </c>
      <c r="G3" s="35">
        <v>0.014336753</v>
      </c>
      <c r="H3" s="35">
        <v>-450.3994142</v>
      </c>
      <c r="I3" s="35">
        <v>48.80538552</v>
      </c>
    </row>
    <row r="4" ht="12.9" customHeight="1" spans="1:9">
      <c r="A4" s="32"/>
      <c r="B4" s="33">
        <v>2.327139343</v>
      </c>
      <c r="C4" s="34">
        <v>3.298393387</v>
      </c>
      <c r="D4" s="35">
        <v>0.142955324</v>
      </c>
      <c r="E4" s="35">
        <v>0.321473556</v>
      </c>
      <c r="F4" s="35">
        <v>0.005530316</v>
      </c>
      <c r="G4" s="35">
        <v>0.01372134</v>
      </c>
      <c r="H4" s="35">
        <v>-276.5618178</v>
      </c>
      <c r="I4" s="35">
        <v>6.745264948</v>
      </c>
    </row>
    <row r="5" ht="12.9" customHeight="1" spans="1:9">
      <c r="A5" s="32"/>
      <c r="B5" s="33">
        <v>2.614012649</v>
      </c>
      <c r="C5" s="34">
        <v>3.223555861</v>
      </c>
      <c r="D5" s="35">
        <v>0.157386236</v>
      </c>
      <c r="E5" s="35">
        <v>0.328623019</v>
      </c>
      <c r="F5" s="35">
        <v>0.00608735</v>
      </c>
      <c r="G5" s="35">
        <v>0.014030576</v>
      </c>
      <c r="H5" s="35">
        <v>-290.1166899</v>
      </c>
      <c r="I5" s="35">
        <v>23.42999674</v>
      </c>
    </row>
    <row r="6" ht="12.9" customHeight="1" spans="1:9">
      <c r="A6" s="32"/>
      <c r="B6" s="33">
        <v>2.148738398</v>
      </c>
      <c r="C6" s="34">
        <v>3.192208658</v>
      </c>
      <c r="D6" s="35">
        <v>0.148046383</v>
      </c>
      <c r="E6" s="35">
        <v>0.322483397</v>
      </c>
      <c r="F6" s="35">
        <v>0.005721597</v>
      </c>
      <c r="G6" s="35">
        <v>0.013767144</v>
      </c>
      <c r="H6" s="35">
        <v>-205.5679974</v>
      </c>
      <c r="I6" s="35">
        <v>20.1099042</v>
      </c>
    </row>
    <row r="7" ht="12.9" customHeight="1" spans="1:9">
      <c r="A7" s="32"/>
      <c r="B7" s="33">
        <v>1.964000777</v>
      </c>
      <c r="C7" s="34">
        <v>3.014718016</v>
      </c>
      <c r="D7" s="35">
        <v>0.152399306</v>
      </c>
      <c r="E7" s="35">
        <v>0.308649492</v>
      </c>
      <c r="F7" s="35">
        <v>0.005891228</v>
      </c>
      <c r="G7" s="35">
        <v>0.013172173</v>
      </c>
      <c r="H7" s="35">
        <v>-139.4235389</v>
      </c>
      <c r="I7" s="35">
        <v>24.85454846</v>
      </c>
    </row>
    <row r="8" ht="12.9" customHeight="1" spans="1:9">
      <c r="A8" s="32"/>
      <c r="B8" s="33">
        <v>5.301063453</v>
      </c>
      <c r="C8" s="34">
        <v>4.73138799</v>
      </c>
      <c r="D8" s="35">
        <v>0.279097997</v>
      </c>
      <c r="E8" s="35">
        <v>0.50227457</v>
      </c>
      <c r="F8" s="35">
        <v>0.010786225</v>
      </c>
      <c r="G8" s="35">
        <v>0.020984615</v>
      </c>
      <c r="H8" s="35">
        <v>-388.2427121</v>
      </c>
      <c r="I8" s="35">
        <v>29.40174373</v>
      </c>
    </row>
    <row r="9" ht="12.9" customHeight="1" spans="1:9">
      <c r="A9" s="32"/>
      <c r="B9" s="33">
        <v>5.752983434</v>
      </c>
      <c r="C9" s="34">
        <v>4.781746145</v>
      </c>
      <c r="D9" s="35">
        <v>0.286541821</v>
      </c>
      <c r="E9" s="35">
        <v>0.516657837</v>
      </c>
      <c r="F9" s="35">
        <v>0.011074105</v>
      </c>
      <c r="G9" s="35">
        <v>0.02159735</v>
      </c>
      <c r="H9" s="35">
        <v>-432.2405035</v>
      </c>
      <c r="I9" s="35">
        <v>35.7789794</v>
      </c>
    </row>
    <row r="10" ht="12.9" customHeight="1" spans="1:9">
      <c r="A10" s="32"/>
      <c r="B10" s="33">
        <v>5.840970034</v>
      </c>
      <c r="C10" s="34">
        <v>4.420956804</v>
      </c>
      <c r="D10" s="35">
        <v>0.291471085</v>
      </c>
      <c r="E10" s="35">
        <v>0.520782509</v>
      </c>
      <c r="F10" s="35">
        <v>0.01126174</v>
      </c>
      <c r="G10" s="35">
        <v>0.0217676</v>
      </c>
      <c r="H10" s="35">
        <v>-430.9068842</v>
      </c>
      <c r="I10" s="35">
        <v>64.58913017</v>
      </c>
    </row>
    <row r="11" ht="12.9" customHeight="1" spans="1:9">
      <c r="A11" s="32"/>
      <c r="B11" s="33">
        <v>6.27639305</v>
      </c>
      <c r="C11" s="34">
        <v>4.589910103</v>
      </c>
      <c r="D11" s="35">
        <v>0.312527957</v>
      </c>
      <c r="E11" s="35">
        <v>0.51024123</v>
      </c>
      <c r="F11" s="35">
        <v>0.01207568</v>
      </c>
      <c r="G11" s="35">
        <v>0.021328168</v>
      </c>
      <c r="H11" s="35">
        <v>-432.6513375</v>
      </c>
      <c r="I11" s="35">
        <v>45.55664176</v>
      </c>
    </row>
    <row r="12" ht="12.9" customHeight="1" spans="1:9">
      <c r="A12" s="32"/>
      <c r="B12" s="33">
        <v>4.920269755</v>
      </c>
      <c r="C12" s="34">
        <v>4.78482141</v>
      </c>
      <c r="D12" s="35">
        <v>0.296602248</v>
      </c>
      <c r="E12" s="35">
        <v>0.51570729</v>
      </c>
      <c r="F12" s="35">
        <v>0.0114524</v>
      </c>
      <c r="G12" s="35">
        <v>0.021558842</v>
      </c>
      <c r="H12" s="35">
        <v>-291.0629156</v>
      </c>
      <c r="I12" s="35">
        <v>34.95213287</v>
      </c>
    </row>
    <row r="13" ht="12.9" customHeight="1" spans="1:9">
      <c r="A13" s="32"/>
      <c r="B13" s="33">
        <v>13.4462548</v>
      </c>
      <c r="C13" s="34">
        <v>0.52330534</v>
      </c>
      <c r="D13" s="35">
        <v>2.436660551</v>
      </c>
      <c r="E13" s="35">
        <v>0.709578515</v>
      </c>
      <c r="F13" s="35">
        <v>0.096808581</v>
      </c>
      <c r="G13" s="35">
        <v>0.029722097</v>
      </c>
      <c r="H13" s="35">
        <v>162.2065825</v>
      </c>
      <c r="I13" s="35">
        <v>357.1983926</v>
      </c>
    </row>
    <row r="14" ht="12.9" customHeight="1" spans="1:9">
      <c r="A14" s="32"/>
      <c r="B14" s="33">
        <v>13.68581455</v>
      </c>
      <c r="C14" s="34">
        <v>0.239663589</v>
      </c>
      <c r="D14" s="35">
        <v>2.433558208</v>
      </c>
      <c r="E14" s="35">
        <v>0.726163267</v>
      </c>
      <c r="F14" s="35">
        <v>0.096707818</v>
      </c>
      <c r="G14" s="35">
        <v>0.03049511</v>
      </c>
      <c r="H14" s="35">
        <v>158.053533</v>
      </c>
      <c r="I14" s="35">
        <v>372.5941603</v>
      </c>
    </row>
    <row r="15" ht="12.9" customHeight="1" spans="1:9">
      <c r="A15" s="32"/>
      <c r="B15" s="33">
        <v>13.55015174</v>
      </c>
      <c r="C15" s="34">
        <v>-0.176343543</v>
      </c>
      <c r="D15" s="35">
        <v>2.446204213</v>
      </c>
      <c r="E15" s="35">
        <v>0.718121404</v>
      </c>
      <c r="F15" s="35">
        <v>0.097155001</v>
      </c>
      <c r="G15" s="35">
        <v>0.030157247</v>
      </c>
      <c r="H15" s="35">
        <v>161.2712575</v>
      </c>
      <c r="I15" s="35">
        <v>394.211979</v>
      </c>
    </row>
    <row r="16" ht="12.9" customHeight="1" spans="1:9">
      <c r="A16" s="32"/>
      <c r="B16" s="33">
        <v>13.73654391</v>
      </c>
      <c r="C16" s="34">
        <v>-0.147768784</v>
      </c>
      <c r="D16" s="35">
        <v>2.437704371</v>
      </c>
      <c r="E16" s="35">
        <v>0.699426148</v>
      </c>
      <c r="F16" s="35">
        <v>0.096758109</v>
      </c>
      <c r="G16" s="35">
        <v>0.029347604</v>
      </c>
      <c r="H16" s="35">
        <v>157.3068923</v>
      </c>
      <c r="I16" s="35">
        <v>392.9113811</v>
      </c>
    </row>
    <row r="17" ht="12.9" customHeight="1" spans="1:9">
      <c r="A17" s="32"/>
      <c r="B17" s="33">
        <v>13.48443032</v>
      </c>
      <c r="C17" s="34">
        <v>-0.311912141</v>
      </c>
      <c r="D17" s="35">
        <v>2.422196386</v>
      </c>
      <c r="E17" s="35">
        <v>0.727399891</v>
      </c>
      <c r="F17" s="35">
        <v>0.096061339</v>
      </c>
      <c r="G17" s="35">
        <v>0.030545943</v>
      </c>
      <c r="H17" s="35">
        <v>159.8872987</v>
      </c>
      <c r="I17" s="35">
        <v>401.1113703</v>
      </c>
    </row>
    <row r="18" ht="12.9" customHeight="1" spans="1:9">
      <c r="A18" s="36" t="s">
        <v>221</v>
      </c>
      <c r="B18" s="33">
        <f t="shared" ref="B18:I18" si="0">AVERAGE(B3:B17)</f>
        <v>7.18044144673333</v>
      </c>
      <c r="C18" s="37">
        <f t="shared" si="0"/>
        <v>2.61517044546667</v>
      </c>
      <c r="D18" s="35">
        <f t="shared" si="0"/>
        <v>0.9581657602</v>
      </c>
      <c r="E18" s="35">
        <f t="shared" si="0"/>
        <v>0.5175738556</v>
      </c>
      <c r="F18" s="35">
        <f t="shared" si="0"/>
        <v>0.037891372</v>
      </c>
      <c r="G18" s="35">
        <f t="shared" si="0"/>
        <v>0.0217688374666667</v>
      </c>
      <c r="H18" s="35">
        <f t="shared" si="0"/>
        <v>-169.22988314</v>
      </c>
      <c r="I18" s="35">
        <f t="shared" si="0"/>
        <v>150.150067406533</v>
      </c>
    </row>
    <row r="19" ht="16.8" customHeight="1" spans="1:9">
      <c r="A19" s="38" t="s">
        <v>225</v>
      </c>
      <c r="B19" s="39">
        <f t="shared" ref="B19:I19" si="1">STDEV(B3:B17)</f>
        <v>4.8957394579453</v>
      </c>
      <c r="C19" s="40">
        <f t="shared" si="1"/>
        <v>2.01039110826096</v>
      </c>
      <c r="D19" s="41">
        <f t="shared" si="1"/>
        <v>1.08296149312752</v>
      </c>
      <c r="E19" s="41">
        <f t="shared" si="1"/>
        <v>0.166223059882724</v>
      </c>
      <c r="F19" s="41">
        <f t="shared" si="1"/>
        <v>0.043111009690761</v>
      </c>
      <c r="G19" s="41">
        <f t="shared" si="1"/>
        <v>0.00688131057691406</v>
      </c>
      <c r="H19" s="41">
        <f t="shared" si="1"/>
        <v>256.123450900429</v>
      </c>
      <c r="I19" s="41">
        <f t="shared" si="1"/>
        <v>171.657097283286</v>
      </c>
    </row>
    <row r="20" ht="16.8" customHeight="1" spans="1:9">
      <c r="A20" s="38" t="s">
        <v>226</v>
      </c>
      <c r="B20" s="39">
        <f t="shared" ref="B20:I20" si="2">B19/SQRT(3)</f>
        <v>2.82655649392699</v>
      </c>
      <c r="C20" s="40">
        <f t="shared" si="2"/>
        <v>1.1606998475309</v>
      </c>
      <c r="D20" s="41">
        <f t="shared" si="2"/>
        <v>0.62524810957917</v>
      </c>
      <c r="E20" s="41">
        <f t="shared" si="2"/>
        <v>0.0959689283688141</v>
      </c>
      <c r="F20" s="41">
        <f t="shared" si="2"/>
        <v>0.0248901530499974</v>
      </c>
      <c r="G20" s="41">
        <f t="shared" si="2"/>
        <v>0.00397292651395875</v>
      </c>
      <c r="H20" s="41">
        <f t="shared" si="2"/>
        <v>147.872943323139</v>
      </c>
      <c r="I20" s="41">
        <f t="shared" si="2"/>
        <v>99.1062713248152</v>
      </c>
    </row>
    <row r="21" ht="16.8" customHeight="1" spans="1:9">
      <c r="A21" s="38" t="s">
        <v>225</v>
      </c>
      <c r="B21" s="42">
        <v>4.9</v>
      </c>
      <c r="C21" s="43">
        <v>2.01</v>
      </c>
      <c r="D21" s="19">
        <v>1.08</v>
      </c>
      <c r="E21" s="19">
        <v>0.17</v>
      </c>
      <c r="F21" s="19">
        <v>0.04</v>
      </c>
      <c r="G21" s="19">
        <v>0.01</v>
      </c>
      <c r="H21" s="19">
        <v>256.12</v>
      </c>
      <c r="I21" s="19">
        <v>171.66</v>
      </c>
    </row>
    <row r="22" ht="16.8" customHeight="1" spans="1:9">
      <c r="A22" s="38" t="s">
        <v>226</v>
      </c>
      <c r="B22" s="42">
        <v>2.83</v>
      </c>
      <c r="C22" s="43">
        <v>1.16</v>
      </c>
      <c r="D22" s="19">
        <v>0.63</v>
      </c>
      <c r="E22" s="19">
        <v>0.1</v>
      </c>
      <c r="F22" s="19">
        <v>0.02</v>
      </c>
      <c r="G22" s="19">
        <v>0.04</v>
      </c>
      <c r="H22" s="19">
        <v>147.87</v>
      </c>
      <c r="I22" s="19">
        <v>99.11</v>
      </c>
    </row>
    <row r="23" ht="12.9" customHeight="1" spans="1:9">
      <c r="A23" s="32"/>
      <c r="B23" s="44"/>
      <c r="C23" s="45"/>
      <c r="D23" s="46"/>
      <c r="E23" s="46"/>
      <c r="F23" s="46"/>
      <c r="G23" s="46"/>
      <c r="H23" s="46"/>
      <c r="I23" s="46"/>
    </row>
    <row r="24" ht="12.9" customHeight="1" spans="1:9">
      <c r="A24" s="32"/>
      <c r="B24" s="44"/>
      <c r="C24" s="45"/>
      <c r="D24" s="46"/>
      <c r="E24" s="46"/>
      <c r="F24" s="46"/>
      <c r="G24" s="46"/>
      <c r="H24" s="46"/>
      <c r="I24" s="46"/>
    </row>
    <row r="25" ht="12.9" customHeight="1" spans="1:9">
      <c r="A25" s="32"/>
      <c r="B25" s="44"/>
      <c r="C25" s="45"/>
      <c r="D25" s="46"/>
      <c r="E25" s="46"/>
      <c r="F25" s="46"/>
      <c r="G25" s="46"/>
      <c r="H25" s="46"/>
      <c r="I25" s="46"/>
    </row>
    <row r="26" ht="12.9" customHeight="1" spans="1:9">
      <c r="A26" s="32"/>
      <c r="B26" s="44"/>
      <c r="C26" s="45"/>
      <c r="D26" s="46"/>
      <c r="E26" s="46"/>
      <c r="F26" s="46"/>
      <c r="G26" s="46"/>
      <c r="H26" s="46"/>
      <c r="I26" s="46"/>
    </row>
    <row r="27" ht="12.9" customHeight="1" spans="1:9">
      <c r="A27" s="32"/>
      <c r="B27" s="44"/>
      <c r="C27" s="45"/>
      <c r="D27" s="46"/>
      <c r="E27" s="46"/>
      <c r="F27" s="46"/>
      <c r="G27" s="46"/>
      <c r="H27" s="46"/>
      <c r="I27" s="46"/>
    </row>
    <row r="28" ht="12.9" customHeight="1" spans="1:9">
      <c r="A28" s="32"/>
      <c r="B28" s="44"/>
      <c r="C28" s="45"/>
      <c r="D28" s="46"/>
      <c r="E28" s="46"/>
      <c r="F28" s="46"/>
      <c r="G28" s="46"/>
      <c r="H28" s="46"/>
      <c r="I28" s="46"/>
    </row>
    <row r="29" ht="12.9" customHeight="1" spans="1:9">
      <c r="A29" s="32"/>
      <c r="B29" s="44"/>
      <c r="C29" s="45"/>
      <c r="D29" s="46"/>
      <c r="E29" s="46"/>
      <c r="F29" s="46"/>
      <c r="G29" s="46"/>
      <c r="H29" s="46"/>
      <c r="I29" s="46"/>
    </row>
    <row r="30" ht="12.9" customHeight="1" spans="1:9">
      <c r="A30" s="32"/>
      <c r="B30" s="44"/>
      <c r="C30" s="45"/>
      <c r="D30" s="46"/>
      <c r="E30" s="46"/>
      <c r="F30" s="46"/>
      <c r="G30" s="46"/>
      <c r="H30" s="46"/>
      <c r="I30" s="46"/>
    </row>
    <row r="31" ht="12.9" customHeight="1" spans="1:9">
      <c r="A31" s="32"/>
      <c r="B31" s="44"/>
      <c r="C31" s="45"/>
      <c r="D31" s="46"/>
      <c r="E31" s="46"/>
      <c r="F31" s="46"/>
      <c r="G31" s="46"/>
      <c r="H31" s="46"/>
      <c r="I31" s="46"/>
    </row>
    <row r="32" ht="12.9" customHeight="1" spans="1:9">
      <c r="A32" s="32"/>
      <c r="B32" s="44"/>
      <c r="C32" s="45"/>
      <c r="D32" s="46"/>
      <c r="E32" s="46"/>
      <c r="F32" s="46"/>
      <c r="G32" s="46"/>
      <c r="H32" s="46"/>
      <c r="I32" s="46"/>
    </row>
    <row r="33" ht="12.9" customHeight="1" spans="1:9">
      <c r="A33" s="32"/>
      <c r="B33" s="44"/>
      <c r="C33" s="45"/>
      <c r="D33" s="46"/>
      <c r="E33" s="46"/>
      <c r="F33" s="46"/>
      <c r="G33" s="46"/>
      <c r="H33" s="46"/>
      <c r="I33" s="46"/>
    </row>
    <row r="34" ht="12.9" customHeight="1" spans="1:9">
      <c r="A34" s="32"/>
      <c r="B34" s="44"/>
      <c r="C34" s="45"/>
      <c r="D34" s="46"/>
      <c r="E34" s="46"/>
      <c r="F34" s="46"/>
      <c r="G34" s="46"/>
      <c r="H34" s="46"/>
      <c r="I34" s="46"/>
    </row>
    <row r="35" ht="12.9" customHeight="1" spans="1:9">
      <c r="A35" s="32"/>
      <c r="B35" s="44"/>
      <c r="C35" s="45"/>
      <c r="D35" s="46"/>
      <c r="E35" s="46"/>
      <c r="F35" s="46"/>
      <c r="G35" s="46"/>
      <c r="H35" s="46"/>
      <c r="I35" s="46"/>
    </row>
    <row r="36" ht="12.9" customHeight="1" spans="1:9">
      <c r="A36" s="32"/>
      <c r="B36" s="44"/>
      <c r="C36" s="45"/>
      <c r="D36" s="46"/>
      <c r="E36" s="46"/>
      <c r="F36" s="46"/>
      <c r="G36" s="46"/>
      <c r="H36" s="46"/>
      <c r="I36" s="46"/>
    </row>
    <row r="37" ht="12.9" customHeight="1" spans="1:9">
      <c r="A37" s="32"/>
      <c r="B37" s="44"/>
      <c r="C37" s="45"/>
      <c r="D37" s="46"/>
      <c r="E37" s="46"/>
      <c r="F37" s="46"/>
      <c r="G37" s="46"/>
      <c r="H37" s="46"/>
      <c r="I37" s="46"/>
    </row>
    <row r="38" ht="12.9" customHeight="1" spans="1:9">
      <c r="A38" s="32"/>
      <c r="B38" s="44"/>
      <c r="C38" s="45"/>
      <c r="D38" s="46"/>
      <c r="E38" s="46"/>
      <c r="F38" s="46"/>
      <c r="G38" s="46"/>
      <c r="H38" s="46"/>
      <c r="I38" s="46"/>
    </row>
    <row r="39" ht="12.9" customHeight="1" spans="1:9">
      <c r="A39" s="32"/>
      <c r="B39" s="44"/>
      <c r="C39" s="45"/>
      <c r="D39" s="46"/>
      <c r="E39" s="46"/>
      <c r="F39" s="46"/>
      <c r="G39" s="46"/>
      <c r="H39" s="46"/>
      <c r="I39" s="46"/>
    </row>
    <row r="40" ht="12.9" customHeight="1" spans="1:9">
      <c r="A40" s="32"/>
      <c r="B40" s="44"/>
      <c r="C40" s="45"/>
      <c r="D40" s="46"/>
      <c r="E40" s="46"/>
      <c r="F40" s="46"/>
      <c r="G40" s="46"/>
      <c r="H40" s="46"/>
      <c r="I40" s="46"/>
    </row>
    <row r="41" ht="12.9" customHeight="1" spans="1:9">
      <c r="A41" s="32"/>
      <c r="B41" s="44"/>
      <c r="C41" s="45"/>
      <c r="D41" s="46"/>
      <c r="E41" s="46"/>
      <c r="F41" s="46"/>
      <c r="G41" s="46"/>
      <c r="H41" s="46"/>
      <c r="I41" s="46"/>
    </row>
    <row r="42" ht="12.9" customHeight="1" spans="1:9">
      <c r="A42" s="32"/>
      <c r="B42" s="44"/>
      <c r="C42" s="45"/>
      <c r="D42" s="46"/>
      <c r="E42" s="46"/>
      <c r="F42" s="46"/>
      <c r="G42" s="46"/>
      <c r="H42" s="46"/>
      <c r="I42" s="46"/>
    </row>
  </sheetData>
  <mergeCells count="4">
    <mergeCell ref="B1:C1"/>
    <mergeCell ref="D1:E1"/>
    <mergeCell ref="F1:G1"/>
    <mergeCell ref="H1:I1"/>
  </mergeCells>
  <pageMargins left="1" right="1" top="1" bottom="1" header="0.25" footer="0.25"/>
  <pageSetup paperSize="1" orientation="portrait" useFirstPageNumber="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workbookViewId="0">
      <selection activeCell="D28" sqref="D28"/>
    </sheetView>
  </sheetViews>
  <sheetFormatPr defaultColWidth="16.3359375" defaultRowHeight="15.4" customHeight="1" outlineLevelRow="7"/>
  <cols>
    <col min="1" max="1" width="37.8515625" style="1" customWidth="1"/>
    <col min="2" max="2" width="5.0390625" style="1" customWidth="1"/>
    <col min="3" max="3" width="14.046875" style="1" customWidth="1"/>
    <col min="4" max="4" width="4.359375" style="1" customWidth="1"/>
    <col min="5" max="5" width="23.296875" style="1" customWidth="1"/>
    <col min="6" max="6" width="5.0390625" style="1" customWidth="1"/>
    <col min="7" max="7" width="6.375" style="1" customWidth="1"/>
    <col min="8" max="8" width="4.3046875" style="1" customWidth="1"/>
    <col min="9" max="9" width="20.9453125" style="1" customWidth="1"/>
    <col min="10" max="10" width="5.0390625" style="1" customWidth="1"/>
    <col min="11" max="11" width="6.375" style="1" customWidth="1"/>
    <col min="12" max="12" width="3.96875" style="1" customWidth="1"/>
    <col min="13" max="13" width="17.921875" style="1" customWidth="1"/>
    <col min="14" max="14" width="7.03125" style="1" customWidth="1"/>
    <col min="15" max="15" width="6.375" style="1" customWidth="1"/>
    <col min="16" max="16384" width="16.3515625" style="1" customWidth="1"/>
  </cols>
  <sheetData>
    <row r="1" ht="16.8" customHeight="1" spans="1:15">
      <c r="A1" s="13" t="s">
        <v>223</v>
      </c>
      <c r="B1" s="5" t="s">
        <v>219</v>
      </c>
      <c r="C1" s="5" t="s">
        <v>220</v>
      </c>
      <c r="D1" s="14"/>
      <c r="E1" s="13" t="s">
        <v>223</v>
      </c>
      <c r="F1" s="5" t="s">
        <v>219</v>
      </c>
      <c r="G1" s="5" t="s">
        <v>220</v>
      </c>
      <c r="H1" s="6"/>
      <c r="I1" s="13" t="s">
        <v>223</v>
      </c>
      <c r="J1" s="5" t="s">
        <v>219</v>
      </c>
      <c r="K1" s="5" t="s">
        <v>220</v>
      </c>
      <c r="L1" s="6"/>
      <c r="M1" s="13" t="s">
        <v>223</v>
      </c>
      <c r="N1" s="5" t="s">
        <v>219</v>
      </c>
      <c r="O1" s="5" t="s">
        <v>220</v>
      </c>
    </row>
    <row r="2" ht="16.8" customHeight="1" spans="1:15">
      <c r="A2" s="15" t="s">
        <v>227</v>
      </c>
      <c r="B2" s="16">
        <v>7.18</v>
      </c>
      <c r="C2" s="16">
        <v>2.62</v>
      </c>
      <c r="D2" s="14"/>
      <c r="E2" s="23" t="s">
        <v>228</v>
      </c>
      <c r="F2" s="16">
        <v>0.96</v>
      </c>
      <c r="G2" s="16">
        <v>0.52</v>
      </c>
      <c r="H2" s="9"/>
      <c r="I2" s="23" t="s">
        <v>229</v>
      </c>
      <c r="J2" s="16">
        <v>0.04</v>
      </c>
      <c r="K2" s="16">
        <v>0.02</v>
      </c>
      <c r="L2" s="9"/>
      <c r="M2" s="24" t="s">
        <v>230</v>
      </c>
      <c r="N2" s="16">
        <v>-169.23</v>
      </c>
      <c r="O2" s="16">
        <v>150.15</v>
      </c>
    </row>
    <row r="3" ht="16.8" customHeight="1" spans="1:15">
      <c r="A3" s="12"/>
      <c r="B3" s="12"/>
      <c r="C3" s="1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16.8" customHeight="1" spans="1:15">
      <c r="A4" s="17"/>
      <c r="B4" s="18" t="s">
        <v>231</v>
      </c>
      <c r="C4" s="1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ht="16.8" customHeight="1" spans="1:15">
      <c r="A5" s="7" t="s">
        <v>215</v>
      </c>
      <c r="B5" s="19">
        <v>2.83</v>
      </c>
      <c r="C5" s="19">
        <v>1.16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ht="16.8" customHeight="1" spans="1:15">
      <c r="A6" s="7" t="s">
        <v>216</v>
      </c>
      <c r="B6" s="19">
        <v>0.63</v>
      </c>
      <c r="C6" s="19">
        <v>0.1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ht="16.8" customHeight="1" spans="1:15">
      <c r="A7" s="7" t="s">
        <v>217</v>
      </c>
      <c r="B7" s="19">
        <v>0.02</v>
      </c>
      <c r="C7" s="19">
        <v>0.04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16.8" customHeight="1" spans="1:15">
      <c r="A8" s="21" t="s">
        <v>218</v>
      </c>
      <c r="B8" s="22">
        <v>147.87</v>
      </c>
      <c r="C8" s="19">
        <v>99.11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</sheetData>
  <mergeCells count="1">
    <mergeCell ref="B4:C4"/>
  </mergeCells>
  <pageMargins left="1" right="1" top="1" bottom="1" header="0.25" footer="0.25"/>
  <pageSetup paperSize="1" orientation="portrait" useFirstPageNumber="1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showGridLines="0" tabSelected="1" workbookViewId="0">
      <pane xSplit="1" ySplit="2" topLeftCell="B3" activePane="bottomRight" state="frozen"/>
      <selection/>
      <selection pane="topRight"/>
      <selection pane="bottomLeft"/>
      <selection pane="bottomRight" activeCell="E15" sqref="E15"/>
    </sheetView>
  </sheetViews>
  <sheetFormatPr defaultColWidth="16.3359375" defaultRowHeight="15.4" customHeight="1" outlineLevelCol="4"/>
  <cols>
    <col min="1" max="1" width="37.8515625" style="1" customWidth="1"/>
    <col min="2" max="2" width="13.671875" style="1" customWidth="1"/>
    <col min="3" max="3" width="11.8515625" style="1" customWidth="1"/>
    <col min="4" max="5" width="6.3515625" style="1" customWidth="1"/>
    <col min="6" max="16384" width="16.3515625" style="1" customWidth="1"/>
  </cols>
  <sheetData>
    <row r="1" ht="14.8" customHeight="1" spans="1:5">
      <c r="A1" s="2" t="s">
        <v>232</v>
      </c>
      <c r="B1" s="2"/>
      <c r="C1" s="2"/>
      <c r="D1" s="3"/>
      <c r="E1" s="3"/>
    </row>
    <row r="2" ht="16.8" customHeight="1" spans="1:5">
      <c r="A2" s="4" t="s">
        <v>223</v>
      </c>
      <c r="B2" s="5" t="s">
        <v>219</v>
      </c>
      <c r="C2" s="5" t="s">
        <v>220</v>
      </c>
      <c r="D2" s="6"/>
      <c r="E2" s="6"/>
    </row>
    <row r="3" ht="16.8" customHeight="1" spans="1:5">
      <c r="A3" s="7" t="s">
        <v>215</v>
      </c>
      <c r="B3" s="8" t="s">
        <v>233</v>
      </c>
      <c r="C3" s="8" t="s">
        <v>234</v>
      </c>
      <c r="D3" s="9"/>
      <c r="E3" s="12"/>
    </row>
    <row r="4" ht="16.8" customHeight="1" spans="1:5">
      <c r="A4" s="7" t="s">
        <v>218</v>
      </c>
      <c r="B4" s="8" t="s">
        <v>235</v>
      </c>
      <c r="C4" s="8" t="s">
        <v>236</v>
      </c>
      <c r="D4" s="9"/>
      <c r="E4" s="12"/>
    </row>
    <row r="5" ht="16.8" customHeight="1" spans="1:5">
      <c r="A5" s="7" t="s">
        <v>217</v>
      </c>
      <c r="B5" s="8" t="s">
        <v>237</v>
      </c>
      <c r="C5" s="8" t="s">
        <v>238</v>
      </c>
      <c r="D5" s="9"/>
      <c r="E5" s="9"/>
    </row>
    <row r="6" ht="16.8" customHeight="1" spans="1:5">
      <c r="A6" s="7" t="s">
        <v>216</v>
      </c>
      <c r="B6" s="8" t="s">
        <v>239</v>
      </c>
      <c r="C6" s="8" t="s">
        <v>240</v>
      </c>
      <c r="D6" s="9"/>
      <c r="E6" s="9"/>
    </row>
    <row r="7" ht="12.9" customHeight="1" spans="1:5">
      <c r="A7" s="10"/>
      <c r="B7" s="11"/>
      <c r="C7" s="12"/>
      <c r="D7" s="12"/>
      <c r="E7" s="12"/>
    </row>
    <row r="8" ht="12.9" customHeight="1" spans="1:5">
      <c r="A8" s="10"/>
      <c r="B8" s="11"/>
      <c r="C8" s="12"/>
      <c r="D8" s="12"/>
      <c r="E8" s="12"/>
    </row>
    <row r="9" ht="12.9" customHeight="1" spans="1:5">
      <c r="A9" s="10"/>
      <c r="B9" s="11"/>
      <c r="C9" s="12"/>
      <c r="D9" s="12"/>
      <c r="E9" s="12"/>
    </row>
    <row r="10" ht="12.9" customHeight="1" spans="1:5">
      <c r="A10" s="10"/>
      <c r="B10" s="11"/>
      <c r="C10" s="12"/>
      <c r="D10" s="12"/>
      <c r="E10" s="12"/>
    </row>
    <row r="11" ht="12.9" customHeight="1" spans="1:5">
      <c r="A11" s="10"/>
      <c r="B11" s="11"/>
      <c r="C11" s="12"/>
      <c r="D11" s="12"/>
      <c r="E11" s="12"/>
    </row>
  </sheetData>
  <mergeCells count="1">
    <mergeCell ref="A1:C1"/>
  </mergeCells>
  <pageMargins left="1" right="1" top="1" bottom="1" header="0.25" footer="0.25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kh2_</vt:lpstr>
      <vt:lpstr>Data</vt:lpstr>
      <vt:lpstr>Sheet1</vt:lpstr>
      <vt:lpstr>Sheet 2</vt:lpstr>
      <vt:lpstr>Figure_4</vt:lpstr>
      <vt:lpstr>Table_3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Mamta Nehra</cp:lastModifiedBy>
  <dcterms:created xsi:type="dcterms:W3CDTF">2022-07-20T02:53:00Z</dcterms:created>
  <dcterms:modified xsi:type="dcterms:W3CDTF">2023-02-02T16:14:49Z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