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研究\論文\英文校閲　エダンズへ\投稿用\"/>
    </mc:Choice>
  </mc:AlternateContent>
  <xr:revisionPtr revIDLastSave="0" documentId="8_{D92FCF15-2C46-421F-9FD8-48FB00236A54}" xr6:coauthVersionLast="47" xr6:coauthVersionMax="47" xr10:uidLastSave="{00000000-0000-0000-0000-000000000000}"/>
  <bookViews>
    <workbookView xWindow="-110" yWindow="-110" windowWidth="19420" windowHeight="10420" activeTab="14" xr2:uid="{608D9F9D-FC7D-6747-AD11-0035A0851BE8}"/>
  </bookViews>
  <sheets>
    <sheet name="Figure 2a, b" sheetId="1" r:id="rId1"/>
    <sheet name="Figure 2c" sheetId="3" r:id="rId2"/>
    <sheet name="Figure 2e" sheetId="15" r:id="rId3"/>
    <sheet name="Figure 2g" sheetId="16" r:id="rId4"/>
    <sheet name="Figure 3d" sheetId="4" r:id="rId5"/>
    <sheet name="Figure 3e" sheetId="5" r:id="rId6"/>
    <sheet name="Figure 3f" sheetId="7" r:id="rId7"/>
    <sheet name="Figure 3h" sheetId="6" r:id="rId8"/>
    <sheet name="Figure 3i" sheetId="2" r:id="rId9"/>
    <sheet name="Figure 4d" sheetId="17" r:id="rId10"/>
    <sheet name="Figure 4e" sheetId="8" r:id="rId11"/>
    <sheet name="Figure 4i" sheetId="21" r:id="rId12"/>
    <sheet name="Figure 5b" sheetId="18" r:id="rId13"/>
    <sheet name="Figure 5d" sheetId="20" r:id="rId14"/>
    <sheet name="Figure 5f" sheetId="11" r:id="rId15"/>
    <sheet name="Figure 5g" sheetId="19" r:id="rId16"/>
    <sheet name="Figure 6b" sheetId="9" r:id="rId17"/>
    <sheet name="Figure 6c" sheetId="10" r:id="rId18"/>
    <sheet name="Figure 7b" sheetId="22" r:id="rId19"/>
    <sheet name="Figure 7d" sheetId="24" r:id="rId20"/>
    <sheet name="Figure 7f" sheetId="23" r:id="rId21"/>
    <sheet name="Figure 7h" sheetId="25" r:id="rId2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11" l="1"/>
  <c r="D9" i="24"/>
  <c r="D10" i="24" s="1"/>
  <c r="A9" i="24"/>
  <c r="K3" i="24"/>
  <c r="K7" i="24" s="1"/>
  <c r="E15" i="24" s="1"/>
  <c r="H3" i="24"/>
  <c r="B3" i="24"/>
  <c r="B7" i="24" s="1"/>
  <c r="B14" i="24" s="1"/>
  <c r="P11" i="22"/>
  <c r="O11" i="22"/>
  <c r="N11" i="22"/>
  <c r="D9" i="22"/>
  <c r="D10" i="22" s="1"/>
  <c r="A9" i="22"/>
  <c r="P3" i="22"/>
  <c r="O3" i="22"/>
  <c r="N3" i="22"/>
  <c r="K3" i="22"/>
  <c r="J3" i="22"/>
  <c r="I3" i="22"/>
  <c r="H3" i="22"/>
  <c r="E3" i="22"/>
  <c r="D3" i="22"/>
  <c r="C3" i="22"/>
  <c r="B3" i="22"/>
  <c r="D7" i="24" l="1"/>
  <c r="D14" i="24" s="1"/>
  <c r="Q7" i="24"/>
  <c r="E16" i="24" s="1"/>
  <c r="I7" i="24"/>
  <c r="C15" i="24" s="1"/>
  <c r="O7" i="24"/>
  <c r="C16" i="24" s="1"/>
  <c r="C7" i="24"/>
  <c r="C14" i="24" s="1"/>
  <c r="J7" i="24"/>
  <c r="D15" i="24" s="1"/>
  <c r="P7" i="24"/>
  <c r="D16" i="24" s="1"/>
  <c r="H7" i="24"/>
  <c r="B15" i="24" s="1"/>
  <c r="N7" i="24"/>
  <c r="B16" i="24" s="1"/>
  <c r="E7" i="24"/>
  <c r="E14" i="24" s="1"/>
  <c r="E7" i="22"/>
  <c r="N15" i="22"/>
  <c r="D7" i="22"/>
  <c r="O7" i="22"/>
  <c r="C7" i="22"/>
  <c r="B7" i="22"/>
  <c r="P7" i="22"/>
  <c r="N7" i="22"/>
  <c r="J7" i="22"/>
  <c r="O15" i="22"/>
  <c r="H7" i="22"/>
  <c r="I7" i="22"/>
  <c r="K7" i="22"/>
  <c r="P15" i="22"/>
  <c r="B20" i="24" l="1"/>
  <c r="A21" i="24"/>
  <c r="B21" i="24"/>
  <c r="D20" i="24"/>
  <c r="D21" i="24"/>
  <c r="A20" i="24"/>
  <c r="C20" i="24"/>
  <c r="C21" i="24"/>
  <c r="N3" i="10" l="1"/>
  <c r="N8" i="10"/>
  <c r="N7" i="10"/>
  <c r="N6" i="10"/>
  <c r="N5" i="10"/>
  <c r="N4" i="10"/>
  <c r="L14" i="10" l="1"/>
  <c r="M16" i="10" s="1"/>
  <c r="N16" i="10" s="1"/>
  <c r="L16" i="10"/>
  <c r="L15" i="10"/>
  <c r="J9" i="6"/>
  <c r="J17" i="6"/>
  <c r="J16" i="6"/>
  <c r="J15" i="6"/>
  <c r="J14" i="6"/>
  <c r="J13" i="6"/>
  <c r="J12" i="6"/>
  <c r="J11" i="6"/>
  <c r="J10" i="6"/>
  <c r="J8" i="6"/>
  <c r="J7" i="6"/>
  <c r="J6" i="6"/>
  <c r="J4" i="6"/>
  <c r="J5" i="6"/>
  <c r="E18" i="5"/>
  <c r="E19" i="5"/>
  <c r="E20" i="5"/>
  <c r="E26" i="5"/>
  <c r="E25" i="5"/>
  <c r="E24" i="5"/>
  <c r="E23" i="5"/>
  <c r="E22" i="5"/>
  <c r="E21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3" i="5"/>
  <c r="C84" i="16"/>
  <c r="B84" i="16"/>
  <c r="C74" i="16"/>
  <c r="B74" i="16"/>
  <c r="C64" i="16"/>
  <c r="B64" i="16"/>
  <c r="C84" i="15"/>
  <c r="B84" i="15"/>
  <c r="C74" i="15"/>
  <c r="B74" i="15"/>
  <c r="J6" i="11"/>
  <c r="I6" i="11"/>
  <c r="H6" i="11"/>
  <c r="J5" i="11"/>
  <c r="I5" i="11"/>
  <c r="I12" i="11" s="1"/>
  <c r="H5" i="11"/>
  <c r="H12" i="11" s="1"/>
  <c r="J4" i="11"/>
  <c r="I4" i="11"/>
  <c r="H4" i="11"/>
  <c r="J3" i="11"/>
  <c r="I3" i="11"/>
  <c r="H3" i="11"/>
  <c r="I2" i="11"/>
  <c r="H2" i="11"/>
  <c r="O11" i="10" l="1"/>
  <c r="O10" i="10"/>
  <c r="O9" i="10"/>
  <c r="O3" i="10"/>
  <c r="O8" i="10"/>
  <c r="O7" i="10"/>
  <c r="O6" i="10"/>
  <c r="B75" i="16"/>
  <c r="M15" i="10"/>
  <c r="N15" i="10" s="1"/>
  <c r="O5" i="10"/>
  <c r="O4" i="10"/>
  <c r="N14" i="10"/>
  <c r="B85" i="16"/>
  <c r="B65" i="16"/>
  <c r="B85" i="15"/>
  <c r="B75" i="15"/>
  <c r="I10" i="11"/>
  <c r="H9" i="11"/>
  <c r="J11" i="11"/>
  <c r="J9" i="11"/>
  <c r="H11" i="11"/>
  <c r="I9" i="11"/>
  <c r="J10" i="11"/>
  <c r="H10" i="11"/>
  <c r="I11" i="11"/>
  <c r="J13" i="11"/>
  <c r="J12" i="11"/>
  <c r="H13" i="11"/>
  <c r="I13" i="11"/>
  <c r="D26" i="7" l="1"/>
  <c r="C26" i="7"/>
  <c r="B26" i="7"/>
  <c r="D27" i="7"/>
  <c r="C27" i="7"/>
  <c r="B27" i="7"/>
  <c r="D26" i="2" l="1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N26" i="1"/>
  <c r="I26" i="1"/>
  <c r="N25" i="1"/>
  <c r="I25" i="1"/>
  <c r="N24" i="1"/>
  <c r="I24" i="1"/>
  <c r="N23" i="1"/>
  <c r="I23" i="1"/>
  <c r="N22" i="1"/>
  <c r="I22" i="1"/>
  <c r="N21" i="1"/>
  <c r="I21" i="1"/>
  <c r="N20" i="1"/>
  <c r="I20" i="1"/>
  <c r="N19" i="1"/>
  <c r="I19" i="1"/>
  <c r="N18" i="1"/>
  <c r="I18" i="1"/>
  <c r="N17" i="1"/>
  <c r="I17" i="1"/>
  <c r="N16" i="1"/>
  <c r="I16" i="1"/>
  <c r="N15" i="1"/>
  <c r="I15" i="1"/>
  <c r="N14" i="1"/>
  <c r="I14" i="1"/>
  <c r="N13" i="1"/>
  <c r="I13" i="1"/>
  <c r="N12" i="1"/>
  <c r="I12" i="1"/>
  <c r="N11" i="1"/>
  <c r="I11" i="1"/>
  <c r="N10" i="1"/>
  <c r="I10" i="1"/>
  <c r="N9" i="1"/>
  <c r="I9" i="1"/>
  <c r="N8" i="1"/>
  <c r="I8" i="1"/>
  <c r="N7" i="1"/>
  <c r="I7" i="1"/>
  <c r="N6" i="1"/>
  <c r="I6" i="1"/>
  <c r="N5" i="1"/>
  <c r="I5" i="1"/>
  <c r="N4" i="1"/>
  <c r="I4" i="1"/>
  <c r="N3" i="1"/>
  <c r="I3" i="1"/>
</calcChain>
</file>

<file path=xl/sharedStrings.xml><?xml version="1.0" encoding="utf-8"?>
<sst xmlns="http://schemas.openxmlformats.org/spreadsheetml/2006/main" count="2362" uniqueCount="369">
  <si>
    <t>GLI1</t>
    <phoneticPr fontId="1"/>
  </si>
  <si>
    <t>ACTB</t>
    <phoneticPr fontId="1"/>
  </si>
  <si>
    <t>ΔΔCT</t>
    <phoneticPr fontId="1"/>
  </si>
  <si>
    <t>GLI2</t>
    <phoneticPr fontId="2"/>
  </si>
  <si>
    <t>GLI3</t>
    <phoneticPr fontId="2"/>
  </si>
  <si>
    <t>Normal F</t>
  </si>
  <si>
    <t>Normal F</t>
    <phoneticPr fontId="2"/>
  </si>
  <si>
    <t>Keloid Normal F</t>
  </si>
  <si>
    <t>Keloid Normal F</t>
    <phoneticPr fontId="2"/>
  </si>
  <si>
    <t>Keloid Peripheral F</t>
  </si>
  <si>
    <t>Keloid Peripheral F</t>
    <phoneticPr fontId="2"/>
  </si>
  <si>
    <t>Keloid Center F</t>
  </si>
  <si>
    <t>Keloid Center F</t>
    <phoneticPr fontId="2"/>
  </si>
  <si>
    <t>Normal S</t>
  </si>
  <si>
    <t>Normal S</t>
    <phoneticPr fontId="2"/>
  </si>
  <si>
    <t>Keloid Normal S</t>
  </si>
  <si>
    <t>Keloid Normal S</t>
    <phoneticPr fontId="2"/>
  </si>
  <si>
    <t>Keloid Peripheral S</t>
  </si>
  <si>
    <t>Keloid Peripheral S</t>
    <phoneticPr fontId="2"/>
  </si>
  <si>
    <t>Keloid Center S</t>
  </si>
  <si>
    <t>Keloid Center S</t>
    <phoneticPr fontId="2"/>
  </si>
  <si>
    <t>GLI1</t>
  </si>
  <si>
    <t>GLI2</t>
  </si>
  <si>
    <t>GLI3</t>
  </si>
  <si>
    <t>Keloid Fibroblasts-Keloid sphere</t>
    <phoneticPr fontId="1"/>
  </si>
  <si>
    <t>Relative expression</t>
    <phoneticPr fontId="1"/>
  </si>
  <si>
    <t>t-Test: Two-tailed test</t>
    <phoneticPr fontId="1"/>
  </si>
  <si>
    <t>#1</t>
    <phoneticPr fontId="1"/>
  </si>
  <si>
    <t>#2</t>
    <phoneticPr fontId="1"/>
  </si>
  <si>
    <t>Average</t>
    <phoneticPr fontId="1"/>
  </si>
  <si>
    <t>Variance</t>
    <phoneticPr fontId="1"/>
  </si>
  <si>
    <t>Number of observation</t>
    <phoneticPr fontId="1"/>
  </si>
  <si>
    <t>Difference from statistical hypothesis average</t>
    <phoneticPr fontId="1"/>
  </si>
  <si>
    <t>Degree of freedom</t>
    <phoneticPr fontId="1"/>
  </si>
  <si>
    <t xml:space="preserve">t </t>
  </si>
  <si>
    <t>P(T&lt;=t) One-tail</t>
    <phoneticPr fontId="1"/>
  </si>
  <si>
    <t>S.D.</t>
    <phoneticPr fontId="1"/>
  </si>
  <si>
    <t>t boundary value One-tail</t>
    <phoneticPr fontId="1"/>
  </si>
  <si>
    <t>P(T&lt;=t) Two-tail</t>
    <phoneticPr fontId="1"/>
  </si>
  <si>
    <t>Normal S-Keloid Normal S</t>
    <phoneticPr fontId="1"/>
  </si>
  <si>
    <t>Normal S-Keloid Peripheral S</t>
    <phoneticPr fontId="1"/>
  </si>
  <si>
    <t>Normal S-Keloid Center S</t>
    <phoneticPr fontId="1"/>
  </si>
  <si>
    <t>変数 1</t>
  </si>
  <si>
    <t>変数 2</t>
  </si>
  <si>
    <t>平均</t>
  </si>
  <si>
    <t>分散</t>
  </si>
  <si>
    <t>観測数</t>
  </si>
  <si>
    <t>仮説平均との差異</t>
  </si>
  <si>
    <t>自由度</t>
  </si>
  <si>
    <t>P(T&lt;=t) 片側</t>
  </si>
  <si>
    <t>t 境界値 片側</t>
  </si>
  <si>
    <t>P(T&lt;=t) 両側</t>
  </si>
  <si>
    <t>t 境界値 両側</t>
  </si>
  <si>
    <t>Relative Expression</t>
    <phoneticPr fontId="1"/>
  </si>
  <si>
    <t>Patient #</t>
    <phoneticPr fontId="1"/>
  </si>
  <si>
    <t>Keloid Normal</t>
  </si>
  <si>
    <t>Keloid Peripheral</t>
  </si>
  <si>
    <t>Keloid Center</t>
  </si>
  <si>
    <t>Normal</t>
    <phoneticPr fontId="1"/>
  </si>
  <si>
    <t>Box Plot</t>
  </si>
  <si>
    <t>Keloid Normal Sphere</t>
  </si>
  <si>
    <t>Keloid Peripheral Sphere</t>
  </si>
  <si>
    <t>Keloid Center Sphere</t>
  </si>
  <si>
    <t>Max</t>
  </si>
  <si>
    <t>Center</t>
  </si>
  <si>
    <t>Min</t>
  </si>
  <si>
    <t>Max-75</t>
  </si>
  <si>
    <t>75-Center</t>
  </si>
  <si>
    <t>Center-25</t>
  </si>
  <si>
    <t>25-Min</t>
  </si>
  <si>
    <t>SHH positive area</t>
    <phoneticPr fontId="1"/>
  </si>
  <si>
    <t>KN1</t>
    <phoneticPr fontId="1"/>
  </si>
  <si>
    <t>KN2</t>
    <phoneticPr fontId="1"/>
  </si>
  <si>
    <t>KN3</t>
    <phoneticPr fontId="1"/>
  </si>
  <si>
    <t>KN4</t>
    <phoneticPr fontId="1"/>
  </si>
  <si>
    <t>KN6</t>
    <phoneticPr fontId="1"/>
  </si>
  <si>
    <t>KP1</t>
    <phoneticPr fontId="1"/>
  </si>
  <si>
    <t>KP2</t>
    <phoneticPr fontId="1"/>
  </si>
  <si>
    <t>KP3</t>
    <phoneticPr fontId="1"/>
  </si>
  <si>
    <t>KP4</t>
    <phoneticPr fontId="1"/>
  </si>
  <si>
    <t>KP6</t>
    <phoneticPr fontId="1"/>
  </si>
  <si>
    <t>KC1</t>
    <phoneticPr fontId="1"/>
  </si>
  <si>
    <t>KC2</t>
    <phoneticPr fontId="1"/>
  </si>
  <si>
    <t>KC3</t>
    <phoneticPr fontId="1"/>
  </si>
  <si>
    <t>KC4</t>
    <phoneticPr fontId="1"/>
  </si>
  <si>
    <t>KC6</t>
    <phoneticPr fontId="1"/>
  </si>
  <si>
    <t>Scar2</t>
    <phoneticPr fontId="1"/>
  </si>
  <si>
    <t>Scar3</t>
    <phoneticPr fontId="1"/>
  </si>
  <si>
    <t>Total pixels</t>
    <phoneticPr fontId="1"/>
  </si>
  <si>
    <t>SHH positive pixels</t>
    <phoneticPr fontId="1"/>
  </si>
  <si>
    <t>Total Area</t>
    <phoneticPr fontId="1"/>
  </si>
  <si>
    <t>Positive</t>
    <phoneticPr fontId="1"/>
  </si>
  <si>
    <t>pixels</t>
    <phoneticPr fontId="1"/>
  </si>
  <si>
    <t>=</t>
    <phoneticPr fontId="1"/>
  </si>
  <si>
    <t>mm^2</t>
    <phoneticPr fontId="1"/>
  </si>
  <si>
    <t>pixel</t>
    <phoneticPr fontId="1"/>
  </si>
  <si>
    <t>KN</t>
    <phoneticPr fontId="1"/>
  </si>
  <si>
    <t>KP</t>
    <phoneticPr fontId="1"/>
  </si>
  <si>
    <t>KC</t>
    <phoneticPr fontId="1"/>
  </si>
  <si>
    <t>Max</t>
    <phoneticPr fontId="1"/>
  </si>
  <si>
    <t>Center</t>
    <phoneticPr fontId="1"/>
  </si>
  <si>
    <t>Min</t>
    <phoneticPr fontId="1"/>
  </si>
  <si>
    <t>Normal / Scar</t>
    <phoneticPr fontId="1"/>
  </si>
  <si>
    <t>Max-75</t>
    <phoneticPr fontId="1"/>
  </si>
  <si>
    <t>75-Center</t>
    <phoneticPr fontId="1"/>
  </si>
  <si>
    <t>Center-25</t>
    <phoneticPr fontId="1"/>
  </si>
  <si>
    <t>25%</t>
    <phoneticPr fontId="1"/>
  </si>
  <si>
    <t>25-Min</t>
    <phoneticPr fontId="1"/>
  </si>
  <si>
    <t>NvsKN</t>
    <phoneticPr fontId="1"/>
  </si>
  <si>
    <t>NvsKP</t>
    <phoneticPr fontId="1"/>
  </si>
  <si>
    <t>NvsKC</t>
    <phoneticPr fontId="1"/>
  </si>
  <si>
    <t>KNvsKP</t>
    <phoneticPr fontId="1"/>
  </si>
  <si>
    <t>KNvsKC</t>
    <phoneticPr fontId="1"/>
  </si>
  <si>
    <t>KPvsKC</t>
    <phoneticPr fontId="1"/>
  </si>
  <si>
    <t>PTCH</t>
    <phoneticPr fontId="1"/>
  </si>
  <si>
    <t>PTCH average</t>
    <phoneticPr fontId="1"/>
  </si>
  <si>
    <t>ACTB average</t>
    <phoneticPr fontId="1"/>
  </si>
  <si>
    <t>ΔΔCT average</t>
    <phoneticPr fontId="1"/>
  </si>
  <si>
    <t>NF</t>
  </si>
  <si>
    <t>KNF</t>
  </si>
  <si>
    <t>KPF</t>
  </si>
  <si>
    <t>KCF</t>
  </si>
  <si>
    <t>NS</t>
  </si>
  <si>
    <t>KNS</t>
  </si>
  <si>
    <t>KPS</t>
  </si>
  <si>
    <t>KCS</t>
  </si>
  <si>
    <t>Fibroblasts (KNF, KPF, KCF)–Sphere (KNS, KPS, KCS)</t>
    <phoneticPr fontId="1"/>
  </si>
  <si>
    <t>NS–KNS</t>
    <phoneticPr fontId="1"/>
  </si>
  <si>
    <t>NS–KPS</t>
    <phoneticPr fontId="1"/>
  </si>
  <si>
    <t>NS–KCS</t>
    <phoneticPr fontId="1"/>
  </si>
  <si>
    <t>SMO</t>
    <phoneticPr fontId="2"/>
  </si>
  <si>
    <t>SMO</t>
  </si>
  <si>
    <t>Fibroblasts (NF, KNF, KPF, KCF)–Sphere (NS, KNS, KPS, KCS)</t>
    <phoneticPr fontId="1"/>
  </si>
  <si>
    <t>KCS-f</t>
  </si>
  <si>
    <t>Ptch1</t>
  </si>
  <si>
    <t>KCS-s</t>
  </si>
  <si>
    <t>PTC1</t>
  </si>
  <si>
    <t>Normal Sphere</t>
  </si>
  <si>
    <t>Keloid Center S Spehre</t>
  </si>
  <si>
    <t>Keloid Center F Spehre</t>
  </si>
  <si>
    <t>PTCH1</t>
    <phoneticPr fontId="1"/>
  </si>
  <si>
    <t>PTCH1: NS–KNS</t>
    <phoneticPr fontId="1"/>
  </si>
  <si>
    <t>PTCH1: NS–KPS</t>
    <phoneticPr fontId="1"/>
  </si>
  <si>
    <t>PTCH1: NS–KCS</t>
    <phoneticPr fontId="1"/>
  </si>
  <si>
    <t>GLI1: NS–KNS</t>
    <phoneticPr fontId="1"/>
  </si>
  <si>
    <t>GLI1: NS–KPS</t>
    <phoneticPr fontId="1"/>
  </si>
  <si>
    <t>GLI1: NS–KCS</t>
    <phoneticPr fontId="1"/>
  </si>
  <si>
    <t>PTC1 Relative expression</t>
    <phoneticPr fontId="1"/>
  </si>
  <si>
    <t>Averege PTCH expression</t>
    <phoneticPr fontId="1"/>
  </si>
  <si>
    <t>Averege ACTB expression</t>
    <phoneticPr fontId="1"/>
  </si>
  <si>
    <t>average ΔΔCT</t>
    <phoneticPr fontId="1"/>
  </si>
  <si>
    <t>Relative PTCH expression</t>
    <phoneticPr fontId="1"/>
  </si>
  <si>
    <t>NS from 3 patients</t>
    <phoneticPr fontId="1"/>
  </si>
  <si>
    <t>KNS from 3 patients</t>
    <phoneticPr fontId="1"/>
  </si>
  <si>
    <t>KPS from 3 patients</t>
    <phoneticPr fontId="1"/>
  </si>
  <si>
    <t>KCS from 3 patients</t>
    <phoneticPr fontId="1"/>
  </si>
  <si>
    <t>PTCH1 expression</t>
    <phoneticPr fontId="1"/>
  </si>
  <si>
    <t>SPP1</t>
  </si>
  <si>
    <t>DMSO</t>
  </si>
  <si>
    <t>ACTB</t>
  </si>
  <si>
    <t>VIS</t>
  </si>
  <si>
    <t xml:space="preserve">Keloid Peripheral Sphere </t>
  </si>
  <si>
    <t>Keloid Normal Sphere DMSO</t>
  </si>
  <si>
    <t>Keloid Normal Sphere VIS</t>
  </si>
  <si>
    <t>Keloid Peripheral Sphere DMSO</t>
  </si>
  <si>
    <t>Keloid Peripheral Sphere VIS</t>
  </si>
  <si>
    <t>Keloid Center Sphere DMSO</t>
  </si>
  <si>
    <t>Keloid Center Sphere VIS</t>
  </si>
  <si>
    <t>Vismodegib</t>
  </si>
  <si>
    <t>Relative SPP1 expression (average)</t>
    <phoneticPr fontId="1"/>
  </si>
  <si>
    <t>SPP1 expression (average)</t>
    <phoneticPr fontId="1"/>
  </si>
  <si>
    <t>KNS(DMSO–Vismodegib)</t>
    <phoneticPr fontId="1"/>
  </si>
  <si>
    <t>KPS(DMSO–Vismodegib)</t>
    <phoneticPr fontId="1"/>
  </si>
  <si>
    <t>KCS(DMSO–Vismodegib)</t>
    <phoneticPr fontId="1"/>
  </si>
  <si>
    <t>NES</t>
    <phoneticPr fontId="1"/>
  </si>
  <si>
    <t>Relative NES expression (average)</t>
    <phoneticPr fontId="1"/>
  </si>
  <si>
    <t>NES expression (average)</t>
    <phoneticPr fontId="1"/>
  </si>
  <si>
    <t>Mock</t>
  </si>
  <si>
    <t>Expression (average)</t>
    <phoneticPr fontId="1"/>
  </si>
  <si>
    <t>PLXDC1</t>
  </si>
  <si>
    <t>Volume</t>
    <phoneticPr fontId="1"/>
  </si>
  <si>
    <t>Box Plot</t>
    <phoneticPr fontId="1"/>
  </si>
  <si>
    <t>Vehicle</t>
    <phoneticPr fontId="1"/>
  </si>
  <si>
    <t>Vismodegib</t>
    <phoneticPr fontId="1"/>
  </si>
  <si>
    <t>Control</t>
  </si>
  <si>
    <t>Treatment A</t>
  </si>
  <si>
    <t>25%</t>
  </si>
  <si>
    <t>Major axis</t>
    <phoneticPr fontId="1"/>
  </si>
  <si>
    <t>Minor axis</t>
    <phoneticPr fontId="1"/>
  </si>
  <si>
    <t>IL6</t>
  </si>
  <si>
    <t>CTGF</t>
  </si>
  <si>
    <t>COL1A2</t>
  </si>
  <si>
    <t>Normal Fibroblasts transplant</t>
  </si>
  <si>
    <t>Normal fibroblasts</t>
    <phoneticPr fontId="1"/>
  </si>
  <si>
    <t>vehicle</t>
    <phoneticPr fontId="1"/>
  </si>
  <si>
    <t>KPF</t>
    <phoneticPr fontId="1"/>
  </si>
  <si>
    <t>IL6 expression (avereage)</t>
    <phoneticPr fontId="1"/>
  </si>
  <si>
    <t>KPF Vehicle</t>
    <phoneticPr fontId="1"/>
  </si>
  <si>
    <t>KPF-Vismodegib-</t>
    <phoneticPr fontId="1"/>
  </si>
  <si>
    <t>CTGF expression (avereage)</t>
    <phoneticPr fontId="1"/>
  </si>
  <si>
    <t>COL1A2 expression (avereage)</t>
    <phoneticPr fontId="1"/>
  </si>
  <si>
    <t>NF–KPF vehicle</t>
    <phoneticPr fontId="1"/>
  </si>
  <si>
    <t>IL6</t>
    <phoneticPr fontId="1"/>
  </si>
  <si>
    <t>KPF vehicle–KPF vismodegib</t>
    <phoneticPr fontId="1"/>
  </si>
  <si>
    <t>CTGF</t>
    <phoneticPr fontId="1"/>
  </si>
  <si>
    <t>COL1A2</t>
    <phoneticPr fontId="1"/>
  </si>
  <si>
    <t>KNS</t>
    <phoneticPr fontId="1"/>
  </si>
  <si>
    <t>KPS</t>
    <phoneticPr fontId="1"/>
  </si>
  <si>
    <t>KCS</t>
    <phoneticPr fontId="1"/>
  </si>
  <si>
    <t>Vehicle–Vismodegib</t>
    <phoneticPr fontId="1"/>
  </si>
  <si>
    <t>KNS–KPS</t>
    <phoneticPr fontId="1"/>
  </si>
  <si>
    <t>KNS–KCS</t>
    <phoneticPr fontId="1"/>
  </si>
  <si>
    <t>KPS–KCS</t>
    <phoneticPr fontId="1"/>
  </si>
  <si>
    <t>OD450-Blank</t>
    <phoneticPr fontId="1"/>
  </si>
  <si>
    <t>katamoto</t>
    <phoneticPr fontId="1"/>
  </si>
  <si>
    <t>GLI1-OCT4 double positive</t>
    <phoneticPr fontId="1"/>
  </si>
  <si>
    <t>Cells</t>
    <phoneticPr fontId="1"/>
  </si>
  <si>
    <t>SUM</t>
    <phoneticPr fontId="1"/>
  </si>
  <si>
    <t>%</t>
    <phoneticPr fontId="1"/>
  </si>
  <si>
    <t>-</t>
    <phoneticPr fontId="1"/>
  </si>
  <si>
    <t>N2</t>
    <phoneticPr fontId="1"/>
  </si>
  <si>
    <t>N3</t>
    <phoneticPr fontId="1"/>
  </si>
  <si>
    <t>GLI1-NANOG double positive</t>
    <phoneticPr fontId="1"/>
  </si>
  <si>
    <t>Average</t>
  </si>
  <si>
    <t>K2</t>
  </si>
  <si>
    <t>Normal Dermis</t>
  </si>
  <si>
    <t>KN</t>
  </si>
  <si>
    <t>KP</t>
  </si>
  <si>
    <t>KC</t>
  </si>
  <si>
    <t>N1</t>
  </si>
  <si>
    <t>-</t>
  </si>
  <si>
    <t>GLI1-NANOG double positive</t>
  </si>
  <si>
    <t>Cells</t>
  </si>
  <si>
    <t>N2</t>
  </si>
  <si>
    <t>N3</t>
  </si>
  <si>
    <t>K3</t>
  </si>
  <si>
    <t>K4</t>
  </si>
  <si>
    <t>K5</t>
  </si>
  <si>
    <t>SUM</t>
  </si>
  <si>
    <t>K6</t>
  </si>
  <si>
    <t>%</t>
  </si>
  <si>
    <t>Average %</t>
  </si>
  <si>
    <t>GLI1-OCT4 double positive</t>
  </si>
  <si>
    <t>t-Test: Two-tailed test</t>
  </si>
  <si>
    <t>NvsKN</t>
  </si>
  <si>
    <t>NvsKP</t>
  </si>
  <si>
    <t>NvsKC</t>
  </si>
  <si>
    <t>#1</t>
  </si>
  <si>
    <t>#2</t>
  </si>
  <si>
    <t>Variance</t>
  </si>
  <si>
    <t>Number of observation</t>
  </si>
  <si>
    <t>Difference from statistical hypothesis average</t>
  </si>
  <si>
    <t>Degree of freedom</t>
  </si>
  <si>
    <t>P(T&lt;=t) One-tail</t>
  </si>
  <si>
    <t>t boundary value One-tail</t>
  </si>
  <si>
    <t>P(T&lt;=t) Two-tail</t>
  </si>
  <si>
    <t>Keloid Normal</t>
    <phoneticPr fontId="1"/>
  </si>
  <si>
    <t>Keloid Peripheral</t>
    <phoneticPr fontId="1"/>
  </si>
  <si>
    <t>Keloid Center</t>
    <phoneticPr fontId="1"/>
  </si>
  <si>
    <t>siControl</t>
    <phoneticPr fontId="1"/>
  </si>
  <si>
    <t>siGLI1-1</t>
    <phoneticPr fontId="1"/>
  </si>
  <si>
    <t>siGLI1-2</t>
    <phoneticPr fontId="1"/>
  </si>
  <si>
    <t>siControl</t>
  </si>
  <si>
    <t>siGLI1-1</t>
  </si>
  <si>
    <t>siGLI1-2</t>
  </si>
  <si>
    <t>S.D.</t>
  </si>
  <si>
    <t>OD450-blank</t>
    <phoneticPr fontId="1"/>
  </si>
  <si>
    <t>0–10</t>
    <phoneticPr fontId="1"/>
  </si>
  <si>
    <t>0–1</t>
    <phoneticPr fontId="1"/>
  </si>
  <si>
    <t>0–3</t>
    <phoneticPr fontId="1"/>
  </si>
  <si>
    <t>siSMO-1</t>
  </si>
  <si>
    <t>siSMO-2</t>
  </si>
  <si>
    <t>KNS C–siSMO1</t>
    <phoneticPr fontId="1"/>
  </si>
  <si>
    <t>KNS C–siSMO2</t>
    <phoneticPr fontId="1"/>
  </si>
  <si>
    <t>KPS C–siSMO-1</t>
    <phoneticPr fontId="1"/>
  </si>
  <si>
    <t>KPS C–siSMO-2</t>
    <phoneticPr fontId="1"/>
  </si>
  <si>
    <t>KCS C–siSMO-1</t>
    <phoneticPr fontId="1"/>
  </si>
  <si>
    <t>KCS C–siSMO-2</t>
    <phoneticPr fontId="1"/>
  </si>
  <si>
    <t>KM</t>
  </si>
  <si>
    <t>Normal</t>
  </si>
  <si>
    <t>KM</t>
    <phoneticPr fontId="1"/>
  </si>
  <si>
    <t>mm^3</t>
  </si>
  <si>
    <t>=</t>
  </si>
  <si>
    <t>pixel</t>
  </si>
  <si>
    <t>pixels</t>
  </si>
  <si>
    <t>Positive</t>
  </si>
  <si>
    <t>SHH positive area</t>
  </si>
  <si>
    <t>Total Area</t>
  </si>
  <si>
    <t>OPN positive area</t>
  </si>
  <si>
    <t>Scar3</t>
  </si>
  <si>
    <t>Scar2</t>
  </si>
  <si>
    <t>KC4</t>
  </si>
  <si>
    <t>KC3</t>
  </si>
  <si>
    <t>KC2</t>
  </si>
  <si>
    <t>KC1</t>
  </si>
  <si>
    <t>KM4</t>
    <phoneticPr fontId="1"/>
  </si>
  <si>
    <t>KM3</t>
    <phoneticPr fontId="1"/>
  </si>
  <si>
    <t>KM2</t>
    <phoneticPr fontId="1"/>
  </si>
  <si>
    <t>KM1</t>
    <phoneticPr fontId="1"/>
  </si>
  <si>
    <t>KN4</t>
  </si>
  <si>
    <t>KN3</t>
  </si>
  <si>
    <t>KN2</t>
  </si>
  <si>
    <t>KN1</t>
  </si>
  <si>
    <t>SEM</t>
    <phoneticPr fontId="1"/>
  </si>
  <si>
    <t>NES</t>
  </si>
  <si>
    <t>FGF1</t>
  </si>
  <si>
    <t>BCL2</t>
  </si>
  <si>
    <t>IGFBP7</t>
  </si>
  <si>
    <t>SD</t>
  </si>
  <si>
    <t>KMS</t>
    <phoneticPr fontId="1"/>
  </si>
  <si>
    <t>See also Supplementary Fig 5 d,e,f in Source data file 2</t>
    <phoneticPr fontId="1"/>
  </si>
  <si>
    <t>Pre-culture</t>
    <phoneticPr fontId="1"/>
  </si>
  <si>
    <t>Mock</t>
    <phoneticPr fontId="1"/>
  </si>
  <si>
    <t>SMOi 10 µM</t>
    <phoneticPr fontId="1"/>
  </si>
  <si>
    <t>SMOi 20 µM</t>
    <phoneticPr fontId="1"/>
  </si>
  <si>
    <t>Collagen bandle</t>
    <phoneticPr fontId="1"/>
  </si>
  <si>
    <t>T-test</t>
    <phoneticPr fontId="1"/>
  </si>
  <si>
    <t>0vs10</t>
    <phoneticPr fontId="1"/>
  </si>
  <si>
    <t>0vs20</t>
    <phoneticPr fontId="1"/>
  </si>
  <si>
    <t>Pre-culture</t>
  </si>
  <si>
    <t>SMOi 10 µM</t>
  </si>
  <si>
    <t>SMOi 20 µM</t>
  </si>
  <si>
    <t>0331-0407</t>
  </si>
  <si>
    <t>OKUMURA</t>
  </si>
  <si>
    <t>Vehicle</t>
  </si>
  <si>
    <t xml:space="preserve"> Patient: K1</t>
    <phoneticPr fontId="1"/>
  </si>
  <si>
    <t>KP9</t>
    <phoneticPr fontId="1"/>
  </si>
  <si>
    <t>KN9</t>
    <phoneticPr fontId="1"/>
  </si>
  <si>
    <t>KC9</t>
    <phoneticPr fontId="1"/>
  </si>
  <si>
    <t>Patient: K7</t>
    <phoneticPr fontId="1"/>
  </si>
  <si>
    <t>K3</t>
    <phoneticPr fontId="1"/>
  </si>
  <si>
    <t>K12</t>
    <phoneticPr fontId="1"/>
  </si>
  <si>
    <t>K11</t>
  </si>
  <si>
    <t>K11</t>
    <phoneticPr fontId="1"/>
  </si>
  <si>
    <t>K14</t>
  </si>
  <si>
    <t>K14</t>
    <phoneticPr fontId="1"/>
  </si>
  <si>
    <t>K14</t>
    <phoneticPr fontId="1"/>
  </si>
  <si>
    <t>K9</t>
  </si>
  <si>
    <t>K9</t>
    <phoneticPr fontId="1"/>
  </si>
  <si>
    <t>Patient: K8</t>
    <phoneticPr fontId="1"/>
  </si>
  <si>
    <t>KN9</t>
    <phoneticPr fontId="1"/>
  </si>
  <si>
    <t>KM9</t>
    <phoneticPr fontId="1"/>
  </si>
  <si>
    <t>KC9</t>
    <phoneticPr fontId="1"/>
  </si>
  <si>
    <t>K14</t>
    <phoneticPr fontId="1"/>
  </si>
  <si>
    <t>K17</t>
    <phoneticPr fontId="1"/>
  </si>
  <si>
    <t>K18</t>
    <phoneticPr fontId="1"/>
  </si>
  <si>
    <t>K13</t>
    <phoneticPr fontId="1"/>
  </si>
  <si>
    <t xml:space="preserve"> Patient: K15</t>
    <phoneticPr fontId="1"/>
  </si>
  <si>
    <t>K1</t>
    <phoneticPr fontId="1"/>
  </si>
  <si>
    <t>K2</t>
    <phoneticPr fontId="1"/>
  </si>
  <si>
    <t>K4</t>
    <phoneticPr fontId="1"/>
  </si>
  <si>
    <t>K5</t>
    <phoneticPr fontId="1"/>
  </si>
  <si>
    <t>K6</t>
    <phoneticPr fontId="1"/>
  </si>
  <si>
    <t>K8</t>
    <phoneticPr fontId="1"/>
  </si>
  <si>
    <t>K3</t>
    <phoneticPr fontId="1"/>
  </si>
  <si>
    <t>K12</t>
    <phoneticPr fontId="1"/>
  </si>
  <si>
    <t>K19</t>
    <phoneticPr fontId="1"/>
  </si>
  <si>
    <t>K10</t>
    <phoneticPr fontId="1"/>
  </si>
  <si>
    <t>K20</t>
    <phoneticPr fontId="1"/>
  </si>
  <si>
    <r>
      <t>patient:</t>
    </r>
    <r>
      <rPr>
        <b/>
        <sz val="12"/>
        <color theme="1"/>
        <rFont val="游ゴシック"/>
        <family val="3"/>
        <charset val="128"/>
        <scheme val="minor"/>
      </rPr>
      <t xml:space="preserve"> </t>
    </r>
    <r>
      <rPr>
        <sz val="12"/>
        <color theme="1"/>
        <rFont val="游ゴシック"/>
        <family val="3"/>
        <charset val="128"/>
        <scheme val="minor"/>
      </rPr>
      <t>K13</t>
    </r>
    <r>
      <rPr>
        <sz val="12"/>
        <color theme="1"/>
        <rFont val="游ゴシック"/>
        <family val="2"/>
        <charset val="128"/>
        <scheme val="minor"/>
      </rPr>
      <t>, K18 , N2</t>
    </r>
    <phoneticPr fontId="1"/>
  </si>
  <si>
    <t>Patient: K21</t>
    <phoneticPr fontId="1"/>
  </si>
  <si>
    <t>K25</t>
    <phoneticPr fontId="1"/>
  </si>
  <si>
    <t>K23</t>
    <phoneticPr fontId="1"/>
  </si>
  <si>
    <t>K24</t>
    <phoneticPr fontId="1"/>
  </si>
  <si>
    <t>K23</t>
    <phoneticPr fontId="1"/>
  </si>
  <si>
    <t>K26</t>
    <phoneticPr fontId="1"/>
  </si>
  <si>
    <t>K27</t>
    <phoneticPr fontId="1"/>
  </si>
  <si>
    <t>K6</t>
    <phoneticPr fontId="1"/>
  </si>
  <si>
    <t>K22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</si>
</sst>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Arial"/>
      <family val="2"/>
    </font>
    <font>
      <sz val="12"/>
      <color rgb="FF000000"/>
      <name val="Yu Gothic"/>
      <family val="3"/>
      <charset val="128"/>
    </font>
    <font>
      <b/>
      <sz val="12"/>
      <color rgb="FF000000"/>
      <name val="Yu Gothic"/>
      <family val="3"/>
      <charset val="128"/>
    </font>
    <font>
      <sz val="12"/>
      <color rgb="FF000000"/>
      <name val="Yu Gothic"/>
      <family val="3"/>
      <charset val="128"/>
    </font>
    <font>
      <b/>
      <sz val="12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2"/>
      <color theme="1"/>
      <name val="Yu Gothic"/>
      <family val="3"/>
      <charset val="128"/>
    </font>
    <font>
      <sz val="10"/>
      <color theme="1"/>
      <name val="Arial"/>
      <family val="2"/>
    </font>
    <font>
      <sz val="12"/>
      <color rgb="FF000000"/>
      <name val="游ゴシック"/>
      <family val="3"/>
      <charset val="128"/>
      <scheme val="minor"/>
    </font>
    <font>
      <sz val="10"/>
      <name val="Arial"/>
      <family val="2"/>
    </font>
    <font>
      <sz val="12"/>
      <name val="游ゴシック"/>
      <family val="3"/>
      <charset val="128"/>
      <scheme val="minor"/>
    </font>
    <font>
      <b/>
      <sz val="18"/>
      <color rgb="FF000000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1" fillId="0" borderId="0"/>
  </cellStyleXfs>
  <cellXfs count="24">
    <xf numFmtId="0" fontId="0" fillId="0" borderId="0" xfId="0">
      <alignment vertical="center"/>
    </xf>
    <xf numFmtId="0" fontId="0" fillId="0" borderId="0" xfId="0" applyAlignment="1"/>
    <xf numFmtId="11" fontId="0" fillId="0" borderId="0" xfId="0" applyNumberFormat="1">
      <alignment vertical="center"/>
    </xf>
    <xf numFmtId="0" fontId="0" fillId="0" borderId="1" xfId="0" applyBorder="1">
      <alignment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Alignment="1"/>
    <xf numFmtId="9" fontId="3" fillId="0" borderId="0" xfId="0" applyNumberFormat="1" applyFont="1" applyAlignment="1"/>
    <xf numFmtId="0" fontId="4" fillId="0" borderId="0" xfId="0" applyFont="1" applyAlignment="1"/>
    <xf numFmtId="0" fontId="5" fillId="0" borderId="0" xfId="0" applyFont="1" applyAlignment="1"/>
    <xf numFmtId="0" fontId="6" fillId="0" borderId="0" xfId="0" applyFont="1">
      <alignment vertical="center"/>
    </xf>
    <xf numFmtId="9" fontId="0" fillId="0" borderId="0" xfId="0" applyNumberFormat="1" applyAlignment="1"/>
    <xf numFmtId="0" fontId="7" fillId="0" borderId="0" xfId="0" applyFont="1">
      <alignment vertical="center"/>
    </xf>
    <xf numFmtId="9" fontId="0" fillId="0" borderId="0" xfId="0" quotePrefix="1" applyNumberFormat="1" applyAlignment="1"/>
    <xf numFmtId="0" fontId="8" fillId="0" borderId="0" xfId="0" applyFont="1">
      <alignment vertical="center"/>
    </xf>
    <xf numFmtId="11" fontId="8" fillId="0" borderId="0" xfId="0" applyNumberFormat="1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56" fontId="0" fillId="0" borderId="0" xfId="0" applyNumberFormat="1">
      <alignment vertical="center"/>
    </xf>
    <xf numFmtId="0" fontId="12" fillId="0" borderId="0" xfId="1" applyFont="1"/>
    <xf numFmtId="0" fontId="12" fillId="0" borderId="0" xfId="0" applyFont="1" applyAlignment="1"/>
    <xf numFmtId="0" fontId="7" fillId="0" borderId="0" xfId="0" applyFont="1" applyAlignment="1"/>
    <xf numFmtId="0" fontId="0" fillId="0" borderId="0" xfId="0" quotePrefix="1">
      <alignment vertical="center"/>
    </xf>
    <xf numFmtId="0" fontId="0" fillId="0" borderId="0" xfId="0" applyAlignment="1">
      <alignment horizontal="center" vertical="center"/>
    </xf>
    <xf numFmtId="0" fontId="13" fillId="0" borderId="0" xfId="0" applyFont="1">
      <alignment vertical="center"/>
    </xf>
  </cellXfs>
  <cellStyles count="2">
    <cellStyle name="標準" xfId="0" builtinId="0"/>
    <cellStyle name="標準 2" xfId="1" xr:uid="{223D8715-E67F-4E48-AA72-6C44D5B7563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E912A-7400-EC45-B847-829BB6792A02}">
  <dimension ref="A1:P59"/>
  <sheetViews>
    <sheetView workbookViewId="0"/>
  </sheetViews>
  <sheetFormatPr defaultColWidth="11.53515625" defaultRowHeight="20"/>
  <sheetData>
    <row r="1" spans="1:14">
      <c r="A1" s="9" t="s">
        <v>325</v>
      </c>
    </row>
    <row r="2" spans="1:14">
      <c r="B2" t="s">
        <v>0</v>
      </c>
      <c r="C2" t="s">
        <v>1</v>
      </c>
      <c r="D2" t="s">
        <v>2</v>
      </c>
      <c r="G2" s="1" t="s">
        <v>3</v>
      </c>
      <c r="H2" s="1" t="s">
        <v>1</v>
      </c>
      <c r="I2" t="s">
        <v>2</v>
      </c>
      <c r="J2" s="1"/>
      <c r="L2" s="1" t="s">
        <v>4</v>
      </c>
      <c r="M2" s="1" t="s">
        <v>1</v>
      </c>
      <c r="N2" t="s">
        <v>2</v>
      </c>
    </row>
    <row r="3" spans="1:14">
      <c r="A3" t="s">
        <v>5</v>
      </c>
      <c r="B3">
        <v>36.029586790000003</v>
      </c>
      <c r="C3">
        <v>21.302297589999998</v>
      </c>
      <c r="D3" s="2">
        <v>3.6867499999999999E-5</v>
      </c>
      <c r="F3" s="1" t="s">
        <v>6</v>
      </c>
      <c r="G3" s="1">
        <v>30.4971923828125</v>
      </c>
      <c r="H3" s="1">
        <v>18.639028549194336</v>
      </c>
      <c r="I3" s="1">
        <f>2^(H3-G3)</f>
        <v>2.6936241218915947E-4</v>
      </c>
      <c r="J3" s="1"/>
      <c r="K3" s="1" t="s">
        <v>6</v>
      </c>
      <c r="L3" s="1">
        <v>27.053272247314453</v>
      </c>
      <c r="M3" s="1">
        <v>18.639028549194336</v>
      </c>
      <c r="N3" s="1">
        <f>2^(M3-L3)</f>
        <v>2.9312999192415731E-3</v>
      </c>
    </row>
    <row r="4" spans="1:14">
      <c r="B4">
        <v>35.491436</v>
      </c>
      <c r="C4">
        <v>21.278491970000001</v>
      </c>
      <c r="D4" s="2">
        <v>5.26596E-5</v>
      </c>
      <c r="F4" s="1"/>
      <c r="G4" s="1">
        <v>30.814968109130859</v>
      </c>
      <c r="H4" s="1">
        <v>18.86683464050293</v>
      </c>
      <c r="I4" s="1">
        <f t="shared" ref="I4:I26" si="0">2^(H4-G4)</f>
        <v>2.5307744060280987E-4</v>
      </c>
      <c r="J4" s="1"/>
      <c r="K4" s="1"/>
      <c r="L4" s="1">
        <v>27.114004135131836</v>
      </c>
      <c r="M4" s="1">
        <v>18.86683464050293</v>
      </c>
      <c r="N4" s="1">
        <f t="shared" ref="N4:N26" si="1">2^(M4-L4)</f>
        <v>3.2912024890155911E-3</v>
      </c>
    </row>
    <row r="5" spans="1:14">
      <c r="B5">
        <v>36.072673799999997</v>
      </c>
      <c r="C5">
        <v>20.70356941</v>
      </c>
      <c r="D5" s="2">
        <v>2.3628599999999999E-5</v>
      </c>
      <c r="F5" s="1"/>
      <c r="G5" s="1">
        <v>30.451040267944336</v>
      </c>
      <c r="H5" s="1">
        <v>18.722322463989258</v>
      </c>
      <c r="I5" s="1">
        <f t="shared" si="0"/>
        <v>2.9464842930920494E-4</v>
      </c>
      <c r="J5" s="1"/>
      <c r="K5" s="1"/>
      <c r="L5" s="1">
        <v>27.030942916870117</v>
      </c>
      <c r="M5" s="1">
        <v>18.722322463989258</v>
      </c>
      <c r="N5" s="1">
        <f t="shared" si="1"/>
        <v>3.1539588379956508E-3</v>
      </c>
    </row>
    <row r="6" spans="1:14">
      <c r="A6" t="s">
        <v>7</v>
      </c>
      <c r="B6">
        <v>35.075962070000003</v>
      </c>
      <c r="C6">
        <v>20.257768630000001</v>
      </c>
      <c r="D6" s="2">
        <v>3.4616200000000002E-5</v>
      </c>
      <c r="F6" s="1" t="s">
        <v>8</v>
      </c>
      <c r="G6" s="1">
        <v>30.596591949462891</v>
      </c>
      <c r="H6" s="1">
        <v>18.743606567382813</v>
      </c>
      <c r="I6" s="1">
        <f t="shared" si="0"/>
        <v>2.7033100677625963E-4</v>
      </c>
      <c r="J6" s="1"/>
      <c r="K6" s="1" t="s">
        <v>8</v>
      </c>
      <c r="L6" s="1">
        <v>28.623889923095703</v>
      </c>
      <c r="M6" s="1">
        <v>18.743606567382813</v>
      </c>
      <c r="N6" s="1">
        <f t="shared" si="1"/>
        <v>1.0610560946478218E-3</v>
      </c>
    </row>
    <row r="7" spans="1:14">
      <c r="B7">
        <v>35.068622589999997</v>
      </c>
      <c r="C7">
        <v>20.10626984</v>
      </c>
      <c r="D7" s="2">
        <v>3.1324400000000001E-5</v>
      </c>
      <c r="F7" s="1"/>
      <c r="G7" s="1">
        <v>30.407079696655273</v>
      </c>
      <c r="H7" s="1">
        <v>18.609663009643555</v>
      </c>
      <c r="I7" s="1">
        <f t="shared" si="0"/>
        <v>2.8094655161643262E-4</v>
      </c>
      <c r="J7" s="1"/>
      <c r="K7" s="1"/>
      <c r="L7" s="1">
        <v>28.604259490966797</v>
      </c>
      <c r="M7" s="1">
        <v>18.609663009643555</v>
      </c>
      <c r="N7" s="1">
        <f t="shared" si="1"/>
        <v>9.8022700843558011E-4</v>
      </c>
    </row>
    <row r="8" spans="1:14">
      <c r="B8">
        <v>34.263847349999999</v>
      </c>
      <c r="C8">
        <v>20.660646440000001</v>
      </c>
      <c r="D8" s="2">
        <v>8.0357899999999998E-5</v>
      </c>
      <c r="F8" s="1"/>
      <c r="G8" s="1">
        <v>30.462642669677734</v>
      </c>
      <c r="H8" s="1">
        <v>18.569875717163086</v>
      </c>
      <c r="I8" s="1">
        <f t="shared" si="0"/>
        <v>2.6297860413570764E-4</v>
      </c>
      <c r="J8" s="1"/>
      <c r="K8" s="1"/>
      <c r="L8" s="1">
        <v>28.689874649047852</v>
      </c>
      <c r="M8" s="1">
        <v>18.569875717163086</v>
      </c>
      <c r="N8" s="1">
        <f t="shared" si="1"/>
        <v>8.9862141786741683E-4</v>
      </c>
    </row>
    <row r="9" spans="1:14">
      <c r="A9" t="s">
        <v>9</v>
      </c>
      <c r="B9">
        <v>36.060832980000001</v>
      </c>
      <c r="C9">
        <v>20.651140210000001</v>
      </c>
      <c r="D9" s="2">
        <v>2.2973099999999999E-5</v>
      </c>
      <c r="F9" s="1" t="s">
        <v>10</v>
      </c>
      <c r="G9" s="1">
        <v>31.933088302612305</v>
      </c>
      <c r="H9" s="1">
        <v>19.158157348632813</v>
      </c>
      <c r="I9" s="1">
        <f t="shared" si="0"/>
        <v>1.4267983233322439E-4</v>
      </c>
      <c r="J9" s="1"/>
      <c r="K9" s="1" t="s">
        <v>10</v>
      </c>
      <c r="L9" s="1">
        <v>28.133949279785156</v>
      </c>
      <c r="M9" s="1">
        <v>19.158157348632813</v>
      </c>
      <c r="N9" s="1">
        <f t="shared" si="1"/>
        <v>1.9861744638371703E-3</v>
      </c>
    </row>
    <row r="10" spans="1:14">
      <c r="B10">
        <v>36.65487289</v>
      </c>
      <c r="C10">
        <v>20.29018211</v>
      </c>
      <c r="D10" s="2">
        <v>1.1850499999999999E-5</v>
      </c>
      <c r="F10" s="1"/>
      <c r="G10" s="1">
        <v>31.632854461669922</v>
      </c>
      <c r="H10" s="1">
        <v>19.350349426269531</v>
      </c>
      <c r="I10" s="1">
        <f t="shared" si="0"/>
        <v>2.0072319556912812E-4</v>
      </c>
      <c r="J10" s="1"/>
      <c r="K10" s="1"/>
      <c r="L10" s="1">
        <v>28.238277435302734</v>
      </c>
      <c r="M10" s="1">
        <v>19.350349426269531</v>
      </c>
      <c r="N10" s="1">
        <f t="shared" si="1"/>
        <v>2.1108971327055068E-3</v>
      </c>
    </row>
    <row r="11" spans="1:14">
      <c r="B11">
        <v>36.47497559</v>
      </c>
      <c r="C11">
        <v>20.979700090000001</v>
      </c>
      <c r="D11" s="2">
        <v>2.1650000000000001E-5</v>
      </c>
      <c r="F11" s="1"/>
      <c r="G11" s="1">
        <v>31.527944564819336</v>
      </c>
      <c r="H11" s="1">
        <v>19.029092788696289</v>
      </c>
      <c r="I11" s="1">
        <f t="shared" si="0"/>
        <v>1.7277094314039495E-4</v>
      </c>
      <c r="J11" s="1"/>
      <c r="K11" s="1"/>
      <c r="L11" s="1">
        <v>27.892179489135742</v>
      </c>
      <c r="M11" s="1">
        <v>19.029092788696289</v>
      </c>
      <c r="N11" s="1">
        <f t="shared" si="1"/>
        <v>2.1475587277079065E-3</v>
      </c>
    </row>
    <row r="12" spans="1:14">
      <c r="A12" t="s">
        <v>11</v>
      </c>
      <c r="B12">
        <v>35.515213009999997</v>
      </c>
      <c r="C12">
        <v>19.29982948</v>
      </c>
      <c r="D12" s="2">
        <v>1.31427E-5</v>
      </c>
      <c r="F12" s="1" t="s">
        <v>12</v>
      </c>
      <c r="G12" s="1">
        <v>31.06170654296875</v>
      </c>
      <c r="H12" s="1">
        <v>18.425960540771484</v>
      </c>
      <c r="I12" s="1">
        <f t="shared" si="0"/>
        <v>1.5713084128689408E-4</v>
      </c>
      <c r="J12" s="1"/>
      <c r="K12" s="1" t="s">
        <v>12</v>
      </c>
      <c r="L12" s="1">
        <v>28.565324783325195</v>
      </c>
      <c r="M12" s="1">
        <v>18.425960540771484</v>
      </c>
      <c r="N12" s="1">
        <f t="shared" si="1"/>
        <v>8.8663980768820076E-4</v>
      </c>
    </row>
    <row r="13" spans="1:14">
      <c r="B13">
        <v>34.537357329999999</v>
      </c>
      <c r="C13">
        <v>19.32068443</v>
      </c>
      <c r="D13" s="2">
        <v>2.62618E-5</v>
      </c>
      <c r="F13" s="1"/>
      <c r="G13" s="1">
        <v>31.260848999023438</v>
      </c>
      <c r="H13" s="1">
        <v>18.578542709350586</v>
      </c>
      <c r="I13" s="1">
        <f t="shared" si="0"/>
        <v>1.5214069386811148E-4</v>
      </c>
      <c r="J13" s="1"/>
      <c r="K13" s="1"/>
      <c r="L13" s="1">
        <v>28.762876510620117</v>
      </c>
      <c r="M13" s="1">
        <v>18.578542709350586</v>
      </c>
      <c r="N13" s="1">
        <f t="shared" si="1"/>
        <v>8.5942907089300987E-4</v>
      </c>
    </row>
    <row r="14" spans="1:14">
      <c r="B14">
        <v>34.759567259999997</v>
      </c>
      <c r="C14">
        <v>19.349788669999999</v>
      </c>
      <c r="D14" s="2">
        <v>2.2971799999999999E-5</v>
      </c>
      <c r="F14" s="1"/>
      <c r="G14" s="1">
        <v>31.165821075439453</v>
      </c>
      <c r="H14" s="1">
        <v>18.611415863037109</v>
      </c>
      <c r="I14" s="1">
        <f t="shared" si="0"/>
        <v>1.6624456402052935E-4</v>
      </c>
      <c r="J14" s="1"/>
      <c r="K14" s="1"/>
      <c r="L14" s="1">
        <v>28.667240142822266</v>
      </c>
      <c r="M14" s="1">
        <v>18.611415863037109</v>
      </c>
      <c r="N14" s="1">
        <f t="shared" si="1"/>
        <v>9.3949670364924223E-4</v>
      </c>
    </row>
    <row r="15" spans="1:14">
      <c r="A15" t="s">
        <v>13</v>
      </c>
      <c r="B15">
        <v>35.042598720000001</v>
      </c>
      <c r="C15">
        <v>20.842174530000001</v>
      </c>
      <c r="D15" s="2">
        <v>5.3118600000000003E-5</v>
      </c>
      <c r="F15" s="1" t="s">
        <v>14</v>
      </c>
      <c r="G15" s="1">
        <v>30.400081634521484</v>
      </c>
      <c r="H15" s="1">
        <v>20.893728256225586</v>
      </c>
      <c r="I15" s="1">
        <f t="shared" si="0"/>
        <v>1.3749993211506909E-3</v>
      </c>
      <c r="J15" s="1"/>
      <c r="K15" s="1" t="s">
        <v>14</v>
      </c>
      <c r="L15" s="1">
        <v>25.915914535522461</v>
      </c>
      <c r="M15" s="1">
        <v>20.893728256225586</v>
      </c>
      <c r="N15" s="1">
        <f t="shared" si="1"/>
        <v>3.0773102692649119E-2</v>
      </c>
    </row>
    <row r="16" spans="1:14">
      <c r="B16">
        <v>35.99209595</v>
      </c>
      <c r="C16">
        <v>20.875440600000001</v>
      </c>
      <c r="D16" s="2">
        <v>2.81471E-5</v>
      </c>
      <c r="F16" s="1"/>
      <c r="G16" s="1">
        <v>30.172025680541992</v>
      </c>
      <c r="H16" s="1">
        <v>20.802608489990234</v>
      </c>
      <c r="I16" s="1">
        <f t="shared" si="0"/>
        <v>1.5119045838719767E-3</v>
      </c>
      <c r="J16" s="1"/>
      <c r="K16" s="1"/>
      <c r="L16" s="1">
        <v>26.21772575378418</v>
      </c>
      <c r="M16" s="1">
        <v>20.802608489990234</v>
      </c>
      <c r="N16" s="1">
        <f t="shared" si="1"/>
        <v>2.3436204210460138E-2</v>
      </c>
    </row>
    <row r="17" spans="1:14">
      <c r="B17">
        <v>35.956195829999999</v>
      </c>
      <c r="C17">
        <v>20.907878879999998</v>
      </c>
      <c r="D17" s="2">
        <v>2.9512399999999999E-5</v>
      </c>
      <c r="F17" s="1"/>
      <c r="G17" s="1">
        <v>31.063417434692383</v>
      </c>
      <c r="H17" s="1">
        <v>20.965782165527344</v>
      </c>
      <c r="I17" s="1">
        <f t="shared" si="0"/>
        <v>9.1265975200124916E-4</v>
      </c>
      <c r="J17" s="1"/>
      <c r="K17" s="1"/>
      <c r="L17" s="1">
        <v>25.686824798583984</v>
      </c>
      <c r="M17" s="1">
        <v>20.965782165527344</v>
      </c>
      <c r="N17" s="1">
        <f t="shared" si="1"/>
        <v>3.7916178280875991E-2</v>
      </c>
    </row>
    <row r="18" spans="1:14">
      <c r="A18" t="s">
        <v>15</v>
      </c>
      <c r="B18">
        <v>34.263763429999997</v>
      </c>
      <c r="C18">
        <v>21.418653490000001</v>
      </c>
      <c r="D18">
        <v>1.3590499999999999E-4</v>
      </c>
      <c r="F18" s="1" t="s">
        <v>16</v>
      </c>
      <c r="G18" s="1">
        <v>30.814460754394531</v>
      </c>
      <c r="H18" s="1">
        <v>21.193897247314453</v>
      </c>
      <c r="I18" s="1">
        <f t="shared" si="0"/>
        <v>1.2703453703424843E-3</v>
      </c>
      <c r="J18" s="1"/>
      <c r="K18" s="1" t="s">
        <v>16</v>
      </c>
      <c r="L18" s="1">
        <v>27.518173217773438</v>
      </c>
      <c r="M18" s="1">
        <v>21.193897247314453</v>
      </c>
      <c r="N18" s="1">
        <f t="shared" si="1"/>
        <v>1.2479673752531187E-2</v>
      </c>
    </row>
    <row r="19" spans="1:14">
      <c r="B19">
        <v>34.17196655</v>
      </c>
      <c r="C19">
        <v>21.312086109999999</v>
      </c>
      <c r="D19">
        <v>1.3452099999999999E-4</v>
      </c>
      <c r="F19" s="1"/>
      <c r="G19" s="1">
        <v>30.928295135498047</v>
      </c>
      <c r="H19" s="1">
        <v>21.358009338378906</v>
      </c>
      <c r="I19" s="1">
        <f t="shared" si="0"/>
        <v>1.3153971846142502E-3</v>
      </c>
      <c r="J19" s="1"/>
      <c r="K19" s="1"/>
      <c r="L19" s="1">
        <v>27.596160888671875</v>
      </c>
      <c r="M19" s="1">
        <v>21.358009338378906</v>
      </c>
      <c r="N19" s="1">
        <f t="shared" si="1"/>
        <v>1.3247357783633137E-2</v>
      </c>
    </row>
    <row r="20" spans="1:14">
      <c r="B20">
        <v>34.52502441</v>
      </c>
      <c r="C20">
        <v>21.324710849999999</v>
      </c>
      <c r="D20">
        <v>1.06245E-4</v>
      </c>
      <c r="F20" s="1"/>
      <c r="G20" s="1">
        <v>30.869571685791016</v>
      </c>
      <c r="H20" s="1">
        <v>21.222085952758789</v>
      </c>
      <c r="I20" s="1">
        <f t="shared" si="0"/>
        <v>1.2468591928953283E-3</v>
      </c>
      <c r="J20" s="1"/>
      <c r="K20" s="1"/>
      <c r="L20" s="1">
        <v>27.427249908447266</v>
      </c>
      <c r="M20" s="1">
        <v>21.222085952758789</v>
      </c>
      <c r="N20" s="1">
        <f t="shared" si="1"/>
        <v>1.355375157738847E-2</v>
      </c>
    </row>
    <row r="21" spans="1:14">
      <c r="A21" t="s">
        <v>17</v>
      </c>
      <c r="B21">
        <v>32.563758849999999</v>
      </c>
      <c r="C21">
        <v>20.95204163</v>
      </c>
      <c r="D21">
        <v>3.1953999999999999E-4</v>
      </c>
      <c r="F21" s="1" t="s">
        <v>18</v>
      </c>
      <c r="G21" s="1">
        <v>30.723535537719727</v>
      </c>
      <c r="H21" s="1">
        <v>21.179693222045898</v>
      </c>
      <c r="I21" s="1">
        <f t="shared" si="0"/>
        <v>1.3397297120129642E-3</v>
      </c>
      <c r="J21" s="1"/>
      <c r="K21" s="1" t="s">
        <v>18</v>
      </c>
      <c r="L21" s="1">
        <v>27.262792587280273</v>
      </c>
      <c r="M21" s="1">
        <v>21.179693222045898</v>
      </c>
      <c r="N21" s="1">
        <f t="shared" si="1"/>
        <v>1.4750428082453996E-2</v>
      </c>
    </row>
    <row r="22" spans="1:14">
      <c r="B22">
        <v>32.568489069999998</v>
      </c>
      <c r="C22">
        <v>20.905654909999999</v>
      </c>
      <c r="D22">
        <v>3.08416E-4</v>
      </c>
      <c r="F22" s="1"/>
      <c r="G22" s="1">
        <v>30.840898513793945</v>
      </c>
      <c r="H22" s="1">
        <v>21.477783203125</v>
      </c>
      <c r="I22" s="1">
        <f t="shared" si="0"/>
        <v>1.5185232250742287E-3</v>
      </c>
      <c r="J22" s="1"/>
      <c r="K22" s="1"/>
      <c r="L22" s="1">
        <v>27.396169662475586</v>
      </c>
      <c r="M22" s="1">
        <v>21.477783203125</v>
      </c>
      <c r="N22" s="1">
        <f t="shared" si="1"/>
        <v>1.6534388956816703E-2</v>
      </c>
    </row>
    <row r="23" spans="1:14">
      <c r="B23">
        <v>32.556079859999997</v>
      </c>
      <c r="C23">
        <v>21.047595980000001</v>
      </c>
      <c r="D23">
        <v>3.4324300000000002E-4</v>
      </c>
      <c r="F23" s="1"/>
      <c r="G23" s="1">
        <v>30.326873779296875</v>
      </c>
      <c r="H23" s="1">
        <v>21.056802749633789</v>
      </c>
      <c r="I23" s="1">
        <f t="shared" si="0"/>
        <v>1.6196849923674999E-3</v>
      </c>
      <c r="J23" s="1"/>
      <c r="K23" s="1"/>
      <c r="L23" s="1">
        <v>27.160610198974609</v>
      </c>
      <c r="M23" s="1">
        <v>21.056802749633789</v>
      </c>
      <c r="N23" s="1">
        <f t="shared" si="1"/>
        <v>1.4540216395855747E-2</v>
      </c>
    </row>
    <row r="24" spans="1:14">
      <c r="A24" t="s">
        <v>19</v>
      </c>
      <c r="B24">
        <v>33.986141199999999</v>
      </c>
      <c r="C24">
        <v>21.499523159999999</v>
      </c>
      <c r="D24">
        <v>1.7424199999999999E-4</v>
      </c>
      <c r="F24" s="1" t="s">
        <v>20</v>
      </c>
      <c r="G24" s="1">
        <v>30.794315338134766</v>
      </c>
      <c r="H24" s="1">
        <v>19.617132186889648</v>
      </c>
      <c r="I24" s="1">
        <f t="shared" si="0"/>
        <v>4.3184968230979486E-4</v>
      </c>
      <c r="J24" s="1"/>
      <c r="K24" s="1" t="s">
        <v>20</v>
      </c>
      <c r="L24" s="1">
        <v>27.744112014770508</v>
      </c>
      <c r="M24" s="1">
        <v>19.617132186889648</v>
      </c>
      <c r="N24" s="1">
        <f t="shared" si="1"/>
        <v>3.5771347286042833E-3</v>
      </c>
    </row>
    <row r="25" spans="1:14">
      <c r="B25">
        <v>34.198978420000003</v>
      </c>
      <c r="C25">
        <v>21.467826840000001</v>
      </c>
      <c r="D25">
        <v>1.47076E-4</v>
      </c>
      <c r="F25" s="1"/>
      <c r="G25" s="1">
        <v>30.729362487792969</v>
      </c>
      <c r="H25" s="1">
        <v>19.748455047607422</v>
      </c>
      <c r="I25" s="1">
        <f t="shared" si="0"/>
        <v>4.9478608903783753E-4</v>
      </c>
      <c r="J25" s="1"/>
      <c r="K25" s="1"/>
      <c r="L25" s="1">
        <v>27.659076690673828</v>
      </c>
      <c r="M25" s="1">
        <v>19.748455047607422</v>
      </c>
      <c r="N25" s="1">
        <f t="shared" si="1"/>
        <v>4.1559049009076855E-3</v>
      </c>
    </row>
    <row r="26" spans="1:14">
      <c r="B26">
        <v>33.805770870000003</v>
      </c>
      <c r="C26">
        <v>21.32296753</v>
      </c>
      <c r="D26">
        <v>1.74704E-4</v>
      </c>
      <c r="F26" s="1"/>
      <c r="G26" s="1">
        <v>30.732027053833008</v>
      </c>
      <c r="H26" s="1">
        <v>19.935590744018555</v>
      </c>
      <c r="I26" s="1">
        <f t="shared" si="0"/>
        <v>5.6227506503505264E-4</v>
      </c>
      <c r="J26" s="1"/>
      <c r="K26" s="1"/>
      <c r="L26" s="1">
        <v>27.770603179931641</v>
      </c>
      <c r="M26" s="1">
        <v>19.935590744018555</v>
      </c>
      <c r="N26" s="1">
        <f t="shared" si="1"/>
        <v>4.3795172410562499E-3</v>
      </c>
    </row>
    <row r="29" spans="1:14">
      <c r="F29" t="s">
        <v>0</v>
      </c>
    </row>
    <row r="30" spans="1:14">
      <c r="B30" t="s">
        <v>21</v>
      </c>
      <c r="C30" t="s">
        <v>22</v>
      </c>
      <c r="D30" t="s">
        <v>23</v>
      </c>
      <c r="F30" t="s">
        <v>24</v>
      </c>
    </row>
    <row r="31" spans="1:14">
      <c r="A31" t="s">
        <v>25</v>
      </c>
      <c r="F31" t="s">
        <v>26</v>
      </c>
    </row>
    <row r="32" spans="1:14" ht="20.5" thickBot="1">
      <c r="A32" t="s">
        <v>5</v>
      </c>
      <c r="B32">
        <v>1</v>
      </c>
      <c r="C32">
        <v>1</v>
      </c>
      <c r="D32">
        <v>1</v>
      </c>
    </row>
    <row r="33" spans="1:14">
      <c r="A33" t="s">
        <v>7</v>
      </c>
      <c r="B33">
        <v>0.87411287614002597</v>
      </c>
      <c r="C33">
        <v>0.99653388791050646</v>
      </c>
      <c r="D33">
        <v>0.31354094511143155</v>
      </c>
      <c r="F33" s="4"/>
      <c r="G33" s="4" t="s">
        <v>27</v>
      </c>
      <c r="H33" s="4" t="s">
        <v>28</v>
      </c>
    </row>
    <row r="34" spans="1:14">
      <c r="A34" t="s">
        <v>9</v>
      </c>
      <c r="B34">
        <v>0.49907855309379756</v>
      </c>
      <c r="C34">
        <v>0.63172362442328256</v>
      </c>
      <c r="D34">
        <v>0.66599009586331648</v>
      </c>
      <c r="F34" t="s">
        <v>29</v>
      </c>
      <c r="G34">
        <v>2.9460933333333335E-5</v>
      </c>
      <c r="H34">
        <v>2.0487688888888887E-4</v>
      </c>
    </row>
    <row r="35" spans="1:14">
      <c r="A35" t="s">
        <v>11</v>
      </c>
      <c r="B35">
        <v>0.5512423852959053</v>
      </c>
      <c r="C35">
        <v>0.5819641642060106</v>
      </c>
      <c r="D35">
        <v>0.2864156862274353</v>
      </c>
      <c r="F35" t="s">
        <v>30</v>
      </c>
      <c r="G35">
        <v>4.1905107075000003E-10</v>
      </c>
      <c r="H35">
        <v>8.4547902181111108E-9</v>
      </c>
    </row>
    <row r="36" spans="1:14">
      <c r="A36" t="s">
        <v>13</v>
      </c>
      <c r="B36">
        <v>0.97898756972000811</v>
      </c>
      <c r="C36">
        <v>4.6501262351397212</v>
      </c>
      <c r="D36">
        <v>9.8251870044044658</v>
      </c>
      <c r="F36" t="s">
        <v>31</v>
      </c>
      <c r="G36">
        <v>9</v>
      </c>
      <c r="H36">
        <v>9</v>
      </c>
    </row>
    <row r="37" spans="1:14">
      <c r="A37" t="s">
        <v>15</v>
      </c>
      <c r="B37">
        <v>3.3287891532048768</v>
      </c>
      <c r="C37">
        <v>4.690560165660898</v>
      </c>
      <c r="D37">
        <v>4.1892972286587185</v>
      </c>
      <c r="F37" t="s">
        <v>32</v>
      </c>
      <c r="G37">
        <v>0</v>
      </c>
    </row>
    <row r="38" spans="1:14">
      <c r="A38" t="s">
        <v>17</v>
      </c>
      <c r="B38">
        <v>8.5828445923799865</v>
      </c>
      <c r="C38">
        <v>5.4803599899138211</v>
      </c>
      <c r="D38">
        <v>4.8872418102767554</v>
      </c>
      <c r="F38" t="s">
        <v>33</v>
      </c>
      <c r="G38">
        <v>9</v>
      </c>
    </row>
    <row r="39" spans="1:14">
      <c r="A39" t="s">
        <v>19</v>
      </c>
      <c r="B39">
        <v>4.3835297706137579</v>
      </c>
      <c r="C39">
        <v>1.8222153823499863</v>
      </c>
      <c r="D39">
        <v>1.2918047174149898</v>
      </c>
      <c r="F39" t="s">
        <v>34</v>
      </c>
      <c r="G39">
        <v>-5.5864320391538325</v>
      </c>
    </row>
    <row r="40" spans="1:14">
      <c r="F40" t="s">
        <v>35</v>
      </c>
      <c r="G40">
        <v>1.7006683339858015E-4</v>
      </c>
    </row>
    <row r="41" spans="1:14">
      <c r="A41" t="s">
        <v>36</v>
      </c>
      <c r="F41" t="s">
        <v>37</v>
      </c>
      <c r="G41">
        <v>1.8331129326562374</v>
      </c>
    </row>
    <row r="42" spans="1:14">
      <c r="A42" t="s">
        <v>5</v>
      </c>
      <c r="B42">
        <v>0.3853320416543905</v>
      </c>
      <c r="C42">
        <v>7.6909469119995869E-2</v>
      </c>
      <c r="D42">
        <v>5.8113413026636723E-2</v>
      </c>
      <c r="F42" t="s">
        <v>38</v>
      </c>
      <c r="G42">
        <v>3.401336667971603E-4</v>
      </c>
    </row>
    <row r="43" spans="1:14" ht="20.5" thickBot="1">
      <c r="A43" t="s">
        <v>7</v>
      </c>
      <c r="B43">
        <v>6.171056857470212E-2</v>
      </c>
      <c r="C43">
        <v>3.3166147271713457E-2</v>
      </c>
      <c r="D43">
        <v>2.5985596993590019E-2</v>
      </c>
      <c r="F43" s="3" t="s">
        <v>37</v>
      </c>
      <c r="G43" s="3">
        <v>2.2621571627982053</v>
      </c>
      <c r="H43" s="3"/>
    </row>
    <row r="44" spans="1:14">
      <c r="A44" t="s">
        <v>9</v>
      </c>
      <c r="B44">
        <v>0.16108262045979163</v>
      </c>
      <c r="C44">
        <v>0.10657936039568193</v>
      </c>
      <c r="D44">
        <v>2.706832856832923E-2</v>
      </c>
    </row>
    <row r="45" spans="1:14">
      <c r="A45" t="s">
        <v>11</v>
      </c>
      <c r="B45">
        <v>0.18096628559614442</v>
      </c>
      <c r="C45">
        <v>2.6257985952450592E-2</v>
      </c>
      <c r="D45">
        <v>1.3026006054029262E-2</v>
      </c>
      <c r="F45" t="s">
        <v>0</v>
      </c>
    </row>
    <row r="46" spans="1:14">
      <c r="A46" t="s">
        <v>13</v>
      </c>
      <c r="B46">
        <v>0.37222379944510259</v>
      </c>
      <c r="C46">
        <v>1.1528930032574589</v>
      </c>
      <c r="D46">
        <v>2.3165039702719312</v>
      </c>
      <c r="F46" t="s">
        <v>39</v>
      </c>
      <c r="J46" t="s">
        <v>40</v>
      </c>
      <c r="N46" t="s">
        <v>41</v>
      </c>
    </row>
    <row r="47" spans="1:14">
      <c r="A47" t="s">
        <v>15</v>
      </c>
      <c r="B47">
        <v>0.44378528384624855</v>
      </c>
      <c r="C47">
        <v>0.12788047407004849</v>
      </c>
      <c r="D47">
        <v>0.17702907042226082</v>
      </c>
      <c r="F47" t="s">
        <v>26</v>
      </c>
      <c r="J47" t="s">
        <v>26</v>
      </c>
      <c r="N47" t="s">
        <v>26</v>
      </c>
    </row>
    <row r="48" spans="1:14" ht="20.5" thickBot="1">
      <c r="A48" t="s">
        <v>17</v>
      </c>
      <c r="B48">
        <v>0.47159315210923519</v>
      </c>
      <c r="C48">
        <v>0.52048317081347972</v>
      </c>
      <c r="D48">
        <v>0.35057127111356295</v>
      </c>
    </row>
    <row r="49" spans="1:16">
      <c r="A49" t="s">
        <v>19</v>
      </c>
      <c r="B49">
        <v>0.41940458304905337</v>
      </c>
      <c r="C49">
        <v>0.23948183056977054</v>
      </c>
      <c r="D49">
        <v>0.13248634145016258</v>
      </c>
      <c r="F49" s="4"/>
      <c r="G49" s="4" t="s">
        <v>27</v>
      </c>
      <c r="H49" s="4" t="s">
        <v>28</v>
      </c>
      <c r="J49" s="4"/>
      <c r="K49" s="4" t="s">
        <v>27</v>
      </c>
      <c r="L49" s="4" t="s">
        <v>28</v>
      </c>
      <c r="N49" s="4"/>
      <c r="O49" s="4" t="s">
        <v>27</v>
      </c>
      <c r="P49" s="4" t="s">
        <v>28</v>
      </c>
    </row>
    <row r="50" spans="1:16">
      <c r="F50" t="s">
        <v>29</v>
      </c>
      <c r="G50">
        <v>3.6926033333333339E-5</v>
      </c>
      <c r="H50">
        <v>1.2555699999999999E-4</v>
      </c>
      <c r="J50" t="s">
        <v>29</v>
      </c>
      <c r="K50">
        <v>3.6926033333333339E-5</v>
      </c>
      <c r="L50">
        <v>3.2373300000000004E-4</v>
      </c>
      <c r="N50" t="s">
        <v>44</v>
      </c>
      <c r="O50">
        <v>3.6926033333333339E-5</v>
      </c>
      <c r="P50">
        <v>1.6534066666666668E-4</v>
      </c>
    </row>
    <row r="51" spans="1:16">
      <c r="F51" t="s">
        <v>30</v>
      </c>
      <c r="G51">
        <v>1.971154224633334E-10</v>
      </c>
      <c r="H51">
        <v>2.8019387199999995E-10</v>
      </c>
      <c r="J51" t="s">
        <v>30</v>
      </c>
      <c r="K51">
        <v>1.971154224633334E-10</v>
      </c>
      <c r="L51">
        <v>3.1641591900000052E-10</v>
      </c>
      <c r="N51" t="s">
        <v>45</v>
      </c>
      <c r="O51">
        <v>1.971154224633334E-10</v>
      </c>
      <c r="P51">
        <v>2.5025189733333325E-10</v>
      </c>
    </row>
    <row r="52" spans="1:16">
      <c r="F52" t="s">
        <v>31</v>
      </c>
      <c r="G52">
        <v>3</v>
      </c>
      <c r="H52">
        <v>3</v>
      </c>
      <c r="J52" t="s">
        <v>31</v>
      </c>
      <c r="K52">
        <v>3</v>
      </c>
      <c r="L52">
        <v>3</v>
      </c>
      <c r="N52" t="s">
        <v>46</v>
      </c>
      <c r="O52">
        <v>3</v>
      </c>
      <c r="P52">
        <v>3</v>
      </c>
    </row>
    <row r="53" spans="1:16">
      <c r="F53" t="s">
        <v>32</v>
      </c>
      <c r="G53">
        <v>0</v>
      </c>
      <c r="J53" t="s">
        <v>32</v>
      </c>
      <c r="K53">
        <v>0</v>
      </c>
      <c r="N53" t="s">
        <v>47</v>
      </c>
      <c r="O53">
        <v>0</v>
      </c>
    </row>
    <row r="54" spans="1:16">
      <c r="F54" t="s">
        <v>33</v>
      </c>
      <c r="G54">
        <v>4</v>
      </c>
      <c r="J54" t="s">
        <v>33</v>
      </c>
      <c r="K54">
        <v>4</v>
      </c>
      <c r="N54" t="s">
        <v>48</v>
      </c>
      <c r="O54">
        <v>4</v>
      </c>
    </row>
    <row r="55" spans="1:16">
      <c r="F55" t="s">
        <v>34</v>
      </c>
      <c r="G55">
        <v>-7.0266151499649361</v>
      </c>
      <c r="J55" t="s">
        <v>34</v>
      </c>
      <c r="K55">
        <v>-21.921327306442894</v>
      </c>
      <c r="N55" t="s">
        <v>34</v>
      </c>
      <c r="O55">
        <v>-10.5158168986856</v>
      </c>
    </row>
    <row r="56" spans="1:16">
      <c r="F56" t="s">
        <v>35</v>
      </c>
      <c r="G56">
        <v>1.0805833842221964E-3</v>
      </c>
      <c r="J56" t="s">
        <v>35</v>
      </c>
      <c r="K56">
        <v>1.2813056390822332E-5</v>
      </c>
      <c r="N56" t="s">
        <v>49</v>
      </c>
      <c r="O56">
        <v>2.3121195468873366E-4</v>
      </c>
    </row>
    <row r="57" spans="1:16">
      <c r="F57" t="s">
        <v>37</v>
      </c>
      <c r="G57">
        <v>2.1318467863266499</v>
      </c>
      <c r="J57" t="s">
        <v>37</v>
      </c>
      <c r="K57">
        <v>2.1318467863266499</v>
      </c>
      <c r="N57" t="s">
        <v>50</v>
      </c>
      <c r="O57">
        <v>2.1318467863266499</v>
      </c>
    </row>
    <row r="58" spans="1:16">
      <c r="F58" t="s">
        <v>38</v>
      </c>
      <c r="G58">
        <v>2.1611667684443927E-3</v>
      </c>
      <c r="J58" t="s">
        <v>38</v>
      </c>
      <c r="K58">
        <v>2.5626112781644665E-5</v>
      </c>
      <c r="N58" t="s">
        <v>51</v>
      </c>
      <c r="O58">
        <v>4.6242390937746732E-4</v>
      </c>
    </row>
    <row r="59" spans="1:16" ht="20.5" thickBot="1">
      <c r="F59" s="3" t="s">
        <v>37</v>
      </c>
      <c r="G59" s="3">
        <v>2.7764451051977934</v>
      </c>
      <c r="H59" s="3"/>
      <c r="J59" s="3" t="s">
        <v>37</v>
      </c>
      <c r="K59" s="3">
        <v>2.7764451051977934</v>
      </c>
      <c r="L59" s="3"/>
      <c r="N59" s="3" t="s">
        <v>52</v>
      </c>
      <c r="O59" s="3">
        <v>2.7764451051977934</v>
      </c>
      <c r="P59" s="3"/>
    </row>
  </sheetData>
  <phoneticPr fontId="1"/>
  <pageMargins left="0.7" right="0.7" top="0.75" bottom="0.75" header="0.3" footer="0.3"/>
  <pageSetup paperSize="9" orientation="portrait" horizontalDpi="0" verticalDpi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351CA9-AE95-F04A-B619-81C96293390A}">
  <dimension ref="A1:H28"/>
  <sheetViews>
    <sheetView workbookViewId="0">
      <selection activeCell="F19" sqref="F19"/>
    </sheetView>
  </sheetViews>
  <sheetFormatPr defaultColWidth="10.69140625" defaultRowHeight="20"/>
  <sheetData>
    <row r="1" spans="1:8" ht="29">
      <c r="A1" s="23" t="s">
        <v>206</v>
      </c>
      <c r="B1" t="s">
        <v>29</v>
      </c>
      <c r="D1" t="s">
        <v>333</v>
      </c>
      <c r="E1" t="s">
        <v>335</v>
      </c>
      <c r="F1" t="s">
        <v>338</v>
      </c>
      <c r="H1" t="s">
        <v>303</v>
      </c>
    </row>
    <row r="2" spans="1:8">
      <c r="A2" t="s">
        <v>21</v>
      </c>
      <c r="B2">
        <v>0.18145331080760121</v>
      </c>
      <c r="D2">
        <v>0.40299821115724999</v>
      </c>
      <c r="E2">
        <v>9.8491111142054902E-2</v>
      </c>
      <c r="F2">
        <v>4.2870610123498784E-2</v>
      </c>
      <c r="H2">
        <v>0.11193006326361511</v>
      </c>
    </row>
    <row r="3" spans="1:8">
      <c r="A3" t="s">
        <v>157</v>
      </c>
      <c r="B3">
        <v>0.33236688290913902</v>
      </c>
      <c r="D3">
        <v>0.62088122172987492</v>
      </c>
      <c r="E3">
        <v>0.32786340886093368</v>
      </c>
      <c r="F3">
        <v>4.8356018136608475E-2</v>
      </c>
      <c r="H3">
        <v>0.16528912864659809</v>
      </c>
    </row>
    <row r="4" spans="1:8">
      <c r="A4" t="s">
        <v>304</v>
      </c>
      <c r="B4">
        <v>0.52219802230988588</v>
      </c>
      <c r="D4">
        <v>0.36219731470967231</v>
      </c>
      <c r="E4">
        <v>0.93317988466923296</v>
      </c>
      <c r="F4">
        <v>0.27121686755075258</v>
      </c>
      <c r="H4">
        <v>0.20716251980235009</v>
      </c>
    </row>
    <row r="5" spans="1:8">
      <c r="A5" t="s">
        <v>305</v>
      </c>
      <c r="B5">
        <v>0.19406507597823816</v>
      </c>
      <c r="D5">
        <v>0.23102947581316113</v>
      </c>
      <c r="E5">
        <v>0.23168988320228159</v>
      </c>
      <c r="F5">
        <v>0.11947586891927173</v>
      </c>
      <c r="H5">
        <v>3.729509079286409E-2</v>
      </c>
    </row>
    <row r="6" spans="1:8">
      <c r="A6" t="s">
        <v>306</v>
      </c>
      <c r="B6">
        <v>0.57636847907568234</v>
      </c>
      <c r="D6">
        <v>0.67589068028913857</v>
      </c>
      <c r="E6">
        <v>0.53312338317821806</v>
      </c>
      <c r="F6">
        <v>0.52009137375969061</v>
      </c>
      <c r="H6">
        <v>4.9903105174427725E-2</v>
      </c>
    </row>
    <row r="7" spans="1:8">
      <c r="A7" t="s">
        <v>307</v>
      </c>
      <c r="B7">
        <v>0.50986348159044514</v>
      </c>
      <c r="D7">
        <v>0.37933678463306164</v>
      </c>
      <c r="E7">
        <v>0.53077089722850745</v>
      </c>
      <c r="F7">
        <v>0.61948276290976634</v>
      </c>
      <c r="H7">
        <v>7.0107923332806105E-2</v>
      </c>
    </row>
    <row r="8" spans="1:8">
      <c r="A8" t="s">
        <v>179</v>
      </c>
      <c r="B8">
        <v>0.38289944195550119</v>
      </c>
      <c r="D8">
        <v>0.27011725652806839</v>
      </c>
      <c r="E8">
        <v>0.30828357065362472</v>
      </c>
      <c r="F8">
        <v>0.5702974986848105</v>
      </c>
      <c r="H8">
        <v>9.4344564642809436E-2</v>
      </c>
    </row>
    <row r="10" spans="1:8" ht="29">
      <c r="A10" s="23" t="s">
        <v>309</v>
      </c>
      <c r="B10" t="s">
        <v>223</v>
      </c>
      <c r="D10" t="s">
        <v>332</v>
      </c>
      <c r="E10" t="s">
        <v>336</v>
      </c>
      <c r="F10" t="s">
        <v>337</v>
      </c>
      <c r="H10" t="s">
        <v>303</v>
      </c>
    </row>
    <row r="11" spans="1:8">
      <c r="A11" t="s">
        <v>21</v>
      </c>
      <c r="B11">
        <v>0.16326141654699311</v>
      </c>
      <c r="D11">
        <v>0.19383402625634219</v>
      </c>
      <c r="E11">
        <v>0.26174815449625966</v>
      </c>
      <c r="F11">
        <v>3.4202068888377513E-2</v>
      </c>
      <c r="H11">
        <v>6.7442119918236926E-2</v>
      </c>
    </row>
    <row r="12" spans="1:8">
      <c r="A12" t="s">
        <v>157</v>
      </c>
      <c r="B12">
        <v>1.0946384146528503</v>
      </c>
      <c r="D12">
        <v>1.4568297419355289</v>
      </c>
      <c r="E12">
        <v>1.7631096590935977</v>
      </c>
      <c r="F12">
        <v>6.3975842929424626E-2</v>
      </c>
      <c r="H12">
        <v>0.52286099155742727</v>
      </c>
    </row>
    <row r="13" spans="1:8">
      <c r="A13" t="s">
        <v>304</v>
      </c>
      <c r="B13">
        <v>0.45728382806248385</v>
      </c>
      <c r="D13">
        <v>0.26043901702389816</v>
      </c>
      <c r="E13">
        <v>0.77561787198417598</v>
      </c>
      <c r="F13">
        <v>0.33579459517937754</v>
      </c>
      <c r="H13">
        <v>0.1606466499593025</v>
      </c>
    </row>
    <row r="14" spans="1:8">
      <c r="A14" t="s">
        <v>305</v>
      </c>
      <c r="B14">
        <v>0.54661260128631828</v>
      </c>
      <c r="D14">
        <v>0.99535832704727478</v>
      </c>
      <c r="E14">
        <v>0.56200538402792666</v>
      </c>
      <c r="F14">
        <v>8.2474092783753519E-2</v>
      </c>
      <c r="H14">
        <v>0.26363934305038872</v>
      </c>
    </row>
    <row r="15" spans="1:8">
      <c r="A15" t="s">
        <v>306</v>
      </c>
      <c r="B15">
        <v>0.84241734637343468</v>
      </c>
      <c r="D15">
        <v>0.31576541785302104</v>
      </c>
      <c r="E15">
        <v>1.7359728943804247</v>
      </c>
      <c r="F15">
        <v>0.47551372688685839</v>
      </c>
      <c r="H15">
        <v>0.44915142902676181</v>
      </c>
    </row>
    <row r="16" spans="1:8">
      <c r="A16" t="s">
        <v>307</v>
      </c>
      <c r="B16">
        <v>0.683895725460263</v>
      </c>
      <c r="D16">
        <v>1.1776966736134793</v>
      </c>
      <c r="E16">
        <v>0.60801309603608866</v>
      </c>
      <c r="F16">
        <v>0.26597740673122117</v>
      </c>
      <c r="H16">
        <v>0.26591141099203552</v>
      </c>
    </row>
    <row r="17" spans="1:8">
      <c r="A17" t="s">
        <v>179</v>
      </c>
      <c r="B17">
        <v>0.52162867653027645</v>
      </c>
      <c r="D17">
        <v>0.13916162804548357</v>
      </c>
      <c r="E17">
        <v>0.69672829646440348</v>
      </c>
      <c r="F17">
        <v>0.72899610508094226</v>
      </c>
      <c r="H17">
        <v>0.19146025283831111</v>
      </c>
    </row>
    <row r="19" spans="1:8" ht="29">
      <c r="A19" s="23" t="s">
        <v>208</v>
      </c>
      <c r="B19" t="s">
        <v>223</v>
      </c>
      <c r="D19" t="s">
        <v>332</v>
      </c>
      <c r="E19" t="s">
        <v>334</v>
      </c>
      <c r="F19" t="s">
        <v>337</v>
      </c>
      <c r="H19" t="s">
        <v>308</v>
      </c>
    </row>
    <row r="20" spans="1:8">
      <c r="A20" t="s">
        <v>21</v>
      </c>
      <c r="B20">
        <v>0.1916996837232435</v>
      </c>
      <c r="D20">
        <v>0.10501598310660369</v>
      </c>
      <c r="E20">
        <v>0.32687493612777863</v>
      </c>
      <c r="F20">
        <v>0.14320813193534818</v>
      </c>
      <c r="H20">
        <v>6.8480950404745361E-2</v>
      </c>
    </row>
    <row r="21" spans="1:8">
      <c r="A21" t="s">
        <v>157</v>
      </c>
      <c r="B21">
        <v>0.33066778953179293</v>
      </c>
      <c r="D21">
        <v>5.3774479960783106E-2</v>
      </c>
      <c r="E21">
        <v>0.69306215022663353</v>
      </c>
      <c r="F21">
        <v>0.24516673840796216</v>
      </c>
      <c r="H21">
        <v>0.18943336880105069</v>
      </c>
    </row>
    <row r="22" spans="1:8">
      <c r="A22" t="s">
        <v>304</v>
      </c>
      <c r="B22">
        <v>0.33530662540025097</v>
      </c>
      <c r="D22">
        <v>4.4361848195001212E-2</v>
      </c>
      <c r="E22">
        <v>0.58617616084442814</v>
      </c>
      <c r="F22">
        <v>0.37538186716132349</v>
      </c>
      <c r="H22">
        <v>0.15768661547470136</v>
      </c>
    </row>
    <row r="23" spans="1:8">
      <c r="A23" t="s">
        <v>305</v>
      </c>
      <c r="B23">
        <v>7.361666099497792E-2</v>
      </c>
      <c r="D23">
        <v>0</v>
      </c>
      <c r="E23">
        <v>0.16818915629026121</v>
      </c>
      <c r="F23">
        <v>5.266082669467257E-2</v>
      </c>
      <c r="H23">
        <v>4.9669770541124467E-2</v>
      </c>
    </row>
    <row r="24" spans="1:8">
      <c r="A24" t="s">
        <v>306</v>
      </c>
      <c r="B24">
        <v>1.7889716820664319</v>
      </c>
      <c r="D24">
        <v>1.3728276867155011</v>
      </c>
      <c r="E24">
        <v>2.2022177838626829</v>
      </c>
      <c r="F24">
        <v>1.7918695756211116</v>
      </c>
      <c r="H24">
        <v>0.23942868224988131</v>
      </c>
    </row>
    <row r="25" spans="1:8">
      <c r="A25" t="s">
        <v>307</v>
      </c>
      <c r="B25">
        <v>0.77778881033617464</v>
      </c>
      <c r="D25">
        <v>1.3310978545666317</v>
      </c>
      <c r="E25">
        <v>0.86667518540078936</v>
      </c>
      <c r="F25">
        <v>0.1355933910411028</v>
      </c>
      <c r="H25">
        <v>0.34796231660505095</v>
      </c>
    </row>
    <row r="26" spans="1:8">
      <c r="A26" t="s">
        <v>179</v>
      </c>
      <c r="B26">
        <v>0.35161013788852169</v>
      </c>
      <c r="D26">
        <v>0.11866571514002398</v>
      </c>
      <c r="E26">
        <v>0.67352890668108567</v>
      </c>
      <c r="F26">
        <v>0.26263579184445546</v>
      </c>
      <c r="H26">
        <v>0.16623839911630947</v>
      </c>
    </row>
    <row r="28" spans="1:8">
      <c r="A28" t="s">
        <v>310</v>
      </c>
    </row>
  </sheetData>
  <phoneticPr fontId="1"/>
  <pageMargins left="0.7" right="0.7" top="0.75" bottom="0.75" header="0.3" footer="0.3"/>
  <pageSetup paperSize="9" orientation="portrait" horizontalDpi="0" verticalDpi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DD30E-72D9-B449-89D0-ABEAF5786843}">
  <dimension ref="A1:I96"/>
  <sheetViews>
    <sheetView topLeftCell="A24" workbookViewId="0">
      <selection activeCell="B38" sqref="B38:C38"/>
    </sheetView>
  </sheetViews>
  <sheetFormatPr defaultColWidth="10.69140625" defaultRowHeight="20"/>
  <sheetData>
    <row r="1" spans="1:7">
      <c r="A1" t="s">
        <v>339</v>
      </c>
    </row>
    <row r="2" spans="1:7">
      <c r="A2" t="s">
        <v>157</v>
      </c>
    </row>
    <row r="3" spans="1:7">
      <c r="B3" t="s">
        <v>158</v>
      </c>
      <c r="C3" t="s">
        <v>159</v>
      </c>
      <c r="D3" t="s">
        <v>2</v>
      </c>
      <c r="E3" t="s">
        <v>160</v>
      </c>
      <c r="F3" t="s">
        <v>159</v>
      </c>
      <c r="G3" t="s">
        <v>2</v>
      </c>
    </row>
    <row r="4" spans="1:7">
      <c r="A4" t="s">
        <v>60</v>
      </c>
      <c r="B4">
        <v>26.027797698974599</v>
      </c>
      <c r="C4">
        <v>24.881872177124023</v>
      </c>
      <c r="D4">
        <v>0.45189969178735567</v>
      </c>
      <c r="E4">
        <v>26.848537445068359</v>
      </c>
      <c r="F4">
        <v>24.981729507446289</v>
      </c>
      <c r="G4">
        <v>0.27417939553376486</v>
      </c>
    </row>
    <row r="5" spans="1:7">
      <c r="B5">
        <v>26.103416442871094</v>
      </c>
      <c r="C5">
        <v>25.236869812011719</v>
      </c>
      <c r="D5">
        <v>0.54845812102558111</v>
      </c>
      <c r="E5">
        <v>26.78840446472168</v>
      </c>
      <c r="F5">
        <v>25.038606643676758</v>
      </c>
      <c r="G5">
        <v>0.29734344547388641</v>
      </c>
    </row>
    <row r="6" spans="1:7">
      <c r="B6">
        <v>25.987642288208008</v>
      </c>
      <c r="C6">
        <v>25.083524703979492</v>
      </c>
      <c r="D6">
        <v>0.53435944183875428</v>
      </c>
      <c r="E6">
        <v>26.764337539672852</v>
      </c>
      <c r="F6">
        <v>24.918004989624023</v>
      </c>
      <c r="G6">
        <v>0.27809841936747148</v>
      </c>
    </row>
    <row r="7" spans="1:7">
      <c r="A7" t="s">
        <v>161</v>
      </c>
      <c r="B7">
        <v>25.583961486816406</v>
      </c>
      <c r="C7">
        <v>24.515085220336914</v>
      </c>
      <c r="D7">
        <v>0.47669015447985957</v>
      </c>
      <c r="E7">
        <v>26.716604232788086</v>
      </c>
      <c r="F7">
        <v>24.664710998535156</v>
      </c>
      <c r="G7">
        <v>0.24116739292821723</v>
      </c>
    </row>
    <row r="8" spans="1:7">
      <c r="B8">
        <v>25.569292068481445</v>
      </c>
      <c r="C8">
        <v>24.39906120300293</v>
      </c>
      <c r="D8">
        <v>0.44435022830130994</v>
      </c>
      <c r="E8">
        <v>26.75560188293457</v>
      </c>
      <c r="F8">
        <v>24.825252532958984</v>
      </c>
      <c r="G8">
        <v>0.26236563112598477</v>
      </c>
    </row>
    <row r="9" spans="1:7">
      <c r="B9">
        <v>25.555398941040039</v>
      </c>
      <c r="C9">
        <v>24.533464431762695</v>
      </c>
      <c r="D9">
        <v>0.49245557581832133</v>
      </c>
      <c r="E9">
        <v>26.80457878112793</v>
      </c>
      <c r="F9">
        <v>24.928123474121094</v>
      </c>
      <c r="G9">
        <v>0.27235206160304753</v>
      </c>
    </row>
    <row r="10" spans="1:7">
      <c r="A10" t="s">
        <v>62</v>
      </c>
      <c r="B10">
        <v>24.963645935058594</v>
      </c>
      <c r="C10">
        <v>23.563800811767578</v>
      </c>
      <c r="D10">
        <v>0.37896982274658358</v>
      </c>
      <c r="E10">
        <v>27.181552886962891</v>
      </c>
      <c r="F10">
        <v>24.561758041381836</v>
      </c>
      <c r="G10">
        <v>0.16269086528550961</v>
      </c>
    </row>
    <row r="11" spans="1:7">
      <c r="B11">
        <v>24.872844696044922</v>
      </c>
      <c r="C11">
        <v>23.566381454467773</v>
      </c>
      <c r="D11">
        <v>0.4043108313141896</v>
      </c>
      <c r="E11">
        <v>27.098844528198242</v>
      </c>
      <c r="F11">
        <v>24.73408317565918</v>
      </c>
      <c r="G11">
        <v>0.19414933185234692</v>
      </c>
    </row>
    <row r="12" spans="1:7">
      <c r="B12">
        <v>24.525051116943359</v>
      </c>
      <c r="C12">
        <v>23.187088012695313</v>
      </c>
      <c r="D12">
        <v>0.39557876706850514</v>
      </c>
      <c r="E12">
        <v>26.999288558959961</v>
      </c>
      <c r="F12">
        <v>24.065265655517578</v>
      </c>
      <c r="G12">
        <v>0.13084920793942259</v>
      </c>
    </row>
    <row r="17" spans="2:5">
      <c r="B17" t="s">
        <v>162</v>
      </c>
      <c r="C17">
        <v>1</v>
      </c>
      <c r="D17">
        <v>0.51157241821723032</v>
      </c>
      <c r="E17">
        <v>0.10195365229515688</v>
      </c>
    </row>
    <row r="18" spans="2:5">
      <c r="B18" t="s">
        <v>163</v>
      </c>
      <c r="C18">
        <v>0.55360116516572755</v>
      </c>
      <c r="D18">
        <v>0.28320708679170759</v>
      </c>
      <c r="E18">
        <v>2.423561592087611E-2</v>
      </c>
    </row>
    <row r="19" spans="2:5">
      <c r="B19" t="s">
        <v>164</v>
      </c>
      <c r="C19">
        <v>1</v>
      </c>
      <c r="D19">
        <v>0.4711653195331636</v>
      </c>
      <c r="E19">
        <v>5.2049558332263116E-2</v>
      </c>
    </row>
    <row r="20" spans="2:5">
      <c r="B20" t="s">
        <v>165</v>
      </c>
      <c r="C20">
        <v>0.54891213585499454</v>
      </c>
      <c r="D20">
        <v>0.25862836188574984</v>
      </c>
      <c r="E20">
        <v>3.3798553944221307E-2</v>
      </c>
    </row>
    <row r="21" spans="2:5">
      <c r="B21" t="s">
        <v>166</v>
      </c>
      <c r="C21">
        <v>1</v>
      </c>
      <c r="D21">
        <v>0.39295314037642609</v>
      </c>
      <c r="E21">
        <v>3.2759432280359296E-2</v>
      </c>
    </row>
    <row r="22" spans="2:5">
      <c r="B22" t="s">
        <v>167</v>
      </c>
      <c r="C22">
        <v>0.41369598133261826</v>
      </c>
      <c r="D22">
        <v>0.1625631350257597</v>
      </c>
      <c r="E22">
        <v>8.0544604456118468E-2</v>
      </c>
    </row>
    <row r="25" spans="2:5">
      <c r="B25" t="s">
        <v>169</v>
      </c>
    </row>
    <row r="26" spans="2:5">
      <c r="C26" t="s">
        <v>158</v>
      </c>
      <c r="D26" t="s">
        <v>168</v>
      </c>
    </row>
    <row r="27" spans="2:5">
      <c r="B27" t="s">
        <v>60</v>
      </c>
      <c r="C27">
        <v>1</v>
      </c>
      <c r="D27">
        <v>0.55360116516572755</v>
      </c>
    </row>
    <row r="28" spans="2:5">
      <c r="B28" t="s">
        <v>61</v>
      </c>
      <c r="C28">
        <v>1</v>
      </c>
      <c r="D28">
        <v>0.54891213585499454</v>
      </c>
    </row>
    <row r="29" spans="2:5">
      <c r="B29" t="s">
        <v>62</v>
      </c>
      <c r="C29">
        <v>1</v>
      </c>
      <c r="D29">
        <v>0.41369598133261826</v>
      </c>
    </row>
    <row r="31" spans="2:5">
      <c r="B31" t="s">
        <v>170</v>
      </c>
    </row>
    <row r="32" spans="2:5">
      <c r="B32" t="s">
        <v>60</v>
      </c>
      <c r="C32">
        <v>0.10195365229515688</v>
      </c>
      <c r="D32">
        <v>2.423561592087611E-2</v>
      </c>
    </row>
    <row r="33" spans="1:9">
      <c r="B33" t="s">
        <v>61</v>
      </c>
      <c r="C33">
        <v>5.2049558332263116E-2</v>
      </c>
      <c r="D33">
        <v>3.3798553944221307E-2</v>
      </c>
    </row>
    <row r="34" spans="1:9">
      <c r="B34" t="s">
        <v>62</v>
      </c>
      <c r="C34">
        <v>3.2759432280359296E-2</v>
      </c>
      <c r="D34">
        <v>8.0544604456118468E-2</v>
      </c>
    </row>
    <row r="36" spans="1:9">
      <c r="A36" t="s">
        <v>26</v>
      </c>
      <c r="D36" t="s">
        <v>26</v>
      </c>
      <c r="G36" t="s">
        <v>26</v>
      </c>
    </row>
    <row r="37" spans="1:9" ht="20.5" thickBot="1">
      <c r="A37" t="s">
        <v>171</v>
      </c>
      <c r="D37" t="s">
        <v>172</v>
      </c>
      <c r="G37" t="s">
        <v>173</v>
      </c>
    </row>
    <row r="38" spans="1:9">
      <c r="A38" s="4"/>
      <c r="B38" s="4" t="s">
        <v>27</v>
      </c>
      <c r="C38" s="4" t="s">
        <v>28</v>
      </c>
      <c r="D38" s="4"/>
      <c r="E38" s="4" t="s">
        <v>27</v>
      </c>
      <c r="F38" s="4" t="s">
        <v>28</v>
      </c>
      <c r="G38" s="4"/>
      <c r="H38" s="4" t="s">
        <v>27</v>
      </c>
      <c r="I38" s="4" t="s">
        <v>28</v>
      </c>
    </row>
    <row r="39" spans="1:9">
      <c r="A39" t="s">
        <v>29</v>
      </c>
      <c r="B39">
        <v>0.51157241821723032</v>
      </c>
      <c r="C39">
        <v>0.28320708679170759</v>
      </c>
      <c r="D39" t="s">
        <v>29</v>
      </c>
      <c r="E39">
        <v>0.4711653195331636</v>
      </c>
      <c r="F39">
        <v>0.25862836188574984</v>
      </c>
      <c r="G39" t="s">
        <v>29</v>
      </c>
      <c r="H39">
        <v>0.39295314037642609</v>
      </c>
      <c r="I39">
        <v>0.1625631350257597</v>
      </c>
    </row>
    <row r="40" spans="1:9">
      <c r="A40" t="s">
        <v>30</v>
      </c>
      <c r="B40">
        <v>2.7203188983842639E-3</v>
      </c>
      <c r="C40">
        <v>1.537171645456997E-4</v>
      </c>
      <c r="D40" t="s">
        <v>30</v>
      </c>
      <c r="E40">
        <v>6.0142396582428342E-4</v>
      </c>
      <c r="F40">
        <v>2.5359627612024015E-4</v>
      </c>
      <c r="G40" t="s">
        <v>30</v>
      </c>
      <c r="H40">
        <v>1.6571211545048881E-4</v>
      </c>
      <c r="I40">
        <v>1.0017386581123375E-3</v>
      </c>
    </row>
    <row r="41" spans="1:9">
      <c r="A41" t="s">
        <v>31</v>
      </c>
      <c r="B41">
        <v>3</v>
      </c>
      <c r="C41">
        <v>3</v>
      </c>
      <c r="D41" t="s">
        <v>31</v>
      </c>
      <c r="E41">
        <v>3</v>
      </c>
      <c r="F41">
        <v>3</v>
      </c>
      <c r="G41" t="s">
        <v>31</v>
      </c>
      <c r="H41">
        <v>3</v>
      </c>
      <c r="I41">
        <v>3</v>
      </c>
    </row>
    <row r="42" spans="1:9">
      <c r="A42" t="s">
        <v>32</v>
      </c>
      <c r="B42">
        <v>0</v>
      </c>
      <c r="D42" t="s">
        <v>32</v>
      </c>
      <c r="E42">
        <v>0</v>
      </c>
      <c r="G42" t="s">
        <v>32</v>
      </c>
      <c r="H42">
        <v>0</v>
      </c>
    </row>
    <row r="43" spans="1:9">
      <c r="A43" t="s">
        <v>33</v>
      </c>
      <c r="B43">
        <v>2</v>
      </c>
      <c r="D43" t="s">
        <v>33</v>
      </c>
      <c r="E43">
        <v>3</v>
      </c>
      <c r="G43" t="s">
        <v>33</v>
      </c>
      <c r="H43">
        <v>3</v>
      </c>
    </row>
    <row r="44" spans="1:9">
      <c r="A44" t="s">
        <v>34</v>
      </c>
      <c r="B44">
        <v>7.3781026677170383</v>
      </c>
      <c r="D44" t="s">
        <v>34</v>
      </c>
      <c r="E44">
        <v>12.589453809029008</v>
      </c>
      <c r="G44" t="s">
        <v>34</v>
      </c>
      <c r="H44">
        <v>11.678981582499219</v>
      </c>
    </row>
    <row r="45" spans="1:9">
      <c r="A45" t="s">
        <v>35</v>
      </c>
      <c r="B45">
        <v>8.9394441974212663E-3</v>
      </c>
      <c r="D45" t="s">
        <v>35</v>
      </c>
      <c r="E45">
        <v>5.4030948193662981E-4</v>
      </c>
      <c r="G45" t="s">
        <v>35</v>
      </c>
      <c r="H45">
        <v>6.7434257519066276E-4</v>
      </c>
    </row>
    <row r="46" spans="1:9">
      <c r="A46" t="s">
        <v>37</v>
      </c>
      <c r="B46">
        <v>2.9199855803537269</v>
      </c>
      <c r="D46" t="s">
        <v>37</v>
      </c>
      <c r="E46">
        <v>2.3533634348018233</v>
      </c>
      <c r="G46" t="s">
        <v>37</v>
      </c>
      <c r="H46">
        <v>2.3533634348018233</v>
      </c>
    </row>
    <row r="47" spans="1:9">
      <c r="A47" t="s">
        <v>38</v>
      </c>
      <c r="B47">
        <v>1.7878888394842533E-2</v>
      </c>
      <c r="D47" t="s">
        <v>38</v>
      </c>
      <c r="E47">
        <v>1.0806189638732596E-3</v>
      </c>
      <c r="G47" t="s">
        <v>38</v>
      </c>
      <c r="H47">
        <v>1.3486851503813255E-3</v>
      </c>
    </row>
    <row r="48" spans="1:9" ht="20.5" thickBot="1">
      <c r="A48" s="3" t="s">
        <v>37</v>
      </c>
      <c r="B48" s="3">
        <v>4.3026527297494637</v>
      </c>
      <c r="C48" s="3"/>
      <c r="D48" s="3" t="s">
        <v>37</v>
      </c>
      <c r="E48" s="3">
        <v>3.1824463052837091</v>
      </c>
      <c r="F48" s="3"/>
      <c r="G48" s="3" t="s">
        <v>37</v>
      </c>
      <c r="H48" s="3">
        <v>3.1824463052837091</v>
      </c>
      <c r="I48" s="3"/>
    </row>
    <row r="50" spans="1:7">
      <c r="A50" t="s">
        <v>174</v>
      </c>
    </row>
    <row r="51" spans="1:7">
      <c r="B51" t="s">
        <v>158</v>
      </c>
      <c r="C51" t="s">
        <v>159</v>
      </c>
      <c r="D51" t="s">
        <v>2</v>
      </c>
      <c r="E51" t="s">
        <v>160</v>
      </c>
      <c r="F51" t="s">
        <v>159</v>
      </c>
      <c r="G51" t="s">
        <v>2</v>
      </c>
    </row>
    <row r="52" spans="1:7">
      <c r="A52" t="s">
        <v>60</v>
      </c>
      <c r="B52">
        <v>27.880348205566406</v>
      </c>
      <c r="C52">
        <v>24.881872177124023</v>
      </c>
      <c r="D52">
        <v>0.12513211183855172</v>
      </c>
      <c r="E52">
        <v>28.119876861572266</v>
      </c>
      <c r="F52">
        <v>24.981729507446289</v>
      </c>
      <c r="G52">
        <v>0.1135856625401569</v>
      </c>
    </row>
    <row r="53" spans="1:7">
      <c r="B53">
        <v>27.952522277832031</v>
      </c>
      <c r="C53">
        <v>25.236869812011719</v>
      </c>
      <c r="D53">
        <v>0.1522324195395508</v>
      </c>
      <c r="E53">
        <v>28.082624435424805</v>
      </c>
      <c r="F53">
        <v>24.7386066436768</v>
      </c>
      <c r="G53">
        <v>9.8480521257350462E-2</v>
      </c>
    </row>
    <row r="54" spans="1:7">
      <c r="B54">
        <v>27.882476806640625</v>
      </c>
      <c r="C54">
        <v>25.083524703979492</v>
      </c>
      <c r="D54">
        <v>0.14369162647354919</v>
      </c>
      <c r="E54">
        <v>28.166692733764648</v>
      </c>
      <c r="F54">
        <v>24.918004989624023</v>
      </c>
      <c r="G54">
        <v>0.10520770390004938</v>
      </c>
    </row>
    <row r="55" spans="1:7">
      <c r="A55" t="s">
        <v>161</v>
      </c>
      <c r="B55">
        <v>27.832181930541992</v>
      </c>
      <c r="C55">
        <v>24.515085220336914</v>
      </c>
      <c r="D55">
        <v>0.10033544743693709</v>
      </c>
      <c r="E55">
        <v>28.762323379516602</v>
      </c>
      <c r="F55">
        <v>24.664710998535156</v>
      </c>
      <c r="G55">
        <v>5.8411150806623013E-2</v>
      </c>
    </row>
    <row r="56" spans="1:7">
      <c r="B56">
        <v>27.675533294677734</v>
      </c>
      <c r="C56">
        <v>24.39906120300293</v>
      </c>
      <c r="D56">
        <v>0.10320093225180663</v>
      </c>
      <c r="E56">
        <v>28.82196044921875</v>
      </c>
      <c r="F56">
        <v>24.825252532958984</v>
      </c>
      <c r="G56">
        <v>6.2642781504668579E-2</v>
      </c>
    </row>
    <row r="57" spans="1:7">
      <c r="B57">
        <v>27.924461364746094</v>
      </c>
      <c r="C57">
        <v>24.533464431762695</v>
      </c>
      <c r="D57">
        <v>9.5325305979789832E-2</v>
      </c>
      <c r="E57">
        <v>28.829214096069336</v>
      </c>
      <c r="F57">
        <v>24.928123474121094</v>
      </c>
      <c r="G57">
        <v>6.6935221825100075E-2</v>
      </c>
    </row>
    <row r="58" spans="1:7">
      <c r="A58" t="s">
        <v>62</v>
      </c>
      <c r="B58">
        <v>26.739814758300781</v>
      </c>
      <c r="C58">
        <v>23.563800811767578</v>
      </c>
      <c r="D58">
        <v>0.11064315097991413</v>
      </c>
      <c r="E58">
        <v>28.239387512207031</v>
      </c>
      <c r="F58">
        <v>24.561758041381836</v>
      </c>
      <c r="G58">
        <v>7.8148962430282284E-2</v>
      </c>
    </row>
    <row r="59" spans="1:7">
      <c r="B59">
        <v>26.759336471557617</v>
      </c>
      <c r="C59">
        <v>23.566381454467773</v>
      </c>
      <c r="D59">
        <v>0.1093515051156559</v>
      </c>
      <c r="E59">
        <v>28.252883911132813</v>
      </c>
      <c r="F59">
        <v>24.73408317565918</v>
      </c>
      <c r="G59">
        <v>8.7243972031909284E-2</v>
      </c>
    </row>
    <row r="60" spans="1:7">
      <c r="B60">
        <v>26.47917366027832</v>
      </c>
      <c r="C60">
        <v>23.187088012695313</v>
      </c>
      <c r="D60">
        <v>0.10209006299130431</v>
      </c>
      <c r="E60">
        <v>27.811578750610352</v>
      </c>
      <c r="F60">
        <v>24.065265655517578</v>
      </c>
      <c r="G60">
        <v>7.4515631310372837E-2</v>
      </c>
    </row>
    <row r="64" spans="1:7">
      <c r="C64" t="s">
        <v>25</v>
      </c>
      <c r="D64" t="s">
        <v>36</v>
      </c>
      <c r="E64" t="s">
        <v>178</v>
      </c>
    </row>
    <row r="65" spans="2:5">
      <c r="B65" t="s">
        <v>162</v>
      </c>
      <c r="C65">
        <v>1</v>
      </c>
      <c r="D65">
        <v>0.14035205261721725</v>
      </c>
      <c r="E65">
        <v>9.8718673355766368E-2</v>
      </c>
    </row>
    <row r="66" spans="2:5">
      <c r="B66" t="s">
        <v>163</v>
      </c>
      <c r="C66">
        <v>0.75351917263573176</v>
      </c>
      <c r="D66">
        <v>0.10575796256585224</v>
      </c>
      <c r="E66">
        <v>5.3918624049326139E-2</v>
      </c>
    </row>
    <row r="67" spans="2:5">
      <c r="B67" t="s">
        <v>164</v>
      </c>
      <c r="C67">
        <v>1</v>
      </c>
      <c r="D67">
        <v>9.9620561889511183E-2</v>
      </c>
      <c r="E67">
        <v>4.0013673928910677E-2</v>
      </c>
    </row>
    <row r="68" spans="2:5">
      <c r="B68" t="s">
        <v>165</v>
      </c>
      <c r="C68">
        <v>0.62901724493680933</v>
      </c>
      <c r="D68">
        <v>6.2663051378797227E-2</v>
      </c>
      <c r="E68">
        <v>4.2783051800879039E-2</v>
      </c>
    </row>
    <row r="69" spans="2:5">
      <c r="B69" t="s">
        <v>166</v>
      </c>
      <c r="C69">
        <v>1</v>
      </c>
      <c r="D69">
        <v>0.10736157302895812</v>
      </c>
      <c r="E69">
        <v>4.2945681011759503E-2</v>
      </c>
    </row>
    <row r="70" spans="2:5">
      <c r="B70" t="s">
        <v>167</v>
      </c>
      <c r="C70">
        <v>0.744861682518552</v>
      </c>
      <c r="D70">
        <v>7.9969521924188131E-2</v>
      </c>
      <c r="E70">
        <v>6.1069904309588662E-2</v>
      </c>
    </row>
    <row r="73" spans="2:5">
      <c r="B73" t="s">
        <v>175</v>
      </c>
    </row>
    <row r="74" spans="2:5">
      <c r="C74" t="s">
        <v>158</v>
      </c>
      <c r="D74" t="s">
        <v>168</v>
      </c>
    </row>
    <row r="75" spans="2:5">
      <c r="B75" t="s">
        <v>60</v>
      </c>
      <c r="C75">
        <v>1</v>
      </c>
      <c r="D75">
        <v>0.80758137286116682</v>
      </c>
    </row>
    <row r="76" spans="2:5">
      <c r="B76" t="s">
        <v>61</v>
      </c>
      <c r="C76">
        <v>1</v>
      </c>
      <c r="D76">
        <v>0.62901724493680933</v>
      </c>
    </row>
    <row r="77" spans="2:5">
      <c r="B77" t="s">
        <v>62</v>
      </c>
      <c r="C77">
        <v>1</v>
      </c>
      <c r="D77">
        <v>0.744861682518552</v>
      </c>
    </row>
    <row r="79" spans="2:5">
      <c r="B79" t="s">
        <v>176</v>
      </c>
    </row>
    <row r="80" spans="2:5">
      <c r="B80" t="s">
        <v>60</v>
      </c>
      <c r="C80">
        <v>9.8718673355766368E-2</v>
      </c>
      <c r="D80">
        <v>5.7147097239726399E-2</v>
      </c>
    </row>
    <row r="81" spans="1:9">
      <c r="B81" t="s">
        <v>161</v>
      </c>
      <c r="C81">
        <v>4.0013673928910677E-2</v>
      </c>
      <c r="D81">
        <v>4.2783051800879039E-2</v>
      </c>
    </row>
    <row r="82" spans="1:9">
      <c r="B82" t="s">
        <v>62</v>
      </c>
      <c r="C82">
        <v>4.2945681011759503E-2</v>
      </c>
      <c r="D82">
        <v>6.1069904309588662E-2</v>
      </c>
    </row>
    <row r="84" spans="1:9">
      <c r="A84" t="s">
        <v>26</v>
      </c>
      <c r="D84" t="s">
        <v>26</v>
      </c>
      <c r="G84" t="s">
        <v>26</v>
      </c>
    </row>
    <row r="85" spans="1:9" ht="20.5" thickBot="1">
      <c r="A85" t="s">
        <v>171</v>
      </c>
      <c r="D85" t="s">
        <v>172</v>
      </c>
      <c r="G85" t="s">
        <v>173</v>
      </c>
    </row>
    <row r="86" spans="1:9">
      <c r="A86" s="4"/>
      <c r="B86" s="4" t="s">
        <v>27</v>
      </c>
      <c r="C86" s="4" t="s">
        <v>28</v>
      </c>
      <c r="D86" s="4"/>
      <c r="E86" s="4" t="s">
        <v>27</v>
      </c>
      <c r="F86" s="4" t="s">
        <v>28</v>
      </c>
      <c r="G86" s="4"/>
      <c r="H86" s="4" t="s">
        <v>27</v>
      </c>
      <c r="I86" s="4" t="s">
        <v>28</v>
      </c>
    </row>
    <row r="87" spans="1:9">
      <c r="A87" t="s">
        <v>29</v>
      </c>
      <c r="B87">
        <v>0.14035205261721725</v>
      </c>
      <c r="C87">
        <v>0.10575796256585224</v>
      </c>
      <c r="D87" t="s">
        <v>29</v>
      </c>
      <c r="E87">
        <v>9.9620561889511183E-2</v>
      </c>
      <c r="F87">
        <v>6.2663051378797227E-2</v>
      </c>
      <c r="G87" t="s">
        <v>29</v>
      </c>
      <c r="H87">
        <v>0.10736157302895812</v>
      </c>
      <c r="I87">
        <v>7.9969521924188131E-2</v>
      </c>
    </row>
    <row r="88" spans="1:9">
      <c r="A88" t="s">
        <v>30</v>
      </c>
      <c r="B88">
        <v>1.9197123452862944E-4</v>
      </c>
      <c r="C88">
        <v>5.7268411742854155E-5</v>
      </c>
      <c r="D88" t="s">
        <v>30</v>
      </c>
      <c r="E88">
        <v>1.5889668303559119E-5</v>
      </c>
      <c r="F88">
        <v>1.8165254832858035E-5</v>
      </c>
      <c r="G88" t="s">
        <v>30</v>
      </c>
      <c r="H88">
        <v>2.1258700817477454E-5</v>
      </c>
      <c r="I88">
        <v>4.2988492034018783E-5</v>
      </c>
    </row>
    <row r="89" spans="1:9">
      <c r="A89" t="s">
        <v>31</v>
      </c>
      <c r="B89">
        <v>3</v>
      </c>
      <c r="C89">
        <v>3</v>
      </c>
      <c r="D89" t="s">
        <v>31</v>
      </c>
      <c r="E89">
        <v>3</v>
      </c>
      <c r="F89">
        <v>3</v>
      </c>
      <c r="G89" t="s">
        <v>31</v>
      </c>
      <c r="H89">
        <v>3</v>
      </c>
      <c r="I89">
        <v>3</v>
      </c>
    </row>
    <row r="90" spans="1:9">
      <c r="A90" t="s">
        <v>32</v>
      </c>
      <c r="B90">
        <v>0</v>
      </c>
      <c r="D90" t="s">
        <v>32</v>
      </c>
      <c r="E90">
        <v>0</v>
      </c>
      <c r="G90" t="s">
        <v>32</v>
      </c>
      <c r="H90">
        <v>0</v>
      </c>
    </row>
    <row r="91" spans="1:9">
      <c r="A91" t="s">
        <v>33</v>
      </c>
      <c r="B91">
        <v>3</v>
      </c>
      <c r="D91" t="s">
        <v>33</v>
      </c>
      <c r="E91">
        <v>4</v>
      </c>
      <c r="G91" t="s">
        <v>33</v>
      </c>
      <c r="H91">
        <v>4</v>
      </c>
    </row>
    <row r="92" spans="1:9">
      <c r="A92" t="s">
        <v>34</v>
      </c>
      <c r="B92">
        <v>3.7953687362174207</v>
      </c>
      <c r="D92" t="s">
        <v>34</v>
      </c>
      <c r="E92">
        <v>10.969160327079456</v>
      </c>
      <c r="G92" t="s">
        <v>34</v>
      </c>
      <c r="H92">
        <v>5.9191330509591058</v>
      </c>
    </row>
    <row r="93" spans="1:9">
      <c r="A93" t="s">
        <v>35</v>
      </c>
      <c r="B93">
        <v>1.6052765958836892E-2</v>
      </c>
      <c r="D93" t="s">
        <v>35</v>
      </c>
      <c r="E93">
        <v>1.9621855929703532E-4</v>
      </c>
      <c r="G93" t="s">
        <v>35</v>
      </c>
      <c r="H93">
        <v>2.0401436812258404E-3</v>
      </c>
    </row>
    <row r="94" spans="1:9">
      <c r="A94" t="s">
        <v>37</v>
      </c>
      <c r="B94">
        <v>2.3533634348018233</v>
      </c>
      <c r="D94" t="s">
        <v>37</v>
      </c>
      <c r="E94">
        <v>2.1318467863266499</v>
      </c>
      <c r="G94" t="s">
        <v>37</v>
      </c>
      <c r="H94">
        <v>2.1318467863266499</v>
      </c>
    </row>
    <row r="95" spans="1:9">
      <c r="A95" t="s">
        <v>38</v>
      </c>
      <c r="B95">
        <v>3.2105531917673784E-2</v>
      </c>
      <c r="D95" t="s">
        <v>38</v>
      </c>
      <c r="E95">
        <v>3.9243711859407064E-4</v>
      </c>
      <c r="G95" t="s">
        <v>38</v>
      </c>
      <c r="H95">
        <v>4.0802873624516808E-3</v>
      </c>
    </row>
    <row r="96" spans="1:9" ht="20.5" thickBot="1">
      <c r="A96" s="3" t="s">
        <v>37</v>
      </c>
      <c r="B96" s="3">
        <v>3.1824463052837091</v>
      </c>
      <c r="C96" s="3"/>
      <c r="D96" s="3" t="s">
        <v>37</v>
      </c>
      <c r="E96" s="3">
        <v>2.7764451051977934</v>
      </c>
      <c r="F96" s="3"/>
      <c r="G96" s="3" t="s">
        <v>37</v>
      </c>
      <c r="H96" s="3">
        <v>2.7764451051977934</v>
      </c>
      <c r="I96" s="3"/>
    </row>
  </sheetData>
  <phoneticPr fontId="1"/>
  <pageMargins left="0.7" right="0.7" top="0.75" bottom="0.75" header="0.3" footer="0.3"/>
  <pageSetup paperSize="9" orientation="portrait" horizontalDpi="0" verticalDpi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B9275-78CF-C54D-8F22-66F7EA1814AB}">
  <dimension ref="A1:V24"/>
  <sheetViews>
    <sheetView workbookViewId="0">
      <selection activeCell="J13" sqref="J13"/>
    </sheetView>
  </sheetViews>
  <sheetFormatPr defaultColWidth="10.69140625" defaultRowHeight="20"/>
  <sheetData>
    <row r="1" spans="1:22">
      <c r="A1" t="s">
        <v>288</v>
      </c>
    </row>
    <row r="2" spans="1:22">
      <c r="B2" t="s">
        <v>302</v>
      </c>
      <c r="C2" t="s">
        <v>301</v>
      </c>
      <c r="D2" t="s">
        <v>300</v>
      </c>
      <c r="E2" t="s">
        <v>299</v>
      </c>
      <c r="F2" t="s">
        <v>340</v>
      </c>
      <c r="H2" t="s">
        <v>298</v>
      </c>
      <c r="I2" t="s">
        <v>297</v>
      </c>
      <c r="J2" t="s">
        <v>296</v>
      </c>
      <c r="K2" t="s">
        <v>295</v>
      </c>
      <c r="L2" t="s">
        <v>341</v>
      </c>
      <c r="N2" t="s">
        <v>294</v>
      </c>
      <c r="O2" t="s">
        <v>293</v>
      </c>
      <c r="P2" t="s">
        <v>292</v>
      </c>
      <c r="Q2" t="s">
        <v>291</v>
      </c>
      <c r="R2" t="s">
        <v>342</v>
      </c>
      <c r="T2" t="s">
        <v>290</v>
      </c>
      <c r="U2" t="s">
        <v>289</v>
      </c>
      <c r="V2" t="s">
        <v>279</v>
      </c>
    </row>
    <row r="3" spans="1:22">
      <c r="A3" t="s">
        <v>287</v>
      </c>
      <c r="B3">
        <v>138080</v>
      </c>
      <c r="C3">
        <v>635777</v>
      </c>
      <c r="D3">
        <v>306594</v>
      </c>
      <c r="E3">
        <v>265467</v>
      </c>
      <c r="F3">
        <v>413879</v>
      </c>
      <c r="H3">
        <v>522673</v>
      </c>
      <c r="I3">
        <v>1107226</v>
      </c>
      <c r="J3">
        <v>1063580</v>
      </c>
      <c r="K3">
        <v>540585</v>
      </c>
      <c r="L3">
        <v>319368</v>
      </c>
      <c r="N3">
        <v>1821843</v>
      </c>
      <c r="O3">
        <v>1758565</v>
      </c>
      <c r="P3">
        <v>1794993</v>
      </c>
      <c r="Q3">
        <v>1794611</v>
      </c>
      <c r="R3">
        <v>709222</v>
      </c>
      <c r="T3">
        <v>1659800</v>
      </c>
      <c r="U3">
        <v>103637</v>
      </c>
      <c r="V3">
        <v>319368</v>
      </c>
    </row>
    <row r="4" spans="1:22">
      <c r="A4" t="s">
        <v>288</v>
      </c>
      <c r="B4">
        <v>41839</v>
      </c>
      <c r="C4">
        <v>69378</v>
      </c>
      <c r="D4">
        <v>47486</v>
      </c>
      <c r="E4">
        <v>10733</v>
      </c>
      <c r="F4">
        <v>45596</v>
      </c>
      <c r="H4">
        <v>402106</v>
      </c>
      <c r="I4">
        <v>765686</v>
      </c>
      <c r="J4">
        <v>953851</v>
      </c>
      <c r="K4">
        <v>373430</v>
      </c>
      <c r="L4">
        <v>107381</v>
      </c>
      <c r="N4">
        <v>578862</v>
      </c>
      <c r="O4">
        <v>745733</v>
      </c>
      <c r="P4">
        <v>924666</v>
      </c>
      <c r="Q4">
        <v>1397972</v>
      </c>
      <c r="R4">
        <v>281560</v>
      </c>
      <c r="T4">
        <v>21075</v>
      </c>
      <c r="U4">
        <v>9245</v>
      </c>
      <c r="V4">
        <v>18087</v>
      </c>
    </row>
    <row r="6" spans="1:22">
      <c r="A6" t="s">
        <v>287</v>
      </c>
      <c r="B6">
        <v>0.68187654320987656</v>
      </c>
      <c r="C6">
        <v>3.1396395061728395</v>
      </c>
      <c r="D6">
        <v>1.5140444444444445</v>
      </c>
      <c r="E6">
        <v>1.3109481481481482</v>
      </c>
      <c r="F6">
        <v>2.0438469135802468</v>
      </c>
      <c r="H6">
        <v>2.5811012345679014</v>
      </c>
      <c r="I6">
        <v>5.467782716049383</v>
      </c>
      <c r="J6">
        <v>5.2522469135802465</v>
      </c>
      <c r="K6">
        <v>2.6695555555555557</v>
      </c>
      <c r="L6">
        <v>1.577125925925926</v>
      </c>
      <c r="N6">
        <v>8.9967555555555556</v>
      </c>
      <c r="O6">
        <v>8.6842716049382709</v>
      </c>
      <c r="P6">
        <v>8.864162962962963</v>
      </c>
      <c r="Q6">
        <v>8.8622765432098767</v>
      </c>
      <c r="R6">
        <v>3.502330864197531</v>
      </c>
      <c r="T6">
        <v>8.1965432098765429</v>
      </c>
      <c r="U6">
        <v>0.51178765432098761</v>
      </c>
      <c r="V6">
        <v>1.577125925925926</v>
      </c>
    </row>
    <row r="7" spans="1:22">
      <c r="A7" t="s">
        <v>286</v>
      </c>
      <c r="B7">
        <v>0.20661234567901235</v>
      </c>
      <c r="C7">
        <v>0.34260740740740742</v>
      </c>
      <c r="D7">
        <v>0.23449876543209877</v>
      </c>
      <c r="E7">
        <v>5.300246913580247E-2</v>
      </c>
      <c r="F7">
        <v>0.22516543209876544</v>
      </c>
      <c r="H7">
        <v>1.9857086419753087</v>
      </c>
      <c r="I7">
        <v>3.7811654320987653</v>
      </c>
      <c r="J7">
        <v>4.7103753086419751</v>
      </c>
      <c r="K7">
        <v>1.8440987654320988</v>
      </c>
      <c r="L7">
        <v>0.53027654320987649</v>
      </c>
      <c r="N7">
        <v>2.8585777777777777</v>
      </c>
      <c r="O7">
        <v>3.6826320987654322</v>
      </c>
      <c r="P7">
        <v>4.5662518518518516</v>
      </c>
      <c r="Q7">
        <v>6.9035654320987652</v>
      </c>
      <c r="R7">
        <v>1.3904197530864197</v>
      </c>
      <c r="T7">
        <v>0.10407407407407407</v>
      </c>
      <c r="U7">
        <v>4.5654320987654325E-2</v>
      </c>
      <c r="V7">
        <v>8.9318518518518519E-2</v>
      </c>
    </row>
    <row r="8" spans="1:22">
      <c r="A8" t="s">
        <v>285</v>
      </c>
      <c r="B8">
        <v>30.300550405561992</v>
      </c>
      <c r="C8">
        <v>10.912316739989022</v>
      </c>
      <c r="D8">
        <v>15.488235255745384</v>
      </c>
      <c r="E8">
        <v>4.0430637329686929</v>
      </c>
      <c r="F8">
        <v>11.01674644038475</v>
      </c>
      <c r="H8">
        <v>76.932613699196239</v>
      </c>
      <c r="I8">
        <v>69.153542275921993</v>
      </c>
      <c r="J8">
        <v>89.683051580511105</v>
      </c>
      <c r="K8">
        <v>69.078868263085354</v>
      </c>
      <c r="L8">
        <v>33.622967861526512</v>
      </c>
      <c r="N8">
        <v>31.773429433820588</v>
      </c>
      <c r="O8">
        <v>42.405768339526837</v>
      </c>
      <c r="P8">
        <v>51.513627072640389</v>
      </c>
      <c r="Q8">
        <v>77.898330055928554</v>
      </c>
      <c r="R8">
        <v>39.699840106482874</v>
      </c>
      <c r="T8">
        <v>1.2697312929268587</v>
      </c>
      <c r="U8">
        <v>8.920559259723845</v>
      </c>
      <c r="V8">
        <v>5.6633726610054858</v>
      </c>
    </row>
    <row r="10" spans="1:22">
      <c r="A10">
        <v>50625</v>
      </c>
      <c r="B10" t="s">
        <v>284</v>
      </c>
      <c r="C10" t="s">
        <v>282</v>
      </c>
      <c r="D10">
        <v>0.25</v>
      </c>
      <c r="E10" t="s">
        <v>281</v>
      </c>
    </row>
    <row r="11" spans="1:22">
      <c r="A11">
        <v>1</v>
      </c>
      <c r="B11" t="s">
        <v>283</v>
      </c>
      <c r="C11" t="s">
        <v>282</v>
      </c>
      <c r="D11">
        <v>4.9382716049382717E-6</v>
      </c>
      <c r="E11" t="s">
        <v>281</v>
      </c>
    </row>
    <row r="13" spans="1:22">
      <c r="A13" t="s">
        <v>279</v>
      </c>
      <c r="B13" t="s">
        <v>226</v>
      </c>
      <c r="C13" t="s">
        <v>280</v>
      </c>
      <c r="D13" t="s">
        <v>228</v>
      </c>
    </row>
    <row r="14" spans="1:22">
      <c r="A14">
        <v>1.2697312929268587</v>
      </c>
      <c r="B14">
        <v>30.300550405561992</v>
      </c>
      <c r="C14">
        <v>76.932613699196239</v>
      </c>
      <c r="D14">
        <v>31.773429433820588</v>
      </c>
    </row>
    <row r="15" spans="1:22">
      <c r="A15">
        <v>8.920559259723845</v>
      </c>
      <c r="B15">
        <v>15.488235255745384</v>
      </c>
      <c r="C15">
        <v>89.683051580511105</v>
      </c>
      <c r="D15">
        <v>51.513627072640389</v>
      </c>
    </row>
    <row r="16" spans="1:22">
      <c r="A16">
        <v>5.6633726610054858</v>
      </c>
      <c r="B16">
        <v>4.0430637329686929</v>
      </c>
      <c r="C16">
        <v>69.078868263085354</v>
      </c>
      <c r="D16">
        <v>77.898330055928554</v>
      </c>
    </row>
    <row r="17" spans="1:4">
      <c r="B17">
        <v>11.01674644038475</v>
      </c>
      <c r="C17">
        <v>33.622967861526512</v>
      </c>
      <c r="D17">
        <v>39.699840106482874</v>
      </c>
    </row>
    <row r="18" spans="1:4">
      <c r="B18">
        <v>10.912316739989022</v>
      </c>
      <c r="C18">
        <v>69.153542275921993</v>
      </c>
      <c r="D18">
        <v>42.405768339526837</v>
      </c>
    </row>
    <row r="22" spans="1:4">
      <c r="A22" t="s">
        <v>279</v>
      </c>
      <c r="B22" t="s">
        <v>226</v>
      </c>
      <c r="C22" t="s">
        <v>278</v>
      </c>
      <c r="D22" t="s">
        <v>228</v>
      </c>
    </row>
    <row r="23" spans="1:4">
      <c r="A23">
        <v>5.2845544045520629</v>
      </c>
      <c r="B23">
        <v>15.212148958665203</v>
      </c>
      <c r="C23">
        <v>67.329375351079804</v>
      </c>
      <c r="D23">
        <v>50.221306667218094</v>
      </c>
    </row>
    <row r="24" spans="1:4">
      <c r="A24">
        <v>2.2167107462745745</v>
      </c>
      <c r="B24">
        <v>4.3867801097298651</v>
      </c>
      <c r="C24">
        <v>9.310622232207928</v>
      </c>
      <c r="D24">
        <v>7.9610905665554546</v>
      </c>
    </row>
  </sheetData>
  <phoneticPr fontId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168BF4-6DA9-9E46-BCCA-2BDC87AB5CCA}">
  <dimension ref="A1:I53"/>
  <sheetViews>
    <sheetView topLeftCell="A14" zoomScale="75" workbookViewId="0">
      <selection activeCell="F43" sqref="F43:G43"/>
    </sheetView>
  </sheetViews>
  <sheetFormatPr defaultColWidth="10.69140625" defaultRowHeight="20"/>
  <sheetData>
    <row r="1" spans="1:9">
      <c r="A1" t="s">
        <v>335</v>
      </c>
    </row>
    <row r="2" spans="1:9">
      <c r="B2" t="s">
        <v>256</v>
      </c>
      <c r="C2" t="s">
        <v>257</v>
      </c>
      <c r="D2" t="s">
        <v>258</v>
      </c>
      <c r="F2" t="s">
        <v>223</v>
      </c>
      <c r="G2" t="s">
        <v>55</v>
      </c>
      <c r="H2" t="s">
        <v>56</v>
      </c>
      <c r="I2" t="s">
        <v>57</v>
      </c>
    </row>
    <row r="3" spans="1:9">
      <c r="A3" t="s">
        <v>259</v>
      </c>
      <c r="B3">
        <v>34</v>
      </c>
      <c r="C3">
        <v>22</v>
      </c>
      <c r="D3">
        <v>30</v>
      </c>
      <c r="F3" t="s">
        <v>262</v>
      </c>
      <c r="G3">
        <v>29</v>
      </c>
      <c r="H3">
        <v>22</v>
      </c>
      <c r="I3">
        <v>30.666666666666668</v>
      </c>
    </row>
    <row r="4" spans="1:9">
      <c r="B4">
        <v>25</v>
      </c>
      <c r="C4">
        <v>24</v>
      </c>
      <c r="D4">
        <v>28</v>
      </c>
      <c r="F4" t="s">
        <v>263</v>
      </c>
      <c r="G4">
        <v>5</v>
      </c>
      <c r="H4">
        <v>4.333333333333333</v>
      </c>
      <c r="I4">
        <v>15</v>
      </c>
    </row>
    <row r="5" spans="1:9">
      <c r="B5">
        <v>28</v>
      </c>
      <c r="C5">
        <v>20</v>
      </c>
      <c r="D5">
        <v>34</v>
      </c>
      <c r="F5" t="s">
        <v>264</v>
      </c>
      <c r="G5">
        <v>5.333333333333333</v>
      </c>
      <c r="H5">
        <v>5.333333333333333</v>
      </c>
      <c r="I5">
        <v>3.6666666666666665</v>
      </c>
    </row>
    <row r="6" spans="1:9">
      <c r="A6" t="s">
        <v>260</v>
      </c>
      <c r="B6">
        <v>6</v>
      </c>
      <c r="C6">
        <v>4</v>
      </c>
      <c r="D6">
        <v>13</v>
      </c>
    </row>
    <row r="7" spans="1:9">
      <c r="B7">
        <v>3</v>
      </c>
      <c r="C7">
        <v>4</v>
      </c>
      <c r="D7">
        <v>16</v>
      </c>
      <c r="F7" t="s">
        <v>265</v>
      </c>
      <c r="G7" t="s">
        <v>55</v>
      </c>
      <c r="H7" t="s">
        <v>56</v>
      </c>
      <c r="I7" t="s">
        <v>57</v>
      </c>
    </row>
    <row r="8" spans="1:9">
      <c r="B8">
        <v>6</v>
      </c>
      <c r="C8">
        <v>5</v>
      </c>
      <c r="D8">
        <v>16</v>
      </c>
      <c r="F8" t="s">
        <v>262</v>
      </c>
      <c r="G8">
        <v>4.5825756949558398</v>
      </c>
      <c r="H8">
        <v>2</v>
      </c>
      <c r="I8">
        <v>3.0550504633038935</v>
      </c>
    </row>
    <row r="9" spans="1:9">
      <c r="A9" t="s">
        <v>261</v>
      </c>
      <c r="B9">
        <v>4</v>
      </c>
      <c r="C9">
        <v>5</v>
      </c>
      <c r="D9">
        <v>3</v>
      </c>
      <c r="F9" t="s">
        <v>263</v>
      </c>
      <c r="G9">
        <v>1.7320508075688772</v>
      </c>
      <c r="H9">
        <v>0.57735026918962473</v>
      </c>
      <c r="I9">
        <v>1.7320508075688772</v>
      </c>
    </row>
    <row r="10" spans="1:9">
      <c r="B10">
        <v>6</v>
      </c>
      <c r="C10">
        <v>7</v>
      </c>
      <c r="D10">
        <v>4</v>
      </c>
      <c r="F10" t="s">
        <v>264</v>
      </c>
      <c r="G10">
        <v>1.1547005383792526</v>
      </c>
      <c r="H10">
        <v>1.5275252316519474</v>
      </c>
      <c r="I10">
        <v>0.57735026918962473</v>
      </c>
    </row>
    <row r="11" spans="1:9">
      <c r="B11">
        <v>6</v>
      </c>
      <c r="C11">
        <v>4</v>
      </c>
      <c r="D11">
        <v>4</v>
      </c>
    </row>
    <row r="13" spans="1:9">
      <c r="A13" t="s">
        <v>243</v>
      </c>
      <c r="E13" t="s">
        <v>243</v>
      </c>
    </row>
    <row r="14" spans="1:9" ht="20.5" thickBot="1"/>
    <row r="15" spans="1:9">
      <c r="A15" s="4"/>
      <c r="B15" s="4" t="s">
        <v>27</v>
      </c>
      <c r="C15" s="4" t="s">
        <v>28</v>
      </c>
      <c r="E15" s="4"/>
      <c r="F15" s="4" t="s">
        <v>27</v>
      </c>
      <c r="G15" s="4" t="s">
        <v>28</v>
      </c>
    </row>
    <row r="16" spans="1:9">
      <c r="A16" t="s">
        <v>29</v>
      </c>
      <c r="B16">
        <v>29</v>
      </c>
      <c r="C16">
        <v>5</v>
      </c>
      <c r="E16" t="s">
        <v>29</v>
      </c>
      <c r="F16">
        <v>29</v>
      </c>
      <c r="G16">
        <v>5.333333333333333</v>
      </c>
    </row>
    <row r="17" spans="1:7">
      <c r="A17" t="s">
        <v>30</v>
      </c>
      <c r="B17">
        <v>21</v>
      </c>
      <c r="C17">
        <v>3</v>
      </c>
      <c r="E17" t="s">
        <v>30</v>
      </c>
      <c r="F17">
        <v>21</v>
      </c>
      <c r="G17">
        <v>1.3333333333333357</v>
      </c>
    </row>
    <row r="18" spans="1:7">
      <c r="A18" t="s">
        <v>31</v>
      </c>
      <c r="B18">
        <v>3</v>
      </c>
      <c r="C18">
        <v>3</v>
      </c>
      <c r="E18" t="s">
        <v>31</v>
      </c>
      <c r="F18">
        <v>3</v>
      </c>
      <c r="G18">
        <v>3</v>
      </c>
    </row>
    <row r="19" spans="1:7">
      <c r="A19" t="s">
        <v>32</v>
      </c>
      <c r="B19">
        <v>0</v>
      </c>
      <c r="E19" t="s">
        <v>32</v>
      </c>
      <c r="F19">
        <v>0</v>
      </c>
    </row>
    <row r="20" spans="1:7">
      <c r="A20" t="s">
        <v>33</v>
      </c>
      <c r="B20">
        <v>3</v>
      </c>
      <c r="E20" t="s">
        <v>33</v>
      </c>
      <c r="F20">
        <v>2</v>
      </c>
    </row>
    <row r="21" spans="1:7">
      <c r="A21" t="s">
        <v>34</v>
      </c>
      <c r="B21">
        <v>8.4852813742385695</v>
      </c>
      <c r="E21" t="s">
        <v>34</v>
      </c>
      <c r="F21">
        <v>8.6740305492976706</v>
      </c>
    </row>
    <row r="22" spans="1:7">
      <c r="A22" t="s">
        <v>35</v>
      </c>
      <c r="B22">
        <v>1.7184727502808437E-3</v>
      </c>
      <c r="E22" t="s">
        <v>35</v>
      </c>
      <c r="F22">
        <v>6.5158867315897291E-3</v>
      </c>
    </row>
    <row r="23" spans="1:7">
      <c r="A23" t="s">
        <v>37</v>
      </c>
      <c r="B23">
        <v>2.3533634348018233</v>
      </c>
      <c r="E23" t="s">
        <v>37</v>
      </c>
      <c r="F23">
        <v>2.9199855803537269</v>
      </c>
    </row>
    <row r="24" spans="1:7">
      <c r="A24" t="s">
        <v>38</v>
      </c>
      <c r="B24">
        <v>3.4369455005616874E-3</v>
      </c>
      <c r="E24" t="s">
        <v>38</v>
      </c>
      <c r="F24">
        <v>1.3031773463179458E-2</v>
      </c>
    </row>
    <row r="25" spans="1:7" ht="20.5" thickBot="1">
      <c r="A25" s="3" t="s">
        <v>37</v>
      </c>
      <c r="B25" s="3">
        <v>3.1824463052837091</v>
      </c>
      <c r="C25" s="3"/>
      <c r="E25" s="3" t="s">
        <v>37</v>
      </c>
      <c r="F25" s="3">
        <v>4.3026527297494637</v>
      </c>
      <c r="G25" s="3"/>
    </row>
    <row r="27" spans="1:7">
      <c r="A27" t="s">
        <v>243</v>
      </c>
      <c r="E27" t="s">
        <v>243</v>
      </c>
    </row>
    <row r="28" spans="1:7" ht="20.5" thickBot="1"/>
    <row r="29" spans="1:7">
      <c r="A29" s="4"/>
      <c r="B29" s="4" t="s">
        <v>27</v>
      </c>
      <c r="C29" s="4" t="s">
        <v>28</v>
      </c>
      <c r="E29" s="4"/>
      <c r="F29" s="4" t="s">
        <v>27</v>
      </c>
      <c r="G29" s="4" t="s">
        <v>28</v>
      </c>
    </row>
    <row r="30" spans="1:7">
      <c r="A30" t="s">
        <v>44</v>
      </c>
      <c r="B30">
        <v>22</v>
      </c>
      <c r="C30">
        <v>4.333333333333333</v>
      </c>
      <c r="E30" t="s">
        <v>29</v>
      </c>
      <c r="F30">
        <v>22</v>
      </c>
      <c r="G30">
        <v>5.333333333333333</v>
      </c>
    </row>
    <row r="31" spans="1:7">
      <c r="A31" t="s">
        <v>45</v>
      </c>
      <c r="B31">
        <v>4</v>
      </c>
      <c r="C31">
        <v>0.33333333333333215</v>
      </c>
      <c r="E31" t="s">
        <v>30</v>
      </c>
      <c r="F31">
        <v>4</v>
      </c>
      <c r="G31">
        <v>2.3333333333333357</v>
      </c>
    </row>
    <row r="32" spans="1:7">
      <c r="A32" t="s">
        <v>46</v>
      </c>
      <c r="B32">
        <v>3</v>
      </c>
      <c r="C32">
        <v>3</v>
      </c>
      <c r="E32" t="s">
        <v>31</v>
      </c>
      <c r="F32">
        <v>3</v>
      </c>
      <c r="G32">
        <v>3</v>
      </c>
    </row>
    <row r="33" spans="1:7">
      <c r="A33" t="s">
        <v>47</v>
      </c>
      <c r="B33">
        <v>0</v>
      </c>
      <c r="E33" t="s">
        <v>32</v>
      </c>
      <c r="F33">
        <v>0</v>
      </c>
    </row>
    <row r="34" spans="1:7">
      <c r="A34" t="s">
        <v>48</v>
      </c>
      <c r="B34">
        <v>2</v>
      </c>
      <c r="E34" t="s">
        <v>33</v>
      </c>
      <c r="F34">
        <v>4</v>
      </c>
    </row>
    <row r="35" spans="1:7">
      <c r="A35" t="s">
        <v>34</v>
      </c>
      <c r="B35">
        <v>14.699555199968575</v>
      </c>
      <c r="E35" t="s">
        <v>34</v>
      </c>
      <c r="F35">
        <v>11.470786693528087</v>
      </c>
    </row>
    <row r="36" spans="1:7">
      <c r="A36" t="s">
        <v>49</v>
      </c>
      <c r="B36">
        <v>2.2980499932069025E-3</v>
      </c>
      <c r="E36" t="s">
        <v>35</v>
      </c>
      <c r="F36">
        <v>1.6483843434368092E-4</v>
      </c>
    </row>
    <row r="37" spans="1:7">
      <c r="A37" t="s">
        <v>50</v>
      </c>
      <c r="B37">
        <v>2.9199855803537269</v>
      </c>
      <c r="E37" t="s">
        <v>37</v>
      </c>
      <c r="F37">
        <v>2.1318467863266499</v>
      </c>
    </row>
    <row r="38" spans="1:7">
      <c r="A38" t="s">
        <v>51</v>
      </c>
      <c r="B38">
        <v>4.596099986413805E-3</v>
      </c>
      <c r="E38" t="s">
        <v>38</v>
      </c>
      <c r="F38">
        <v>3.2967686868736184E-4</v>
      </c>
    </row>
    <row r="39" spans="1:7" ht="20.5" thickBot="1">
      <c r="A39" s="3" t="s">
        <v>52</v>
      </c>
      <c r="B39" s="3">
        <v>4.3026527297494637</v>
      </c>
      <c r="C39" s="3"/>
      <c r="E39" s="3" t="s">
        <v>37</v>
      </c>
      <c r="F39" s="3">
        <v>2.7764451051977934</v>
      </c>
      <c r="G39" s="3"/>
    </row>
    <row r="41" spans="1:7">
      <c r="A41" t="s">
        <v>243</v>
      </c>
      <c r="E41" t="s">
        <v>243</v>
      </c>
    </row>
    <row r="42" spans="1:7" ht="20.5" thickBot="1"/>
    <row r="43" spans="1:7">
      <c r="A43" s="4"/>
      <c r="B43" s="4" t="s">
        <v>27</v>
      </c>
      <c r="C43" s="4" t="s">
        <v>28</v>
      </c>
      <c r="E43" s="4"/>
      <c r="F43" s="4" t="s">
        <v>27</v>
      </c>
      <c r="G43" s="4" t="s">
        <v>28</v>
      </c>
    </row>
    <row r="44" spans="1:7">
      <c r="A44" t="s">
        <v>29</v>
      </c>
      <c r="B44">
        <v>30.666666666666668</v>
      </c>
      <c r="C44">
        <v>15</v>
      </c>
      <c r="E44" t="s">
        <v>29</v>
      </c>
      <c r="F44">
        <v>30.666666666666668</v>
      </c>
      <c r="G44">
        <v>3.6666666666666665</v>
      </c>
    </row>
    <row r="45" spans="1:7">
      <c r="A45" t="s">
        <v>30</v>
      </c>
      <c r="B45">
        <v>9.3333333333333339</v>
      </c>
      <c r="C45">
        <v>3</v>
      </c>
      <c r="E45" t="s">
        <v>30</v>
      </c>
      <c r="F45">
        <v>9.3333333333333339</v>
      </c>
      <c r="G45">
        <v>0.33333333333333215</v>
      </c>
    </row>
    <row r="46" spans="1:7">
      <c r="A46" t="s">
        <v>31</v>
      </c>
      <c r="B46">
        <v>3</v>
      </c>
      <c r="C46">
        <v>3</v>
      </c>
      <c r="E46" t="s">
        <v>31</v>
      </c>
      <c r="F46">
        <v>3</v>
      </c>
      <c r="G46">
        <v>3</v>
      </c>
    </row>
    <row r="47" spans="1:7">
      <c r="A47" t="s">
        <v>32</v>
      </c>
      <c r="B47">
        <v>0</v>
      </c>
      <c r="E47" t="s">
        <v>32</v>
      </c>
      <c r="F47">
        <v>0</v>
      </c>
    </row>
    <row r="48" spans="1:7">
      <c r="A48" t="s">
        <v>33</v>
      </c>
      <c r="B48">
        <v>3</v>
      </c>
      <c r="E48" t="s">
        <v>33</v>
      </c>
      <c r="F48">
        <v>2</v>
      </c>
    </row>
    <row r="49" spans="1:7">
      <c r="A49" t="s">
        <v>34</v>
      </c>
      <c r="B49">
        <v>7.726752403351794</v>
      </c>
      <c r="E49" t="s">
        <v>34</v>
      </c>
      <c r="F49">
        <v>15.0413223923412</v>
      </c>
    </row>
    <row r="50" spans="1:7">
      <c r="A50" t="s">
        <v>35</v>
      </c>
      <c r="B50">
        <v>2.2535293097661934E-3</v>
      </c>
      <c r="E50" t="s">
        <v>35</v>
      </c>
      <c r="F50">
        <v>2.1954833894951477E-3</v>
      </c>
    </row>
    <row r="51" spans="1:7">
      <c r="A51" t="s">
        <v>37</v>
      </c>
      <c r="B51">
        <v>2.3533634348018233</v>
      </c>
      <c r="E51" t="s">
        <v>37</v>
      </c>
      <c r="F51">
        <v>2.9199855803537269</v>
      </c>
    </row>
    <row r="52" spans="1:7">
      <c r="A52" t="s">
        <v>38</v>
      </c>
      <c r="B52">
        <v>4.5070586195323867E-3</v>
      </c>
      <c r="E52" t="s">
        <v>38</v>
      </c>
      <c r="F52">
        <v>4.3909667789902955E-3</v>
      </c>
    </row>
    <row r="53" spans="1:7" ht="20.5" thickBot="1">
      <c r="A53" s="3" t="s">
        <v>37</v>
      </c>
      <c r="B53" s="3">
        <v>3.1824463052837091</v>
      </c>
      <c r="C53" s="3"/>
      <c r="E53" s="3" t="s">
        <v>37</v>
      </c>
      <c r="F53" s="3">
        <v>4.3026527297494637</v>
      </c>
      <c r="G53" s="3"/>
    </row>
  </sheetData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7676D2-9C65-E24E-882B-C7A692AF9435}">
  <dimension ref="A1:T27"/>
  <sheetViews>
    <sheetView topLeftCell="B1" workbookViewId="0">
      <selection activeCell="J18" sqref="J18:J27"/>
    </sheetView>
  </sheetViews>
  <sheetFormatPr defaultColWidth="10.69140625" defaultRowHeight="20"/>
  <sheetData>
    <row r="1" spans="1:20">
      <c r="A1" t="s">
        <v>343</v>
      </c>
      <c r="J1" t="s">
        <v>243</v>
      </c>
      <c r="N1" t="s">
        <v>243</v>
      </c>
      <c r="R1" t="s">
        <v>243</v>
      </c>
    </row>
    <row r="2" spans="1:20" ht="20.5" thickBot="1">
      <c r="A2" t="s">
        <v>123</v>
      </c>
      <c r="D2" t="s">
        <v>124</v>
      </c>
      <c r="G2" t="s">
        <v>125</v>
      </c>
      <c r="J2" t="s">
        <v>272</v>
      </c>
      <c r="N2" t="s">
        <v>274</v>
      </c>
      <c r="R2" t="s">
        <v>276</v>
      </c>
    </row>
    <row r="3" spans="1:20">
      <c r="A3" t="s">
        <v>262</v>
      </c>
      <c r="B3">
        <v>36</v>
      </c>
      <c r="D3" t="s">
        <v>262</v>
      </c>
      <c r="E3">
        <v>33</v>
      </c>
      <c r="G3" t="s">
        <v>262</v>
      </c>
      <c r="H3">
        <v>18</v>
      </c>
      <c r="J3" s="4"/>
      <c r="K3" s="4" t="s">
        <v>27</v>
      </c>
      <c r="L3" s="4" t="s">
        <v>28</v>
      </c>
      <c r="N3" s="4"/>
      <c r="O3" s="4" t="s">
        <v>27</v>
      </c>
      <c r="P3" s="4" t="s">
        <v>28</v>
      </c>
      <c r="R3" s="4"/>
      <c r="S3" s="4" t="s">
        <v>27</v>
      </c>
      <c r="T3" s="4" t="s">
        <v>28</v>
      </c>
    </row>
    <row r="4" spans="1:20">
      <c r="B4">
        <v>40</v>
      </c>
      <c r="E4">
        <v>34</v>
      </c>
      <c r="H4">
        <v>22</v>
      </c>
      <c r="J4" t="s">
        <v>29</v>
      </c>
      <c r="K4">
        <v>37.666666666666664</v>
      </c>
      <c r="L4">
        <v>4.333333333333333</v>
      </c>
      <c r="N4" t="s">
        <v>29</v>
      </c>
      <c r="O4">
        <v>35</v>
      </c>
      <c r="P4">
        <v>4.333333333333333</v>
      </c>
      <c r="R4" t="s">
        <v>29</v>
      </c>
      <c r="S4">
        <v>19.333333333333332</v>
      </c>
      <c r="T4">
        <v>7.333333333333333</v>
      </c>
    </row>
    <row r="5" spans="1:20">
      <c r="B5">
        <v>37</v>
      </c>
      <c r="E5">
        <v>38</v>
      </c>
      <c r="H5">
        <v>18</v>
      </c>
      <c r="J5" t="s">
        <v>30</v>
      </c>
      <c r="K5">
        <v>4.333333333333333</v>
      </c>
      <c r="L5">
        <v>1.3333333333333321</v>
      </c>
      <c r="N5" t="s">
        <v>30</v>
      </c>
      <c r="O5">
        <v>7</v>
      </c>
      <c r="P5">
        <v>0.33333333333333215</v>
      </c>
      <c r="R5" t="s">
        <v>30</v>
      </c>
      <c r="S5">
        <v>5.3333333333333339</v>
      </c>
      <c r="T5">
        <v>5.3333333333333286</v>
      </c>
    </row>
    <row r="6" spans="1:20">
      <c r="A6" t="s">
        <v>270</v>
      </c>
      <c r="B6">
        <v>5</v>
      </c>
      <c r="D6" t="s">
        <v>270</v>
      </c>
      <c r="E6">
        <v>4</v>
      </c>
      <c r="G6" t="s">
        <v>270</v>
      </c>
      <c r="H6">
        <v>6</v>
      </c>
      <c r="J6" t="s">
        <v>31</v>
      </c>
      <c r="K6">
        <v>3</v>
      </c>
      <c r="L6">
        <v>3</v>
      </c>
      <c r="N6" t="s">
        <v>31</v>
      </c>
      <c r="O6">
        <v>3</v>
      </c>
      <c r="P6">
        <v>3</v>
      </c>
      <c r="R6" t="s">
        <v>31</v>
      </c>
      <c r="S6">
        <v>3</v>
      </c>
      <c r="T6">
        <v>3</v>
      </c>
    </row>
    <row r="7" spans="1:20">
      <c r="A7">
        <v>1382</v>
      </c>
      <c r="B7">
        <v>5</v>
      </c>
      <c r="D7">
        <v>1382</v>
      </c>
      <c r="E7">
        <v>4</v>
      </c>
      <c r="G7">
        <v>1382</v>
      </c>
      <c r="H7">
        <v>10</v>
      </c>
      <c r="J7" t="s">
        <v>32</v>
      </c>
      <c r="K7">
        <v>0</v>
      </c>
      <c r="N7" t="s">
        <v>32</v>
      </c>
      <c r="O7">
        <v>0</v>
      </c>
      <c r="R7" t="s">
        <v>32</v>
      </c>
      <c r="S7">
        <v>0</v>
      </c>
    </row>
    <row r="8" spans="1:20">
      <c r="B8">
        <v>3</v>
      </c>
      <c r="E8">
        <v>5</v>
      </c>
      <c r="H8">
        <v>6</v>
      </c>
      <c r="J8" t="s">
        <v>33</v>
      </c>
      <c r="K8">
        <v>3</v>
      </c>
      <c r="N8" t="s">
        <v>33</v>
      </c>
      <c r="O8">
        <v>2</v>
      </c>
      <c r="R8" t="s">
        <v>33</v>
      </c>
      <c r="S8">
        <v>4</v>
      </c>
    </row>
    <row r="9" spans="1:20">
      <c r="A9" t="s">
        <v>271</v>
      </c>
      <c r="B9">
        <v>8</v>
      </c>
      <c r="D9" t="s">
        <v>271</v>
      </c>
      <c r="E9">
        <v>7</v>
      </c>
      <c r="G9" t="s">
        <v>271</v>
      </c>
      <c r="H9">
        <v>1</v>
      </c>
      <c r="J9" t="s">
        <v>34</v>
      </c>
      <c r="K9">
        <v>24.253562503633297</v>
      </c>
      <c r="N9" t="s">
        <v>34</v>
      </c>
      <c r="O9">
        <v>19.614465904716162</v>
      </c>
      <c r="R9" t="s">
        <v>34</v>
      </c>
      <c r="S9">
        <v>6.3639610306789294</v>
      </c>
    </row>
    <row r="10" spans="1:20">
      <c r="A10">
        <v>1403</v>
      </c>
      <c r="B10">
        <v>6</v>
      </c>
      <c r="D10">
        <v>1403</v>
      </c>
      <c r="E10">
        <v>7</v>
      </c>
      <c r="G10">
        <v>1403</v>
      </c>
      <c r="H10">
        <v>3</v>
      </c>
      <c r="J10" t="s">
        <v>35</v>
      </c>
      <c r="K10">
        <v>7.6817933416796946E-5</v>
      </c>
      <c r="N10" t="s">
        <v>35</v>
      </c>
      <c r="O10">
        <v>1.2945767281528414E-3</v>
      </c>
      <c r="R10" t="s">
        <v>35</v>
      </c>
      <c r="S10">
        <v>1.5627946262228626E-3</v>
      </c>
    </row>
    <row r="11" spans="1:20">
      <c r="B11">
        <v>5</v>
      </c>
      <c r="E11">
        <v>9</v>
      </c>
      <c r="H11">
        <v>6</v>
      </c>
      <c r="J11" t="s">
        <v>37</v>
      </c>
      <c r="K11">
        <v>2.3533634348018233</v>
      </c>
      <c r="N11" t="s">
        <v>37</v>
      </c>
      <c r="O11">
        <v>2.9199855803537269</v>
      </c>
      <c r="R11" t="s">
        <v>37</v>
      </c>
      <c r="S11">
        <v>2.1318467863266499</v>
      </c>
    </row>
    <row r="12" spans="1:20">
      <c r="J12" t="s">
        <v>38</v>
      </c>
      <c r="K12">
        <v>1.5363586683359389E-4</v>
      </c>
      <c r="N12" t="s">
        <v>38</v>
      </c>
      <c r="O12">
        <v>2.5891534563056828E-3</v>
      </c>
      <c r="R12" t="s">
        <v>38</v>
      </c>
      <c r="S12">
        <v>3.1255892524457251E-3</v>
      </c>
    </row>
    <row r="13" spans="1:20" ht="20.5" thickBot="1">
      <c r="A13" t="s">
        <v>223</v>
      </c>
      <c r="F13" t="s">
        <v>265</v>
      </c>
      <c r="J13" s="3" t="s">
        <v>37</v>
      </c>
      <c r="K13" s="3">
        <v>3.1824463052837091</v>
      </c>
      <c r="L13" s="3"/>
      <c r="N13" s="3" t="s">
        <v>37</v>
      </c>
      <c r="O13" s="3">
        <v>4.3026527297494637</v>
      </c>
      <c r="P13" s="3"/>
      <c r="R13" s="3" t="s">
        <v>37</v>
      </c>
      <c r="S13" s="3">
        <v>2.7764451051977934</v>
      </c>
      <c r="T13" s="3"/>
    </row>
    <row r="14" spans="1:20">
      <c r="B14" t="s">
        <v>55</v>
      </c>
      <c r="C14" t="s">
        <v>56</v>
      </c>
      <c r="D14" t="s">
        <v>57</v>
      </c>
      <c r="F14" t="s">
        <v>55</v>
      </c>
      <c r="G14" t="s">
        <v>56</v>
      </c>
      <c r="H14" t="s">
        <v>57</v>
      </c>
    </row>
    <row r="15" spans="1:20">
      <c r="A15" t="s">
        <v>262</v>
      </c>
      <c r="B15">
        <v>37.666666666666664</v>
      </c>
      <c r="C15">
        <v>35</v>
      </c>
      <c r="D15">
        <v>19.333333333333332</v>
      </c>
      <c r="F15">
        <v>2.0816659994661326</v>
      </c>
      <c r="G15">
        <v>2.6457513110645907</v>
      </c>
      <c r="H15">
        <v>2.3094010767585034</v>
      </c>
      <c r="J15" t="s">
        <v>243</v>
      </c>
      <c r="N15" t="s">
        <v>243</v>
      </c>
      <c r="R15" t="s">
        <v>243</v>
      </c>
    </row>
    <row r="16" spans="1:20" ht="20.5" thickBot="1">
      <c r="A16" t="s">
        <v>270</v>
      </c>
      <c r="B16">
        <v>4.333333333333333</v>
      </c>
      <c r="C16">
        <v>4.3333333333333304</v>
      </c>
      <c r="D16">
        <v>7.333333333333333</v>
      </c>
      <c r="F16">
        <v>1.154700538379251</v>
      </c>
      <c r="G16">
        <v>0.57735026918962473</v>
      </c>
      <c r="H16">
        <v>2.309401076758502</v>
      </c>
      <c r="J16" t="s">
        <v>273</v>
      </c>
      <c r="N16" t="s">
        <v>275</v>
      </c>
      <c r="R16" t="s">
        <v>277</v>
      </c>
    </row>
    <row r="17" spans="1:20">
      <c r="A17" t="s">
        <v>271</v>
      </c>
      <c r="B17">
        <v>6.333333333333333</v>
      </c>
      <c r="C17">
        <v>7.666666666666667</v>
      </c>
      <c r="D17">
        <v>3.3333333333333335</v>
      </c>
      <c r="F17">
        <v>1.5275252316519474</v>
      </c>
      <c r="G17">
        <v>1.1547005383792495</v>
      </c>
      <c r="H17">
        <v>2.5166114784235831</v>
      </c>
      <c r="J17" s="4"/>
      <c r="K17" s="4" t="s">
        <v>27</v>
      </c>
      <c r="L17" s="4" t="s">
        <v>28</v>
      </c>
      <c r="N17" s="4"/>
      <c r="O17" s="4" t="s">
        <v>27</v>
      </c>
      <c r="P17" s="4" t="s">
        <v>28</v>
      </c>
      <c r="R17" s="4"/>
      <c r="S17" s="4" t="s">
        <v>27</v>
      </c>
      <c r="T17" s="4" t="s">
        <v>28</v>
      </c>
    </row>
    <row r="18" spans="1:20">
      <c r="J18" t="s">
        <v>29</v>
      </c>
      <c r="K18">
        <v>37.666666666666664</v>
      </c>
      <c r="L18">
        <v>6.333333333333333</v>
      </c>
      <c r="N18" t="s">
        <v>29</v>
      </c>
      <c r="O18">
        <v>35</v>
      </c>
      <c r="P18">
        <v>7.666666666666667</v>
      </c>
      <c r="R18" t="s">
        <v>29</v>
      </c>
      <c r="S18">
        <v>19.333333333333332</v>
      </c>
      <c r="T18">
        <v>3.3333333333333335</v>
      </c>
    </row>
    <row r="19" spans="1:20">
      <c r="J19" t="s">
        <v>30</v>
      </c>
      <c r="K19">
        <v>4.333333333333333</v>
      </c>
      <c r="L19">
        <v>2.3333333333333357</v>
      </c>
      <c r="N19" t="s">
        <v>30</v>
      </c>
      <c r="O19">
        <v>7</v>
      </c>
      <c r="P19">
        <v>1.3333333333333286</v>
      </c>
      <c r="R19" t="s">
        <v>30</v>
      </c>
      <c r="S19">
        <v>5.3333333333333339</v>
      </c>
      <c r="T19">
        <v>6.3333333333333321</v>
      </c>
    </row>
    <row r="20" spans="1:20">
      <c r="J20" t="s">
        <v>31</v>
      </c>
      <c r="K20">
        <v>3</v>
      </c>
      <c r="L20">
        <v>3</v>
      </c>
      <c r="N20" t="s">
        <v>31</v>
      </c>
      <c r="O20">
        <v>3</v>
      </c>
      <c r="P20">
        <v>3</v>
      </c>
      <c r="R20" t="s">
        <v>31</v>
      </c>
      <c r="S20">
        <v>3</v>
      </c>
      <c r="T20">
        <v>3</v>
      </c>
    </row>
    <row r="21" spans="1:20">
      <c r="J21" t="s">
        <v>32</v>
      </c>
      <c r="K21">
        <v>0</v>
      </c>
      <c r="N21" t="s">
        <v>32</v>
      </c>
      <c r="O21">
        <v>0</v>
      </c>
      <c r="R21" t="s">
        <v>32</v>
      </c>
      <c r="S21">
        <v>0</v>
      </c>
    </row>
    <row r="22" spans="1:20">
      <c r="J22" t="s">
        <v>33</v>
      </c>
      <c r="K22">
        <v>4</v>
      </c>
      <c r="N22" t="s">
        <v>33</v>
      </c>
      <c r="O22">
        <v>3</v>
      </c>
      <c r="R22" t="s">
        <v>33</v>
      </c>
      <c r="S22">
        <v>4</v>
      </c>
    </row>
    <row r="23" spans="1:20">
      <c r="J23" t="s">
        <v>34</v>
      </c>
      <c r="K23">
        <v>21.019038988498018</v>
      </c>
      <c r="N23" t="s">
        <v>34</v>
      </c>
      <c r="O23">
        <v>16.400000000000002</v>
      </c>
      <c r="R23" t="s">
        <v>34</v>
      </c>
      <c r="S23">
        <v>8.1134808453937595</v>
      </c>
    </row>
    <row r="24" spans="1:20">
      <c r="J24" t="s">
        <v>35</v>
      </c>
      <c r="K24">
        <v>1.5140655750850829E-5</v>
      </c>
      <c r="N24" t="s">
        <v>35</v>
      </c>
      <c r="O24">
        <v>2.4667581398925937E-4</v>
      </c>
      <c r="R24" t="s">
        <v>35</v>
      </c>
      <c r="S24">
        <v>6.2739623394873659E-4</v>
      </c>
    </row>
    <row r="25" spans="1:20">
      <c r="J25" t="s">
        <v>37</v>
      </c>
      <c r="K25">
        <v>2.1318467863266499</v>
      </c>
      <c r="N25" t="s">
        <v>37</v>
      </c>
      <c r="O25">
        <v>2.3533634348018233</v>
      </c>
      <c r="R25" t="s">
        <v>37</v>
      </c>
      <c r="S25">
        <v>2.1318467863266499</v>
      </c>
    </row>
    <row r="26" spans="1:20">
      <c r="J26" t="s">
        <v>38</v>
      </c>
      <c r="K26">
        <v>3.0281311501701658E-5</v>
      </c>
      <c r="N26" t="s">
        <v>38</v>
      </c>
      <c r="O26">
        <v>4.9335162797851874E-4</v>
      </c>
      <c r="R26" t="s">
        <v>38</v>
      </c>
      <c r="S26">
        <v>1.2547924678974732E-3</v>
      </c>
    </row>
    <row r="27" spans="1:20" ht="20.5" thickBot="1">
      <c r="J27" s="3" t="s">
        <v>37</v>
      </c>
      <c r="K27" s="3">
        <v>2.7764451051977934</v>
      </c>
      <c r="L27" s="3"/>
      <c r="N27" s="3" t="s">
        <v>37</v>
      </c>
      <c r="O27" s="3">
        <v>3.1824463052837091</v>
      </c>
      <c r="P27" s="3"/>
      <c r="R27" s="3" t="s">
        <v>37</v>
      </c>
      <c r="S27" s="3">
        <v>2.7764451051977934</v>
      </c>
      <c r="T27" s="3"/>
    </row>
  </sheetData>
  <phoneticPr fontId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E1EA8-27B2-7941-AC18-009BA0985604}">
  <dimension ref="A1:AK48"/>
  <sheetViews>
    <sheetView tabSelected="1" zoomScale="101" workbookViewId="0">
      <selection activeCell="C3" sqref="C3"/>
    </sheetView>
  </sheetViews>
  <sheetFormatPr defaultColWidth="10.69140625" defaultRowHeight="20"/>
  <sheetData>
    <row r="1" spans="1:37">
      <c r="G1" s="1" t="s">
        <v>181</v>
      </c>
      <c r="H1" t="s">
        <v>206</v>
      </c>
      <c r="I1" t="s">
        <v>207</v>
      </c>
      <c r="J1" t="s">
        <v>208</v>
      </c>
      <c r="M1" t="s">
        <v>344</v>
      </c>
      <c r="N1" t="s">
        <v>206</v>
      </c>
      <c r="S1" t="s">
        <v>338</v>
      </c>
      <c r="T1" t="s">
        <v>206</v>
      </c>
      <c r="X1" t="s">
        <v>345</v>
      </c>
      <c r="Y1" t="s">
        <v>206</v>
      </c>
      <c r="AC1" t="s">
        <v>356</v>
      </c>
      <c r="AD1" t="s">
        <v>206</v>
      </c>
      <c r="AH1" s="17" t="s">
        <v>357</v>
      </c>
      <c r="AI1" t="s">
        <v>206</v>
      </c>
    </row>
    <row r="2" spans="1:37">
      <c r="C2" s="16" t="s">
        <v>206</v>
      </c>
      <c r="D2" t="s">
        <v>207</v>
      </c>
      <c r="E2" t="s">
        <v>208</v>
      </c>
      <c r="G2" s="1" t="s">
        <v>99</v>
      </c>
      <c r="H2">
        <f>_xlfn.QUARTILE.INC(C3:C17,4)</f>
        <v>126.8421053</v>
      </c>
      <c r="I2">
        <f>_xlfn.QUARTILE.INC(D3:D17,4)</f>
        <v>88.976667279074036</v>
      </c>
      <c r="J2">
        <f>_xlfn.QUARTILE.INC(E3:E12,4)</f>
        <v>91.975358176801393</v>
      </c>
      <c r="M2" t="s">
        <v>213</v>
      </c>
      <c r="S2" t="s">
        <v>213</v>
      </c>
      <c r="X2" t="s">
        <v>213</v>
      </c>
      <c r="AC2" t="s">
        <v>213</v>
      </c>
      <c r="AH2" t="s">
        <v>213</v>
      </c>
    </row>
    <row r="3" spans="1:37">
      <c r="A3" t="s">
        <v>344</v>
      </c>
      <c r="C3" s="16">
        <v>117.525773</v>
      </c>
      <c r="D3">
        <v>79.152542372881356</v>
      </c>
      <c r="E3">
        <v>57.460317460317469</v>
      </c>
      <c r="G3" s="10">
        <v>0.75</v>
      </c>
      <c r="H3">
        <f>_xlfn.QUARTILE.INC(C3:C17,3)</f>
        <v>114.98256504411765</v>
      </c>
      <c r="I3">
        <f>_xlfn.QUARTILE.INC(D3:D17,3)</f>
        <v>77.774448620665197</v>
      </c>
      <c r="J3">
        <f>_xlfn.QUARTILE.INC(E3:E17,3)</f>
        <v>78.055127934390839</v>
      </c>
      <c r="M3" t="s">
        <v>182</v>
      </c>
      <c r="N3">
        <v>3.1E-2</v>
      </c>
      <c r="O3">
        <v>2.6999999999999996E-2</v>
      </c>
      <c r="P3">
        <v>3.9000000000000007E-2</v>
      </c>
      <c r="S3" t="s">
        <v>182</v>
      </c>
      <c r="T3">
        <v>0.14799999999999996</v>
      </c>
      <c r="U3">
        <v>0.13500000000000001</v>
      </c>
      <c r="V3">
        <v>0.125</v>
      </c>
      <c r="X3" t="s">
        <v>182</v>
      </c>
      <c r="Y3">
        <v>6.4000000000000001E-2</v>
      </c>
      <c r="Z3">
        <v>6.2E-2</v>
      </c>
      <c r="AA3">
        <v>6.4000000000000001E-2</v>
      </c>
      <c r="AC3" t="s">
        <v>182</v>
      </c>
      <c r="AD3">
        <v>7.1000000000000008E-2</v>
      </c>
      <c r="AE3">
        <v>0.06</v>
      </c>
      <c r="AF3">
        <v>5.3999999999999992E-2</v>
      </c>
      <c r="AH3" t="s">
        <v>182</v>
      </c>
      <c r="AI3">
        <v>0.11000000000000001</v>
      </c>
      <c r="AJ3">
        <v>0.14300000000000002</v>
      </c>
      <c r="AK3">
        <v>8.6999999999999994E-2</v>
      </c>
    </row>
    <row r="4" spans="1:37">
      <c r="A4" t="s">
        <v>338</v>
      </c>
      <c r="C4" s="19">
        <v>80.637254901960787</v>
      </c>
      <c r="D4">
        <v>73.640167364016733</v>
      </c>
      <c r="E4">
        <v>77.011494252873575</v>
      </c>
      <c r="G4" s="1" t="s">
        <v>100</v>
      </c>
      <c r="H4">
        <f>_xlfn.QUARTILE.INC(C3:C17,2)</f>
        <v>88.956747398773032</v>
      </c>
      <c r="I4">
        <f>_xlfn.QUARTILE.INC(D3:D17,2)</f>
        <v>68.014283120498689</v>
      </c>
      <c r="J4">
        <f>_xlfn.QUARTILE.INC(E3:E17,2)</f>
        <v>67.611484900641528</v>
      </c>
      <c r="M4" t="s">
        <v>183</v>
      </c>
      <c r="N4">
        <v>3.8000000000000006E-2</v>
      </c>
      <c r="O4">
        <v>3.8000000000000006E-2</v>
      </c>
      <c r="P4">
        <v>3.8000000000000006E-2</v>
      </c>
      <c r="S4" t="s">
        <v>183</v>
      </c>
      <c r="T4">
        <v>9.7999999999999976E-2</v>
      </c>
      <c r="U4">
        <v>0.12</v>
      </c>
      <c r="V4">
        <v>0.11099999999999999</v>
      </c>
      <c r="X4" t="s">
        <v>183</v>
      </c>
      <c r="Y4">
        <v>8.0999999999999989E-2</v>
      </c>
      <c r="Z4">
        <v>6.2E-2</v>
      </c>
      <c r="AA4">
        <v>9.8000000000000004E-2</v>
      </c>
      <c r="AC4" t="s">
        <v>183</v>
      </c>
      <c r="AD4">
        <v>5.6999999999999995E-2</v>
      </c>
      <c r="AE4">
        <v>5.3999999999999992E-2</v>
      </c>
      <c r="AF4">
        <v>4.7999999999999987E-2</v>
      </c>
      <c r="AH4" t="s">
        <v>183</v>
      </c>
      <c r="AI4">
        <v>0.10800000000000001</v>
      </c>
      <c r="AJ4">
        <v>0.126</v>
      </c>
      <c r="AK4">
        <v>0.13100000000000001</v>
      </c>
    </row>
    <row r="5" spans="1:37">
      <c r="A5" t="s">
        <v>345</v>
      </c>
      <c r="C5" s="19">
        <v>126.8421053</v>
      </c>
      <c r="D5">
        <v>69.230769230769212</v>
      </c>
      <c r="E5">
        <v>50.980392156862742</v>
      </c>
      <c r="G5" s="10">
        <v>0.25</v>
      </c>
      <c r="H5">
        <f>_xlfn.QUARTILE.INC(C3:C17,1)</f>
        <v>80.716057028782927</v>
      </c>
      <c r="I5">
        <f>_xlfn.QUARTILE.INC(D3:D17,1)</f>
        <v>64.885956181811395</v>
      </c>
      <c r="J5">
        <f>_xlfn.QUARTILE.INC(E3:E17,1)</f>
        <v>57.60141093474428</v>
      </c>
      <c r="M5" t="s">
        <v>29</v>
      </c>
      <c r="S5" t="s">
        <v>29</v>
      </c>
      <c r="X5" t="s">
        <v>29</v>
      </c>
      <c r="AC5" t="s">
        <v>29</v>
      </c>
      <c r="AH5" t="s">
        <v>29</v>
      </c>
    </row>
    <row r="6" spans="1:37">
      <c r="A6" t="s">
        <v>356</v>
      </c>
      <c r="C6" s="16">
        <v>85.945945899999998</v>
      </c>
      <c r="D6">
        <v>66.473988439306353</v>
      </c>
      <c r="E6">
        <v>58.024691358024697</v>
      </c>
      <c r="G6" s="1" t="s">
        <v>101</v>
      </c>
      <c r="H6">
        <f>_xlfn.QUARTILE.INC(C3:C17,0)</f>
        <v>54.068716094032567</v>
      </c>
      <c r="I6">
        <f>_xlfn.QUARTILE.INC(D3:D17,0)</f>
        <v>49.537037037037052</v>
      </c>
      <c r="J6">
        <f>_xlfn.QUARTILE.INC(E3:E17,0)</f>
        <v>41.443298969072188</v>
      </c>
      <c r="M6" t="s">
        <v>182</v>
      </c>
      <c r="N6" s="18">
        <v>3.2333333333333332E-2</v>
      </c>
      <c r="O6">
        <v>100</v>
      </c>
      <c r="S6" t="s">
        <v>182</v>
      </c>
      <c r="T6">
        <v>0.13599999999999998</v>
      </c>
      <c r="U6" s="1">
        <v>100</v>
      </c>
      <c r="V6" s="1"/>
      <c r="X6" t="s">
        <v>182</v>
      </c>
      <c r="Y6">
        <v>0.13599999999999998</v>
      </c>
      <c r="Z6" s="1">
        <v>100</v>
      </c>
      <c r="AA6" s="1"/>
      <c r="AC6" t="s">
        <v>182</v>
      </c>
      <c r="AD6" s="20">
        <v>6.1666666666666668E-2</v>
      </c>
      <c r="AE6" s="19">
        <v>100</v>
      </c>
      <c r="AF6" s="1"/>
      <c r="AH6" t="s">
        <v>182</v>
      </c>
      <c r="AI6" s="20">
        <v>0.11333333333333333</v>
      </c>
      <c r="AJ6" s="19">
        <v>100</v>
      </c>
      <c r="AK6" s="1"/>
    </row>
    <row r="7" spans="1:37">
      <c r="A7" s="17" t="s">
        <v>357</v>
      </c>
      <c r="C7" s="19">
        <v>107.35294117647058</v>
      </c>
      <c r="D7">
        <v>62.800875273522969</v>
      </c>
      <c r="E7" s="19">
        <v>75.584415584415595</v>
      </c>
      <c r="M7" t="s">
        <v>183</v>
      </c>
      <c r="N7" s="18">
        <v>3.8000000000000006E-2</v>
      </c>
      <c r="O7">
        <v>117.52577319587631</v>
      </c>
      <c r="S7" t="s">
        <v>183</v>
      </c>
      <c r="T7">
        <v>0.10966666666666665</v>
      </c>
      <c r="U7" s="1">
        <v>80.637254901960787</v>
      </c>
      <c r="V7" s="1"/>
      <c r="X7" t="s">
        <v>183</v>
      </c>
      <c r="Y7">
        <v>0.10966666666666665</v>
      </c>
      <c r="Z7" s="1">
        <v>80.637254901960787</v>
      </c>
      <c r="AA7" s="1"/>
      <c r="AC7" t="s">
        <v>183</v>
      </c>
      <c r="AD7" s="20">
        <v>5.2999999999999992E-2</v>
      </c>
      <c r="AE7" s="19">
        <v>85.945945945945937</v>
      </c>
      <c r="AF7" s="1"/>
      <c r="AH7" t="s">
        <v>183</v>
      </c>
      <c r="AI7" s="20">
        <v>0.12166666666666666</v>
      </c>
      <c r="AJ7" s="19">
        <v>107.35294117647058</v>
      </c>
      <c r="AK7" s="1"/>
    </row>
    <row r="8" spans="1:37">
      <c r="A8" t="s">
        <v>346</v>
      </c>
      <c r="C8" s="11">
        <v>120</v>
      </c>
      <c r="D8" s="19">
        <v>49.537037037037052</v>
      </c>
      <c r="E8">
        <v>91.511035653650239</v>
      </c>
      <c r="H8" t="s">
        <v>206</v>
      </c>
      <c r="I8" t="s">
        <v>207</v>
      </c>
      <c r="J8" t="s">
        <v>208</v>
      </c>
    </row>
    <row r="9" spans="1:37">
      <c r="A9" s="17" t="s">
        <v>353</v>
      </c>
      <c r="C9" s="20">
        <v>80.952463409249319</v>
      </c>
      <c r="D9">
        <v>64.356612095979742</v>
      </c>
      <c r="E9">
        <v>91.975358176801393</v>
      </c>
      <c r="G9" s="1" t="s">
        <v>103</v>
      </c>
      <c r="H9">
        <f>H2-H3</f>
        <v>11.859540255882351</v>
      </c>
      <c r="I9">
        <f>I2-I3</f>
        <v>11.202218658408839</v>
      </c>
      <c r="J9">
        <f t="shared" ref="H9:J11" si="0">J2-J3</f>
        <v>13.920230242410554</v>
      </c>
      <c r="M9" t="s">
        <v>344</v>
      </c>
      <c r="N9" t="s">
        <v>207</v>
      </c>
      <c r="S9" t="s">
        <v>338</v>
      </c>
      <c r="T9" t="s">
        <v>207</v>
      </c>
      <c r="X9" t="s">
        <v>345</v>
      </c>
      <c r="Y9" t="s">
        <v>207</v>
      </c>
      <c r="AC9" t="s">
        <v>356</v>
      </c>
      <c r="AD9" t="s">
        <v>207</v>
      </c>
      <c r="AH9" s="17" t="s">
        <v>357</v>
      </c>
      <c r="AI9" t="s">
        <v>207</v>
      </c>
    </row>
    <row r="10" spans="1:37">
      <c r="A10" t="s">
        <v>358</v>
      </c>
      <c r="C10" s="11">
        <v>54.068716094032567</v>
      </c>
      <c r="D10" s="1">
        <v>66.797797010228166</v>
      </c>
      <c r="E10">
        <v>41.443298969072188</v>
      </c>
      <c r="G10" s="1" t="s">
        <v>104</v>
      </c>
      <c r="H10">
        <f t="shared" si="0"/>
        <v>26.025817645344617</v>
      </c>
      <c r="I10">
        <f>I3-I4</f>
        <v>9.760165500166508</v>
      </c>
      <c r="J10">
        <f t="shared" si="0"/>
        <v>10.443643033749311</v>
      </c>
      <c r="M10" t="s">
        <v>213</v>
      </c>
      <c r="S10" t="s">
        <v>213</v>
      </c>
      <c r="X10" t="s">
        <v>213</v>
      </c>
      <c r="AC10" t="s">
        <v>213</v>
      </c>
      <c r="AH10" t="s">
        <v>213</v>
      </c>
    </row>
    <row r="11" spans="1:37">
      <c r="A11" t="s">
        <v>333</v>
      </c>
      <c r="B11" s="1"/>
      <c r="C11" s="11">
        <v>91.967548897546067</v>
      </c>
      <c r="D11">
        <v>83.397042356847777</v>
      </c>
      <c r="E11">
        <v>59.638554216867469</v>
      </c>
      <c r="G11" s="1" t="s">
        <v>105</v>
      </c>
      <c r="H11">
        <f t="shared" si="0"/>
        <v>8.2406903699901051</v>
      </c>
      <c r="I11">
        <f t="shared" si="0"/>
        <v>3.1283269386872945</v>
      </c>
      <c r="J11">
        <f t="shared" si="0"/>
        <v>10.010073965897249</v>
      </c>
      <c r="M11" t="s">
        <v>182</v>
      </c>
      <c r="N11" s="18">
        <v>0.11700000000000002</v>
      </c>
      <c r="O11" s="18">
        <v>0.20699999999999999</v>
      </c>
      <c r="P11" s="18">
        <v>0.13699999999999998</v>
      </c>
      <c r="Q11">
        <v>0.12899999999999998</v>
      </c>
      <c r="S11" t="s">
        <v>182</v>
      </c>
      <c r="T11">
        <v>7.5999999999999984E-2</v>
      </c>
      <c r="U11">
        <v>8.4999999999999992E-2</v>
      </c>
      <c r="V11">
        <v>7.7999999999999986E-2</v>
      </c>
      <c r="X11" t="s">
        <v>182</v>
      </c>
      <c r="Y11" s="18">
        <v>5.3000000000000019E-2</v>
      </c>
      <c r="Z11">
        <v>4.0000000000000008E-2</v>
      </c>
      <c r="AA11">
        <v>3.7000000000000005E-2</v>
      </c>
      <c r="AC11" t="s">
        <v>182</v>
      </c>
      <c r="AD11">
        <v>5.6999999999999995E-2</v>
      </c>
      <c r="AE11">
        <v>5.6999999999999995E-2</v>
      </c>
      <c r="AF11">
        <v>5.8999999999999997E-2</v>
      </c>
      <c r="AH11" t="s">
        <v>182</v>
      </c>
      <c r="AI11">
        <v>0.14100000000000001</v>
      </c>
      <c r="AJ11">
        <v>0.14800000000000002</v>
      </c>
      <c r="AK11">
        <v>0.16799999999999998</v>
      </c>
    </row>
    <row r="12" spans="1:37">
      <c r="A12" t="s">
        <v>335</v>
      </c>
      <c r="C12" s="20">
        <v>76.628800214555284</v>
      </c>
      <c r="D12">
        <v>88.976667279074036</v>
      </c>
      <c r="E12" s="1">
        <v>78.403005828229936</v>
      </c>
      <c r="G12" s="12" t="s">
        <v>106</v>
      </c>
      <c r="H12">
        <f>H5</f>
        <v>80.716057028782927</v>
      </c>
      <c r="I12">
        <f>I5</f>
        <v>64.885956181811395</v>
      </c>
      <c r="J12">
        <f>J5</f>
        <v>57.60141093474428</v>
      </c>
      <c r="M12" t="s">
        <v>183</v>
      </c>
      <c r="N12">
        <v>5.7999999999999996E-2</v>
      </c>
      <c r="O12">
        <v>0.17200000000000001</v>
      </c>
      <c r="P12">
        <v>0.12100000000000002</v>
      </c>
      <c r="Q12">
        <v>0.11600000000000001</v>
      </c>
      <c r="S12" t="s">
        <v>183</v>
      </c>
      <c r="T12">
        <v>4.9999999999999989E-2</v>
      </c>
      <c r="U12">
        <v>6.4999999999999974E-2</v>
      </c>
      <c r="V12">
        <v>6.0999999999999999E-2</v>
      </c>
      <c r="X12" t="s">
        <v>183</v>
      </c>
      <c r="Y12" s="18">
        <v>1.999999999999999E-2</v>
      </c>
      <c r="Z12">
        <v>2.4999999999999994E-2</v>
      </c>
      <c r="AA12">
        <v>4.5000000000000012E-2</v>
      </c>
      <c r="AC12" t="s">
        <v>183</v>
      </c>
      <c r="AD12">
        <v>3.6000000000000004E-2</v>
      </c>
      <c r="AE12">
        <v>4.1999999999999982E-2</v>
      </c>
      <c r="AF12">
        <v>3.7000000000000005E-2</v>
      </c>
      <c r="AH12" t="s">
        <v>183</v>
      </c>
      <c r="AI12">
        <v>0.11100000000000002</v>
      </c>
      <c r="AJ12">
        <v>0.10800000000000001</v>
      </c>
      <c r="AK12">
        <v>6.8000000000000005E-2</v>
      </c>
    </row>
    <row r="13" spans="1:37">
      <c r="G13" s="1" t="s">
        <v>107</v>
      </c>
      <c r="H13">
        <f>H5-H6</f>
        <v>26.64734093475036</v>
      </c>
      <c r="I13">
        <f>I5-I6</f>
        <v>15.348919144774342</v>
      </c>
      <c r="J13">
        <f>J5-J6</f>
        <v>16.158111965672092</v>
      </c>
      <c r="M13" t="s">
        <v>29</v>
      </c>
      <c r="S13" t="s">
        <v>29</v>
      </c>
      <c r="X13" t="s">
        <v>29</v>
      </c>
      <c r="AC13" t="s">
        <v>29</v>
      </c>
      <c r="AH13" t="s">
        <v>29</v>
      </c>
    </row>
    <row r="14" spans="1:37">
      <c r="B14" s="1"/>
      <c r="M14" t="s">
        <v>182</v>
      </c>
      <c r="N14">
        <v>0.14749999999999999</v>
      </c>
      <c r="O14">
        <v>100</v>
      </c>
      <c r="S14" t="s">
        <v>182</v>
      </c>
      <c r="T14" s="1">
        <v>7.966666666666665E-2</v>
      </c>
      <c r="U14" s="1">
        <v>100</v>
      </c>
      <c r="W14" s="1"/>
      <c r="X14" t="s">
        <v>182</v>
      </c>
      <c r="Y14" s="1">
        <v>7.966666666666665E-2</v>
      </c>
      <c r="Z14" s="18">
        <v>100</v>
      </c>
      <c r="AC14" t="s">
        <v>182</v>
      </c>
      <c r="AD14" s="20">
        <v>5.7666666666666665E-2</v>
      </c>
      <c r="AE14" s="19">
        <v>100</v>
      </c>
      <c r="AH14" t="s">
        <v>182</v>
      </c>
      <c r="AI14" s="20">
        <v>0.15233333333333335</v>
      </c>
      <c r="AJ14" s="19">
        <v>100</v>
      </c>
    </row>
    <row r="15" spans="1:37">
      <c r="M15" t="s">
        <v>183</v>
      </c>
      <c r="N15">
        <v>0.11675000000000001</v>
      </c>
      <c r="O15">
        <v>79.152542372881356</v>
      </c>
      <c r="S15" t="s">
        <v>183</v>
      </c>
      <c r="T15" s="1">
        <v>5.8666666666666652E-2</v>
      </c>
      <c r="U15" s="1">
        <v>73.640167364016733</v>
      </c>
      <c r="W15" s="1"/>
      <c r="X15" t="s">
        <v>183</v>
      </c>
      <c r="Y15" s="1">
        <v>5.8666666666666652E-2</v>
      </c>
      <c r="Z15" s="18">
        <v>69.230769230769212</v>
      </c>
      <c r="AC15" t="s">
        <v>183</v>
      </c>
      <c r="AD15" s="20">
        <v>3.833333333333333E-2</v>
      </c>
      <c r="AE15" s="19">
        <v>66.473988439306353</v>
      </c>
      <c r="AH15" t="s">
        <v>183</v>
      </c>
      <c r="AI15" s="20">
        <v>9.5666666666666678E-2</v>
      </c>
      <c r="AJ15" s="19">
        <v>62.800875273522969</v>
      </c>
    </row>
    <row r="16" spans="1:37">
      <c r="A16" t="s">
        <v>26</v>
      </c>
      <c r="E16" t="s">
        <v>26</v>
      </c>
      <c r="I16" t="s">
        <v>26</v>
      </c>
    </row>
    <row r="17" spans="1:37" ht="20.5" thickBot="1">
      <c r="A17" t="s">
        <v>210</v>
      </c>
      <c r="E17" t="s">
        <v>211</v>
      </c>
      <c r="I17" t="s">
        <v>212</v>
      </c>
      <c r="M17" t="s">
        <v>344</v>
      </c>
      <c r="N17" t="s">
        <v>208</v>
      </c>
      <c r="S17" t="s">
        <v>338</v>
      </c>
      <c r="T17" t="s">
        <v>208</v>
      </c>
      <c r="X17" t="s">
        <v>345</v>
      </c>
      <c r="Y17" t="s">
        <v>208</v>
      </c>
      <c r="AC17" t="s">
        <v>356</v>
      </c>
      <c r="AD17" t="s">
        <v>208</v>
      </c>
      <c r="AH17" s="17" t="s">
        <v>357</v>
      </c>
      <c r="AI17" t="s">
        <v>208</v>
      </c>
    </row>
    <row r="18" spans="1:37">
      <c r="A18" s="4"/>
      <c r="B18" s="4" t="s">
        <v>27</v>
      </c>
      <c r="C18" s="4" t="s">
        <v>28</v>
      </c>
      <c r="E18" s="4"/>
      <c r="F18" s="4" t="s">
        <v>27</v>
      </c>
      <c r="G18" s="4" t="s">
        <v>28</v>
      </c>
      <c r="I18" s="4"/>
      <c r="J18" s="4" t="s">
        <v>27</v>
      </c>
      <c r="K18" s="4" t="s">
        <v>28</v>
      </c>
      <c r="M18" t="s">
        <v>213</v>
      </c>
      <c r="S18" t="s">
        <v>213</v>
      </c>
      <c r="X18" t="s">
        <v>213</v>
      </c>
      <c r="AC18" t="s">
        <v>213</v>
      </c>
      <c r="AH18" t="s">
        <v>213</v>
      </c>
    </row>
    <row r="19" spans="1:37">
      <c r="A19" t="s">
        <v>29</v>
      </c>
      <c r="B19">
        <v>94.192154889381456</v>
      </c>
      <c r="C19">
        <v>70.436349845966348</v>
      </c>
      <c r="E19" t="s">
        <v>29</v>
      </c>
      <c r="F19">
        <v>94.192154889381456</v>
      </c>
      <c r="G19">
        <v>68.203256365711539</v>
      </c>
      <c r="I19" t="s">
        <v>29</v>
      </c>
      <c r="J19">
        <v>70.436349845966348</v>
      </c>
      <c r="K19">
        <v>68.203256365711539</v>
      </c>
      <c r="M19" t="s">
        <v>182</v>
      </c>
      <c r="N19">
        <v>7.9999999999999988E-2</v>
      </c>
      <c r="O19">
        <v>0.10600000000000001</v>
      </c>
      <c r="P19">
        <v>7.3999999999999982E-2</v>
      </c>
      <c r="Q19">
        <v>5.5000000000000021E-2</v>
      </c>
      <c r="S19" t="s">
        <v>182</v>
      </c>
      <c r="T19" s="1">
        <v>0.36299999999999999</v>
      </c>
      <c r="U19" s="1">
        <v>0.39900000000000002</v>
      </c>
      <c r="V19" s="1">
        <v>0.36899999999999999</v>
      </c>
      <c r="X19" t="s">
        <v>182</v>
      </c>
      <c r="Y19" s="1">
        <v>7.1000000000000008E-2</v>
      </c>
      <c r="Z19" s="1">
        <v>1.4999999999999986E-2</v>
      </c>
      <c r="AA19" s="1">
        <v>1.5999999999999986E-2</v>
      </c>
      <c r="AC19" t="s">
        <v>182</v>
      </c>
      <c r="AD19">
        <v>5.6999999999999995E-2</v>
      </c>
      <c r="AE19">
        <v>5.5999999999999994E-2</v>
      </c>
      <c r="AF19">
        <v>4.8999999999999988E-2</v>
      </c>
      <c r="AH19" t="s">
        <v>182</v>
      </c>
      <c r="AI19">
        <v>5.6999999999999995E-2</v>
      </c>
      <c r="AJ19">
        <v>5.5999999999999994E-2</v>
      </c>
      <c r="AK19">
        <v>4.8999999999999988E-2</v>
      </c>
    </row>
    <row r="20" spans="1:37">
      <c r="A20" t="s">
        <v>30</v>
      </c>
      <c r="B20">
        <v>533.34038975194721</v>
      </c>
      <c r="C20">
        <v>128.93301532810358</v>
      </c>
      <c r="E20" t="s">
        <v>30</v>
      </c>
      <c r="F20">
        <v>533.34038975194721</v>
      </c>
      <c r="G20">
        <v>294.39525236716304</v>
      </c>
      <c r="I20" t="s">
        <v>30</v>
      </c>
      <c r="J20">
        <v>128.93301532810358</v>
      </c>
      <c r="K20">
        <v>294.39525236716304</v>
      </c>
      <c r="M20" t="s">
        <v>183</v>
      </c>
      <c r="N20">
        <v>3.1E-2</v>
      </c>
      <c r="O20">
        <v>5.400000000000002E-2</v>
      </c>
      <c r="P20">
        <v>6.0000000000000026E-2</v>
      </c>
      <c r="Q20">
        <v>3.6000000000000004E-2</v>
      </c>
      <c r="S20" t="s">
        <v>183</v>
      </c>
      <c r="T20" s="1">
        <v>0.26700000000000002</v>
      </c>
      <c r="U20" s="1">
        <v>0.29300000000000004</v>
      </c>
      <c r="V20" s="1">
        <v>0.31100000000000005</v>
      </c>
      <c r="X20" t="s">
        <v>183</v>
      </c>
      <c r="Y20" s="1">
        <v>1.3999999999999985E-2</v>
      </c>
      <c r="Z20" s="1">
        <v>1.2000000000000011E-2</v>
      </c>
      <c r="AA20" s="1">
        <v>2.5999999999999995E-2</v>
      </c>
      <c r="AC20" t="s">
        <v>183</v>
      </c>
      <c r="AD20">
        <v>3.5000000000000003E-2</v>
      </c>
      <c r="AE20">
        <v>3.1E-2</v>
      </c>
      <c r="AF20">
        <v>2.7999999999999997E-2</v>
      </c>
      <c r="AH20" t="s">
        <v>183</v>
      </c>
      <c r="AI20">
        <v>3.5000000000000003E-2</v>
      </c>
      <c r="AJ20">
        <v>3.1E-2</v>
      </c>
      <c r="AK20">
        <v>2.7999999999999997E-2</v>
      </c>
    </row>
    <row r="21" spans="1:37">
      <c r="A21" t="s">
        <v>31</v>
      </c>
      <c r="B21">
        <v>10</v>
      </c>
      <c r="C21">
        <v>10</v>
      </c>
      <c r="E21" t="s">
        <v>31</v>
      </c>
      <c r="F21">
        <v>10</v>
      </c>
      <c r="G21">
        <v>10</v>
      </c>
      <c r="I21" t="s">
        <v>31</v>
      </c>
      <c r="J21">
        <v>10</v>
      </c>
      <c r="K21">
        <v>10</v>
      </c>
      <c r="M21" t="s">
        <v>29</v>
      </c>
      <c r="S21" t="s">
        <v>29</v>
      </c>
      <c r="X21" t="s">
        <v>29</v>
      </c>
      <c r="AC21" t="s">
        <v>29</v>
      </c>
      <c r="AH21" t="s">
        <v>29</v>
      </c>
    </row>
    <row r="22" spans="1:37">
      <c r="A22" t="s">
        <v>32</v>
      </c>
      <c r="B22">
        <v>0</v>
      </c>
      <c r="E22" t="s">
        <v>32</v>
      </c>
      <c r="F22">
        <v>0</v>
      </c>
      <c r="I22" t="s">
        <v>32</v>
      </c>
      <c r="J22">
        <v>0</v>
      </c>
      <c r="M22" t="s">
        <v>182</v>
      </c>
      <c r="N22">
        <v>7.8750000000000014E-2</v>
      </c>
      <c r="O22">
        <v>100</v>
      </c>
      <c r="S22" t="s">
        <v>182</v>
      </c>
      <c r="T22" s="1">
        <v>0.377</v>
      </c>
      <c r="U22" s="1">
        <v>100</v>
      </c>
      <c r="X22" t="s">
        <v>182</v>
      </c>
      <c r="Y22" s="18">
        <v>3.3999999999999996E-2</v>
      </c>
      <c r="Z22" s="18">
        <v>100</v>
      </c>
      <c r="AC22" t="s">
        <v>182</v>
      </c>
      <c r="AD22" s="20">
        <v>5.3999999999999992E-2</v>
      </c>
      <c r="AE22" s="19">
        <v>100</v>
      </c>
      <c r="AH22" t="s">
        <v>182</v>
      </c>
      <c r="AI22" s="20">
        <v>0.12833333333333333</v>
      </c>
      <c r="AJ22" s="19">
        <v>100</v>
      </c>
    </row>
    <row r="23" spans="1:37">
      <c r="A23" t="s">
        <v>33</v>
      </c>
      <c r="B23">
        <v>13</v>
      </c>
      <c r="E23" t="s">
        <v>33</v>
      </c>
      <c r="F23">
        <v>17</v>
      </c>
      <c r="I23" t="s">
        <v>33</v>
      </c>
      <c r="J23">
        <v>16</v>
      </c>
      <c r="M23" t="s">
        <v>183</v>
      </c>
      <c r="N23">
        <v>4.5250000000000012E-2</v>
      </c>
      <c r="O23">
        <v>57.460317460317469</v>
      </c>
      <c r="S23" t="s">
        <v>183</v>
      </c>
      <c r="T23" s="1">
        <v>0.29033333333333339</v>
      </c>
      <c r="U23" s="1">
        <v>77.011494252873575</v>
      </c>
      <c r="X23" t="s">
        <v>183</v>
      </c>
      <c r="Y23" s="18">
        <v>1.7333333333333329E-2</v>
      </c>
      <c r="Z23" s="18">
        <v>50.980392156862742</v>
      </c>
      <c r="AC23" t="s">
        <v>183</v>
      </c>
      <c r="AD23" s="20">
        <v>3.1333333333333331E-2</v>
      </c>
      <c r="AE23" s="19">
        <v>58.024691358024697</v>
      </c>
      <c r="AH23" t="s">
        <v>183</v>
      </c>
      <c r="AI23" s="20">
        <v>9.7000000000000017E-2</v>
      </c>
      <c r="AJ23" s="19">
        <v>75.584415584415595</v>
      </c>
    </row>
    <row r="24" spans="1:37">
      <c r="A24" t="s">
        <v>34</v>
      </c>
      <c r="B24">
        <v>2.9191142620441175</v>
      </c>
      <c r="E24" t="s">
        <v>34</v>
      </c>
      <c r="F24">
        <v>2.8565514145876341</v>
      </c>
      <c r="I24" t="s">
        <v>34</v>
      </c>
      <c r="J24">
        <v>0.34321658746498573</v>
      </c>
    </row>
    <row r="25" spans="1:37">
      <c r="A25" t="s">
        <v>35</v>
      </c>
      <c r="B25">
        <v>5.9804161686669239E-3</v>
      </c>
      <c r="E25" t="s">
        <v>35</v>
      </c>
      <c r="F25">
        <v>5.4610121517543169E-3</v>
      </c>
      <c r="I25" t="s">
        <v>35</v>
      </c>
      <c r="J25">
        <v>0.36795186913324673</v>
      </c>
    </row>
    <row r="26" spans="1:37">
      <c r="A26" t="s">
        <v>37</v>
      </c>
      <c r="B26">
        <v>1.7709333959868729</v>
      </c>
      <c r="E26" t="s">
        <v>37</v>
      </c>
      <c r="F26">
        <v>1.7396067260750732</v>
      </c>
      <c r="I26" t="s">
        <v>37</v>
      </c>
      <c r="J26">
        <v>1.7458836762762506</v>
      </c>
      <c r="M26" t="s">
        <v>346</v>
      </c>
      <c r="N26" t="s">
        <v>206</v>
      </c>
      <c r="S26" s="17" t="s">
        <v>353</v>
      </c>
      <c r="T26" t="s">
        <v>206</v>
      </c>
      <c r="X26" t="s">
        <v>358</v>
      </c>
      <c r="Y26" t="s">
        <v>206</v>
      </c>
      <c r="AC26" s="21" t="s">
        <v>333</v>
      </c>
      <c r="AD26" t="s">
        <v>206</v>
      </c>
      <c r="AH26" s="21" t="s">
        <v>358</v>
      </c>
      <c r="AI26" t="s">
        <v>206</v>
      </c>
    </row>
    <row r="27" spans="1:37">
      <c r="A27" t="s">
        <v>38</v>
      </c>
      <c r="B27">
        <v>1.1960832337333848E-2</v>
      </c>
      <c r="E27" t="s">
        <v>38</v>
      </c>
      <c r="F27">
        <v>1.0922024303508634E-2</v>
      </c>
      <c r="I27" t="s">
        <v>38</v>
      </c>
      <c r="J27">
        <v>0.73590373826649347</v>
      </c>
      <c r="M27" t="s">
        <v>213</v>
      </c>
      <c r="S27" t="s">
        <v>213</v>
      </c>
      <c r="X27" t="s">
        <v>213</v>
      </c>
      <c r="AC27" t="s">
        <v>213</v>
      </c>
      <c r="AH27" t="s">
        <v>213</v>
      </c>
    </row>
    <row r="28" spans="1:37" ht="20.5" thickBot="1">
      <c r="A28" s="3" t="s">
        <v>37</v>
      </c>
      <c r="B28" s="3">
        <v>2.1603686564627926</v>
      </c>
      <c r="C28" s="3"/>
      <c r="E28" s="3" t="s">
        <v>37</v>
      </c>
      <c r="F28" s="3">
        <v>2.109815577833317</v>
      </c>
      <c r="G28" s="3"/>
      <c r="I28" s="3" t="s">
        <v>37</v>
      </c>
      <c r="J28" s="3">
        <v>2.119905299221255</v>
      </c>
      <c r="K28" s="3"/>
      <c r="M28" t="s">
        <v>182</v>
      </c>
      <c r="N28">
        <v>0.29099999999999998</v>
      </c>
      <c r="O28">
        <v>0.19700000000000001</v>
      </c>
      <c r="P28">
        <v>0.28700000000000003</v>
      </c>
      <c r="S28" t="s">
        <v>182</v>
      </c>
      <c r="T28" s="1">
        <v>5.6666999999999995E-2</v>
      </c>
      <c r="U28">
        <v>0.10466700000000001</v>
      </c>
      <c r="V28">
        <v>6.9667000000000007E-2</v>
      </c>
      <c r="X28" t="s">
        <v>182</v>
      </c>
      <c r="Y28">
        <v>8.5499999999999993E-2</v>
      </c>
      <c r="Z28">
        <v>0.10350000000000001</v>
      </c>
      <c r="AA28">
        <v>8.7499999999999994E-2</v>
      </c>
      <c r="AC28" t="s">
        <v>182</v>
      </c>
      <c r="AD28">
        <v>8.1330000000000013E-2</v>
      </c>
      <c r="AE28">
        <v>7.9330000000000012E-2</v>
      </c>
      <c r="AF28">
        <v>8.8329999999999992E-2</v>
      </c>
      <c r="AH28" t="s">
        <v>182</v>
      </c>
      <c r="AI28">
        <v>0.17466999999999999</v>
      </c>
      <c r="AJ28">
        <v>0.18067</v>
      </c>
      <c r="AK28">
        <v>0.16667000000000001</v>
      </c>
    </row>
    <row r="29" spans="1:37">
      <c r="M29" t="s">
        <v>183</v>
      </c>
      <c r="N29">
        <v>0.28899999999999998</v>
      </c>
      <c r="O29">
        <v>0.32500000000000001</v>
      </c>
      <c r="P29">
        <v>0.316</v>
      </c>
      <c r="S29" t="s">
        <v>183</v>
      </c>
      <c r="T29">
        <v>5.4667000000000021E-2</v>
      </c>
      <c r="U29">
        <v>5.8666999999999997E-2</v>
      </c>
      <c r="V29">
        <v>7.366700000000001E-2</v>
      </c>
      <c r="X29" t="s">
        <v>183</v>
      </c>
      <c r="Y29">
        <v>5.7500000000000023E-2</v>
      </c>
      <c r="Z29">
        <v>5.350000000000002E-2</v>
      </c>
      <c r="AA29">
        <v>3.8500000000000006E-2</v>
      </c>
      <c r="AC29" t="s">
        <v>183</v>
      </c>
      <c r="AD29">
        <v>6.2329999999999997E-2</v>
      </c>
      <c r="AE29">
        <v>8.632999999999999E-2</v>
      </c>
      <c r="AF29">
        <v>8.0330000000000013E-2</v>
      </c>
      <c r="AH29" t="s">
        <v>183</v>
      </c>
      <c r="AI29">
        <v>0.12167</v>
      </c>
      <c r="AJ29">
        <v>0.13167000000000001</v>
      </c>
      <c r="AK29">
        <v>0.14666999999999997</v>
      </c>
    </row>
    <row r="30" spans="1:37">
      <c r="M30" t="s">
        <v>29</v>
      </c>
      <c r="S30" t="s">
        <v>29</v>
      </c>
      <c r="X30" t="s">
        <v>29</v>
      </c>
      <c r="AC30" t="s">
        <v>29</v>
      </c>
      <c r="AH30" t="s">
        <v>29</v>
      </c>
    </row>
    <row r="31" spans="1:37">
      <c r="M31" t="s">
        <v>182</v>
      </c>
      <c r="N31" s="20">
        <v>0.25833333333333336</v>
      </c>
      <c r="O31" s="19">
        <v>100</v>
      </c>
      <c r="S31" t="s">
        <v>182</v>
      </c>
      <c r="T31" s="1">
        <v>7.7000333333333337E-2</v>
      </c>
      <c r="U31" s="1">
        <v>100</v>
      </c>
      <c r="X31" t="s">
        <v>182</v>
      </c>
      <c r="Y31" s="1">
        <v>9.2166666666666661E-2</v>
      </c>
      <c r="Z31" s="1">
        <v>100</v>
      </c>
      <c r="AC31" t="s">
        <v>182</v>
      </c>
      <c r="AD31" s="1">
        <v>8.2996666666666677E-2</v>
      </c>
      <c r="AE31" s="1">
        <v>100</v>
      </c>
      <c r="AH31" t="s">
        <v>182</v>
      </c>
      <c r="AI31" s="1">
        <v>0.17400333333333332</v>
      </c>
      <c r="AJ31" s="1">
        <v>100</v>
      </c>
    </row>
    <row r="32" spans="1:37">
      <c r="M32" t="s">
        <v>183</v>
      </c>
      <c r="N32" s="20">
        <v>0.31</v>
      </c>
      <c r="O32" s="19">
        <v>120</v>
      </c>
      <c r="S32" t="s">
        <v>183</v>
      </c>
      <c r="T32" s="1">
        <v>6.2333666666666676E-2</v>
      </c>
      <c r="U32" s="1">
        <v>80.952463409249319</v>
      </c>
      <c r="X32" t="s">
        <v>183</v>
      </c>
      <c r="Y32" s="1">
        <v>4.9833333333333348E-2</v>
      </c>
      <c r="Z32" s="1">
        <v>54.068716094032567</v>
      </c>
      <c r="AC32" t="s">
        <v>183</v>
      </c>
      <c r="AD32" s="1">
        <v>7.6329999999999995E-2</v>
      </c>
      <c r="AE32" s="1">
        <v>91.967548897546067</v>
      </c>
      <c r="AH32" t="s">
        <v>183</v>
      </c>
      <c r="AI32" s="1">
        <v>0.13333666666666666</v>
      </c>
      <c r="AJ32" s="1">
        <v>76.628800214555284</v>
      </c>
    </row>
    <row r="34" spans="13:37">
      <c r="M34" t="s">
        <v>214</v>
      </c>
      <c r="N34" t="s">
        <v>207</v>
      </c>
      <c r="S34" s="17" t="s">
        <v>353</v>
      </c>
      <c r="T34" t="s">
        <v>207</v>
      </c>
      <c r="X34" t="s">
        <v>358</v>
      </c>
      <c r="Y34" t="s">
        <v>207</v>
      </c>
      <c r="AC34" s="21" t="s">
        <v>333</v>
      </c>
      <c r="AD34" t="s">
        <v>207</v>
      </c>
      <c r="AH34" s="21" t="s">
        <v>358</v>
      </c>
      <c r="AI34" t="s">
        <v>207</v>
      </c>
    </row>
    <row r="35" spans="13:37">
      <c r="M35" t="s">
        <v>213</v>
      </c>
      <c r="S35" t="s">
        <v>213</v>
      </c>
      <c r="X35" t="s">
        <v>213</v>
      </c>
      <c r="AC35" t="s">
        <v>213</v>
      </c>
      <c r="AH35" t="s">
        <v>213</v>
      </c>
    </row>
    <row r="36" spans="13:37">
      <c r="M36" t="s">
        <v>182</v>
      </c>
      <c r="N36">
        <v>0.28200000000000003</v>
      </c>
      <c r="O36">
        <v>0.29699999999999999</v>
      </c>
      <c r="P36">
        <v>0.28500000000000003</v>
      </c>
      <c r="S36" t="s">
        <v>182</v>
      </c>
      <c r="T36">
        <v>6.1667E-2</v>
      </c>
      <c r="U36">
        <v>6.1667E-2</v>
      </c>
      <c r="V36">
        <v>7.8667000000000015E-2</v>
      </c>
      <c r="X36" t="s">
        <v>182</v>
      </c>
      <c r="Y36">
        <v>0.2195</v>
      </c>
      <c r="Z36">
        <v>0.19949999999999998</v>
      </c>
      <c r="AA36">
        <v>0.2165</v>
      </c>
      <c r="AC36" t="s">
        <v>182</v>
      </c>
      <c r="AD36">
        <v>8.632999999999999E-2</v>
      </c>
      <c r="AE36">
        <v>8.7329999999999991E-2</v>
      </c>
      <c r="AF36">
        <v>8.5329999999999989E-2</v>
      </c>
      <c r="AH36" t="s">
        <v>182</v>
      </c>
      <c r="AI36">
        <v>0.13567000000000001</v>
      </c>
      <c r="AJ36">
        <v>0.13067000000000001</v>
      </c>
      <c r="AK36">
        <v>0.11466999999999999</v>
      </c>
    </row>
    <row r="37" spans="13:37">
      <c r="M37" t="s">
        <v>183</v>
      </c>
      <c r="N37">
        <v>0.10300000000000001</v>
      </c>
      <c r="O37">
        <v>0.192</v>
      </c>
      <c r="P37">
        <v>0.13300000000000001</v>
      </c>
      <c r="S37" t="s">
        <v>183</v>
      </c>
      <c r="T37">
        <v>4.6667000000000014E-2</v>
      </c>
      <c r="U37">
        <v>4.0667000000000009E-2</v>
      </c>
      <c r="V37">
        <v>4.266700000000001E-2</v>
      </c>
      <c r="X37" t="s">
        <v>183</v>
      </c>
      <c r="Y37">
        <v>0.14149999999999999</v>
      </c>
      <c r="Z37">
        <v>0.14649999999999999</v>
      </c>
      <c r="AA37">
        <v>0.13649999999999998</v>
      </c>
      <c r="AC37" t="s">
        <v>183</v>
      </c>
      <c r="AD37">
        <v>7.3330000000000006E-2</v>
      </c>
      <c r="AE37">
        <v>7.5330000000000008E-2</v>
      </c>
      <c r="AF37">
        <v>6.7330000000000001E-2</v>
      </c>
      <c r="AH37" t="s">
        <v>183</v>
      </c>
      <c r="AI37">
        <v>0.12067</v>
      </c>
      <c r="AJ37">
        <v>0.11266999999999999</v>
      </c>
      <c r="AK37">
        <v>0.10566999999999999</v>
      </c>
    </row>
    <row r="38" spans="13:37">
      <c r="M38" t="s">
        <v>29</v>
      </c>
      <c r="S38" t="s">
        <v>29</v>
      </c>
      <c r="X38" t="s">
        <v>29</v>
      </c>
      <c r="AC38" t="s">
        <v>29</v>
      </c>
      <c r="AH38" t="s">
        <v>29</v>
      </c>
    </row>
    <row r="39" spans="13:37">
      <c r="M39" t="s">
        <v>182</v>
      </c>
      <c r="N39" s="20">
        <v>0.28799999999999998</v>
      </c>
      <c r="O39" s="19">
        <v>100</v>
      </c>
      <c r="S39" t="s">
        <v>182</v>
      </c>
      <c r="T39" s="1">
        <v>6.7333666666666667E-2</v>
      </c>
      <c r="U39" s="1">
        <v>100</v>
      </c>
      <c r="X39" t="s">
        <v>182</v>
      </c>
      <c r="Y39" s="1">
        <v>0.21183333333333332</v>
      </c>
      <c r="Z39" s="1">
        <v>100</v>
      </c>
      <c r="AC39" t="s">
        <v>182</v>
      </c>
      <c r="AD39" s="1">
        <v>8.6329999999999976E-2</v>
      </c>
      <c r="AE39" s="1">
        <v>100</v>
      </c>
      <c r="AH39" t="s">
        <v>182</v>
      </c>
      <c r="AI39" s="1">
        <v>0.12700333333333333</v>
      </c>
      <c r="AJ39" s="1">
        <v>100</v>
      </c>
    </row>
    <row r="40" spans="13:37">
      <c r="M40" t="s">
        <v>183</v>
      </c>
      <c r="N40" s="20">
        <v>0.14266666666666669</v>
      </c>
      <c r="O40" s="19">
        <v>49.537037037037052</v>
      </c>
      <c r="S40" t="s">
        <v>183</v>
      </c>
      <c r="T40" s="1">
        <v>4.333366666666668E-2</v>
      </c>
      <c r="U40" s="1">
        <v>64.356612095979742</v>
      </c>
      <c r="X40" t="s">
        <v>183</v>
      </c>
      <c r="Y40" s="1">
        <v>0.14149999999999999</v>
      </c>
      <c r="Z40" s="1">
        <v>66.797797010228166</v>
      </c>
      <c r="AC40" t="s">
        <v>183</v>
      </c>
      <c r="AD40" s="1">
        <v>7.1996666666666667E-2</v>
      </c>
      <c r="AE40" s="1">
        <v>83.397042356847777</v>
      </c>
      <c r="AH40" t="s">
        <v>183</v>
      </c>
      <c r="AI40" s="1">
        <v>0.11300333333333333</v>
      </c>
      <c r="AJ40" s="1">
        <v>88.976667279074036</v>
      </c>
    </row>
    <row r="42" spans="13:37">
      <c r="M42" t="s">
        <v>346</v>
      </c>
      <c r="N42" t="s">
        <v>208</v>
      </c>
      <c r="S42" s="17" t="s">
        <v>353</v>
      </c>
      <c r="T42" t="s">
        <v>208</v>
      </c>
      <c r="X42" t="s">
        <v>358</v>
      </c>
      <c r="Y42" t="s">
        <v>208</v>
      </c>
      <c r="AC42" s="21" t="s">
        <v>333</v>
      </c>
      <c r="AD42" t="s">
        <v>208</v>
      </c>
      <c r="AH42" s="21" t="s">
        <v>358</v>
      </c>
      <c r="AI42" t="s">
        <v>208</v>
      </c>
    </row>
    <row r="43" spans="13:37">
      <c r="M43" t="s">
        <v>213</v>
      </c>
      <c r="S43" t="s">
        <v>213</v>
      </c>
      <c r="X43" t="s">
        <v>213</v>
      </c>
      <c r="AC43" t="s">
        <v>213</v>
      </c>
      <c r="AH43" t="s">
        <v>213</v>
      </c>
    </row>
    <row r="44" spans="13:37">
      <c r="M44" t="s">
        <v>182</v>
      </c>
      <c r="N44">
        <v>0.11249999999999999</v>
      </c>
      <c r="O44">
        <v>9.1499999999999998E-2</v>
      </c>
      <c r="P44">
        <v>9.0499999999999997E-2</v>
      </c>
      <c r="S44" t="s">
        <v>182</v>
      </c>
      <c r="T44">
        <v>5.7666999999999996E-2</v>
      </c>
      <c r="U44">
        <v>5.2667000000000019E-2</v>
      </c>
      <c r="V44">
        <v>5.1667000000000018E-2</v>
      </c>
      <c r="X44" t="s">
        <v>182</v>
      </c>
      <c r="Y44">
        <v>3.9750000000000008E-2</v>
      </c>
      <c r="Z44">
        <v>3.7750000000000006E-2</v>
      </c>
      <c r="AA44">
        <v>4.3750000000000011E-2</v>
      </c>
      <c r="AC44" t="s">
        <v>182</v>
      </c>
      <c r="AD44">
        <v>5.0000000000000017E-2</v>
      </c>
      <c r="AE44">
        <v>6.6000000000000003E-2</v>
      </c>
      <c r="AF44">
        <v>5.0000000000000017E-2</v>
      </c>
      <c r="AH44" t="s">
        <v>182</v>
      </c>
      <c r="AI44">
        <v>0.11266999999999999</v>
      </c>
      <c r="AJ44">
        <v>0.11366999999999999</v>
      </c>
      <c r="AK44">
        <v>0.11166999999999999</v>
      </c>
    </row>
    <row r="45" spans="13:37">
      <c r="M45" t="s">
        <v>183</v>
      </c>
      <c r="N45">
        <v>8.4499999999999992E-2</v>
      </c>
      <c r="O45">
        <v>8.5499999999999993E-2</v>
      </c>
      <c r="P45">
        <v>9.9499999999999977E-2</v>
      </c>
      <c r="S45" t="s">
        <v>183</v>
      </c>
      <c r="T45">
        <v>4.8667000000000016E-2</v>
      </c>
      <c r="U45">
        <v>5.0667000000000018E-2</v>
      </c>
      <c r="V45">
        <v>4.9667000000000017E-2</v>
      </c>
      <c r="X45" t="s">
        <v>183</v>
      </c>
      <c r="Y45">
        <v>1.3750000000000012E-2</v>
      </c>
      <c r="Z45">
        <v>1.3750000000000012E-2</v>
      </c>
      <c r="AA45">
        <v>2.275000000000002E-2</v>
      </c>
      <c r="AC45" t="s">
        <v>183</v>
      </c>
      <c r="AD45">
        <v>3.3000000000000002E-2</v>
      </c>
      <c r="AE45">
        <v>4.300000000000001E-2</v>
      </c>
      <c r="AF45">
        <v>2.300000000000002E-2</v>
      </c>
      <c r="AH45" t="s">
        <v>183</v>
      </c>
      <c r="AI45">
        <v>8.7669999999999998E-2</v>
      </c>
      <c r="AJ45">
        <v>8.2669999999999993E-2</v>
      </c>
      <c r="AK45">
        <v>9.4669999999999976E-2</v>
      </c>
    </row>
    <row r="46" spans="13:37">
      <c r="M46" t="s">
        <v>29</v>
      </c>
      <c r="S46" t="s">
        <v>29</v>
      </c>
      <c r="X46" t="s">
        <v>29</v>
      </c>
      <c r="AC46" t="s">
        <v>29</v>
      </c>
      <c r="AH46" t="s">
        <v>29</v>
      </c>
    </row>
    <row r="47" spans="13:37">
      <c r="M47" t="s">
        <v>182</v>
      </c>
      <c r="N47" s="20">
        <v>9.8166666666666666E-2</v>
      </c>
      <c r="O47" s="19">
        <v>100</v>
      </c>
      <c r="S47" t="s">
        <v>182</v>
      </c>
      <c r="T47" s="1">
        <v>5.4000333333333345E-2</v>
      </c>
      <c r="U47" s="1">
        <v>100</v>
      </c>
      <c r="X47" t="s">
        <v>182</v>
      </c>
      <c r="Y47" s="1">
        <v>5.4000333333333345E-2</v>
      </c>
      <c r="Z47" s="1">
        <v>100</v>
      </c>
      <c r="AC47" t="s">
        <v>182</v>
      </c>
      <c r="AD47" s="1">
        <v>5.5333333333333345E-2</v>
      </c>
      <c r="AE47" s="1">
        <v>100</v>
      </c>
      <c r="AH47" t="s">
        <v>182</v>
      </c>
      <c r="AI47" s="1">
        <v>0.11266999999999999</v>
      </c>
      <c r="AJ47" s="1">
        <v>100</v>
      </c>
    </row>
    <row r="48" spans="13:37">
      <c r="M48" t="s">
        <v>183</v>
      </c>
      <c r="N48" s="20">
        <v>8.9833333333333321E-2</v>
      </c>
      <c r="O48" s="19">
        <v>91.511035653650239</v>
      </c>
      <c r="S48" t="s">
        <v>183</v>
      </c>
      <c r="T48" s="1">
        <v>4.9667000000000017E-2</v>
      </c>
      <c r="U48" s="1">
        <v>91.975358176801393</v>
      </c>
      <c r="X48" t="s">
        <v>183</v>
      </c>
      <c r="Y48" s="1">
        <v>1.6750000000000015E-2</v>
      </c>
      <c r="Z48" s="1">
        <v>41.443298969072188</v>
      </c>
      <c r="AC48" t="s">
        <v>183</v>
      </c>
      <c r="AD48" s="1">
        <v>3.3000000000000008E-2</v>
      </c>
      <c r="AE48" s="1">
        <v>59.638554216867469</v>
      </c>
      <c r="AH48" t="s">
        <v>183</v>
      </c>
      <c r="AI48" s="1">
        <v>8.8336666666666661E-2</v>
      </c>
      <c r="AJ48" s="1">
        <v>78.403005828229936</v>
      </c>
    </row>
  </sheetData>
  <phoneticPr fontId="1"/>
  <pageMargins left="0.7" right="0.7" top="0.75" bottom="0.75" header="0.3" footer="0.3"/>
  <pageSetup paperSize="9" orientation="portrait" horizontalDpi="0" verticalDpi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BE055-A065-3140-A30B-B0DD7B0D4A2F}">
  <dimension ref="A1:N54"/>
  <sheetViews>
    <sheetView topLeftCell="A14" workbookViewId="0">
      <selection activeCell="K42" sqref="K42"/>
    </sheetView>
  </sheetViews>
  <sheetFormatPr defaultColWidth="10.69140625" defaultRowHeight="20"/>
  <sheetData>
    <row r="1" spans="1:14">
      <c r="A1" t="s">
        <v>347</v>
      </c>
    </row>
    <row r="2" spans="1:14">
      <c r="A2" t="s">
        <v>266</v>
      </c>
    </row>
    <row r="3" spans="1:14">
      <c r="A3">
        <v>0.31000000000000005</v>
      </c>
      <c r="B3">
        <v>0.28100000000000003</v>
      </c>
      <c r="C3">
        <v>0.25</v>
      </c>
      <c r="D3">
        <v>0.26800000000000002</v>
      </c>
      <c r="E3">
        <v>0.22599999999999998</v>
      </c>
      <c r="F3">
        <v>0.20600000000000002</v>
      </c>
      <c r="G3">
        <v>0.22599999999999998</v>
      </c>
      <c r="H3">
        <v>0.14500000000000002</v>
      </c>
      <c r="I3">
        <v>0.31000000000000005</v>
      </c>
      <c r="J3">
        <v>0.23899999999999999</v>
      </c>
      <c r="K3">
        <v>0.22999999999999998</v>
      </c>
      <c r="L3">
        <v>0.16299999999999998</v>
      </c>
    </row>
    <row r="4" spans="1:14">
      <c r="A4">
        <v>0.26400000000000001</v>
      </c>
      <c r="B4">
        <v>0.22000000000000003</v>
      </c>
      <c r="C4">
        <v>0.20500000000000002</v>
      </c>
      <c r="D4">
        <v>0.247</v>
      </c>
      <c r="E4">
        <v>0.29500000000000004</v>
      </c>
      <c r="F4">
        <v>0.19800000000000001</v>
      </c>
      <c r="G4">
        <v>0.22399999999999998</v>
      </c>
      <c r="H4">
        <v>0.15900000000000003</v>
      </c>
      <c r="I4">
        <v>0.31699999999999995</v>
      </c>
      <c r="J4">
        <v>0.248</v>
      </c>
      <c r="K4">
        <v>0.21800000000000003</v>
      </c>
      <c r="L4">
        <v>0.187</v>
      </c>
    </row>
    <row r="5" spans="1:14">
      <c r="A5">
        <v>0.254</v>
      </c>
      <c r="B5">
        <v>0.26500000000000001</v>
      </c>
      <c r="C5">
        <v>0.20900000000000002</v>
      </c>
      <c r="D5">
        <v>0.20100000000000001</v>
      </c>
      <c r="E5">
        <v>0.30100000000000005</v>
      </c>
      <c r="F5">
        <v>0.21700000000000003</v>
      </c>
      <c r="G5">
        <v>0.21500000000000002</v>
      </c>
      <c r="H5">
        <v>0.17699999999999999</v>
      </c>
      <c r="I5">
        <v>0.36199999999999999</v>
      </c>
      <c r="J5">
        <v>0.28500000000000003</v>
      </c>
      <c r="K5">
        <v>0.17699999999999999</v>
      </c>
      <c r="L5">
        <v>0.20300000000000001</v>
      </c>
    </row>
    <row r="8" spans="1:14">
      <c r="A8" t="s">
        <v>123</v>
      </c>
      <c r="B8" t="s">
        <v>29</v>
      </c>
      <c r="D8" t="s">
        <v>36</v>
      </c>
      <c r="F8" t="s">
        <v>124</v>
      </c>
      <c r="G8" t="s">
        <v>29</v>
      </c>
      <c r="I8" t="s">
        <v>36</v>
      </c>
      <c r="K8" t="s">
        <v>125</v>
      </c>
      <c r="L8" t="s">
        <v>29</v>
      </c>
      <c r="N8" t="s">
        <v>36</v>
      </c>
    </row>
    <row r="9" spans="1:14">
      <c r="A9">
        <v>0</v>
      </c>
      <c r="B9">
        <v>0.27600000000000002</v>
      </c>
      <c r="C9">
        <v>100</v>
      </c>
      <c r="D9">
        <v>17.03027027736459</v>
      </c>
      <c r="F9">
        <v>0</v>
      </c>
      <c r="G9">
        <v>0.27400000000000002</v>
      </c>
      <c r="H9">
        <v>100</v>
      </c>
      <c r="I9">
        <v>15.210705097937812</v>
      </c>
      <c r="K9">
        <v>0</v>
      </c>
      <c r="L9">
        <v>0.32966666666666666</v>
      </c>
      <c r="M9">
        <v>100</v>
      </c>
      <c r="N9">
        <v>9.8432643516205918</v>
      </c>
    </row>
    <row r="10" spans="1:14">
      <c r="A10">
        <v>1</v>
      </c>
      <c r="B10">
        <v>0.25533333333333336</v>
      </c>
      <c r="C10">
        <v>92.512077294685994</v>
      </c>
      <c r="D10">
        <v>14.052802974551854</v>
      </c>
      <c r="F10">
        <v>1</v>
      </c>
      <c r="G10">
        <v>0.20699999999999999</v>
      </c>
      <c r="H10">
        <v>75.547445255474443</v>
      </c>
      <c r="I10">
        <v>3.4815299321786366</v>
      </c>
      <c r="K10">
        <v>1</v>
      </c>
      <c r="L10">
        <v>0.25733333333333336</v>
      </c>
      <c r="M10">
        <v>78.058645096056637</v>
      </c>
      <c r="N10">
        <v>7.395031143873231</v>
      </c>
    </row>
    <row r="11" spans="1:14">
      <c r="A11">
        <v>3</v>
      </c>
      <c r="B11">
        <v>0.22133333333333335</v>
      </c>
      <c r="C11">
        <v>80.193236714975853</v>
      </c>
      <c r="D11">
        <v>10.224412566810056</v>
      </c>
      <c r="F11">
        <v>3</v>
      </c>
      <c r="G11">
        <v>0.22166666666666668</v>
      </c>
      <c r="H11">
        <v>80.900243309002434</v>
      </c>
      <c r="I11">
        <v>2.1384909770373315</v>
      </c>
      <c r="K11">
        <v>3</v>
      </c>
      <c r="L11">
        <v>0.20833333333333334</v>
      </c>
      <c r="M11">
        <v>63.195146612740146</v>
      </c>
      <c r="N11">
        <v>8.4299956914437644</v>
      </c>
    </row>
    <row r="12" spans="1:14">
      <c r="A12">
        <v>10</v>
      </c>
      <c r="B12">
        <v>0.23866666666666667</v>
      </c>
      <c r="C12">
        <v>86.473429951690818</v>
      </c>
      <c r="D12">
        <v>12.416140322285965</v>
      </c>
      <c r="F12">
        <v>10</v>
      </c>
      <c r="G12">
        <v>0.16033333333333336</v>
      </c>
      <c r="H12">
        <v>58.515815085158152</v>
      </c>
      <c r="I12">
        <v>5.8546031219055736</v>
      </c>
      <c r="K12">
        <v>10</v>
      </c>
      <c r="L12">
        <v>0.18433333333333332</v>
      </c>
      <c r="M12">
        <v>55.91506572295247</v>
      </c>
      <c r="N12">
        <v>6.1070450436972736</v>
      </c>
    </row>
    <row r="14" spans="1:14">
      <c r="A14" t="s">
        <v>26</v>
      </c>
      <c r="F14" t="s">
        <v>26</v>
      </c>
      <c r="K14" t="s">
        <v>26</v>
      </c>
    </row>
    <row r="15" spans="1:14" ht="20.5" thickBot="1">
      <c r="A15" t="s">
        <v>267</v>
      </c>
      <c r="F15" t="s">
        <v>268</v>
      </c>
    </row>
    <row r="16" spans="1:14">
      <c r="A16" s="4"/>
      <c r="B16" s="4" t="s">
        <v>27</v>
      </c>
      <c r="C16" s="4" t="s">
        <v>28</v>
      </c>
      <c r="F16" s="4"/>
      <c r="G16" s="4" t="s">
        <v>27</v>
      </c>
      <c r="H16" s="4" t="s">
        <v>28</v>
      </c>
      <c r="K16" s="4"/>
      <c r="L16" s="4" t="s">
        <v>27</v>
      </c>
      <c r="M16" s="4" t="s">
        <v>28</v>
      </c>
    </row>
    <row r="17" spans="1:13">
      <c r="A17" t="s">
        <v>29</v>
      </c>
      <c r="B17">
        <v>0.27600000000000002</v>
      </c>
      <c r="C17">
        <v>0.23866666666666667</v>
      </c>
      <c r="F17" t="s">
        <v>29</v>
      </c>
      <c r="G17">
        <v>0.27400000000000002</v>
      </c>
      <c r="H17">
        <v>0.20699999999999999</v>
      </c>
      <c r="K17" t="s">
        <v>29</v>
      </c>
      <c r="L17">
        <v>0.32966666666666666</v>
      </c>
      <c r="M17">
        <v>0.25733333333333336</v>
      </c>
    </row>
    <row r="18" spans="1:13">
      <c r="A18" t="s">
        <v>30</v>
      </c>
      <c r="B18">
        <v>8.9200000000000162E-4</v>
      </c>
      <c r="C18">
        <v>1.1743333333333328E-3</v>
      </c>
      <c r="F18" t="s">
        <v>30</v>
      </c>
      <c r="G18">
        <v>1.7370000000000024E-3</v>
      </c>
      <c r="H18">
        <v>9.1000000000000152E-5</v>
      </c>
      <c r="K18" t="s">
        <v>30</v>
      </c>
      <c r="L18">
        <v>7.9633333333333249E-4</v>
      </c>
      <c r="M18">
        <v>5.9433333333333441E-4</v>
      </c>
    </row>
    <row r="19" spans="1:13">
      <c r="A19" t="s">
        <v>31</v>
      </c>
      <c r="B19">
        <v>3</v>
      </c>
      <c r="C19">
        <v>3</v>
      </c>
      <c r="F19" t="s">
        <v>31</v>
      </c>
      <c r="G19">
        <v>3</v>
      </c>
      <c r="H19">
        <v>3</v>
      </c>
      <c r="K19" t="s">
        <v>31</v>
      </c>
      <c r="L19">
        <v>3</v>
      </c>
      <c r="M19">
        <v>3</v>
      </c>
    </row>
    <row r="20" spans="1:13">
      <c r="A20" t="s">
        <v>32</v>
      </c>
      <c r="B20">
        <v>0</v>
      </c>
      <c r="F20" t="s">
        <v>32</v>
      </c>
      <c r="G20">
        <v>0</v>
      </c>
      <c r="K20" t="s">
        <v>32</v>
      </c>
      <c r="L20">
        <v>0</v>
      </c>
    </row>
    <row r="21" spans="1:13">
      <c r="A21" t="s">
        <v>33</v>
      </c>
      <c r="B21">
        <v>4</v>
      </c>
      <c r="F21" t="s">
        <v>33</v>
      </c>
      <c r="G21">
        <v>2</v>
      </c>
      <c r="K21" t="s">
        <v>33</v>
      </c>
      <c r="L21">
        <v>4</v>
      </c>
    </row>
    <row r="22" spans="1:13">
      <c r="A22" t="s">
        <v>34</v>
      </c>
      <c r="B22">
        <v>1.4225161460723132</v>
      </c>
      <c r="F22" t="s">
        <v>34</v>
      </c>
      <c r="G22">
        <v>2.7142342997055406</v>
      </c>
      <c r="K22" t="s">
        <v>34</v>
      </c>
      <c r="L22">
        <v>3.3596000880577797</v>
      </c>
    </row>
    <row r="23" spans="1:13">
      <c r="A23" t="s">
        <v>35</v>
      </c>
      <c r="B23">
        <v>0.11397549514293935</v>
      </c>
      <c r="F23" t="s">
        <v>35</v>
      </c>
      <c r="G23">
        <v>5.6579766766045703E-2</v>
      </c>
      <c r="K23" t="s">
        <v>35</v>
      </c>
      <c r="L23">
        <v>1.4157673199805258E-2</v>
      </c>
    </row>
    <row r="24" spans="1:13">
      <c r="A24" t="s">
        <v>37</v>
      </c>
      <c r="B24">
        <v>2.1318467863266499</v>
      </c>
      <c r="F24" t="s">
        <v>37</v>
      </c>
      <c r="G24">
        <v>2.9199855803537269</v>
      </c>
      <c r="K24" t="s">
        <v>37</v>
      </c>
      <c r="L24">
        <v>2.1318467863266499</v>
      </c>
    </row>
    <row r="25" spans="1:13">
      <c r="A25" t="s">
        <v>38</v>
      </c>
      <c r="B25">
        <v>0.2279509902858787</v>
      </c>
      <c r="F25" t="s">
        <v>38</v>
      </c>
      <c r="G25">
        <v>0.11315953353209141</v>
      </c>
      <c r="K25" t="s">
        <v>38</v>
      </c>
      <c r="L25">
        <v>2.8315346399610516E-2</v>
      </c>
    </row>
    <row r="26" spans="1:13" ht="20.5" thickBot="1">
      <c r="A26" s="3" t="s">
        <v>37</v>
      </c>
      <c r="B26" s="3">
        <v>2.7764451051977934</v>
      </c>
      <c r="C26" s="3"/>
      <c r="F26" s="3" t="s">
        <v>37</v>
      </c>
      <c r="G26" s="3">
        <v>4.3026527297494637</v>
      </c>
      <c r="H26" s="3"/>
      <c r="K26" s="3" t="s">
        <v>37</v>
      </c>
      <c r="L26" s="3">
        <v>2.7764451051977934</v>
      </c>
      <c r="M26" s="3"/>
    </row>
    <row r="28" spans="1:13">
      <c r="F28" t="s">
        <v>26</v>
      </c>
      <c r="K28" t="s">
        <v>26</v>
      </c>
    </row>
    <row r="29" spans="1:13" ht="20.5" thickBot="1">
      <c r="F29" t="s">
        <v>269</v>
      </c>
    </row>
    <row r="30" spans="1:13">
      <c r="F30" s="4"/>
      <c r="G30" s="4" t="s">
        <v>27</v>
      </c>
      <c r="H30" s="4" t="s">
        <v>28</v>
      </c>
      <c r="K30" s="4"/>
      <c r="L30" s="4" t="s">
        <v>27</v>
      </c>
      <c r="M30" s="4" t="s">
        <v>28</v>
      </c>
    </row>
    <row r="31" spans="1:13">
      <c r="F31" t="s">
        <v>29</v>
      </c>
      <c r="G31">
        <v>0.27400000000000002</v>
      </c>
      <c r="H31">
        <v>0.22166666666666668</v>
      </c>
      <c r="K31" t="s">
        <v>29</v>
      </c>
      <c r="L31">
        <v>0.32966666666666666</v>
      </c>
      <c r="M31">
        <v>0.20833333333333334</v>
      </c>
    </row>
    <row r="32" spans="1:13">
      <c r="F32" t="s">
        <v>30</v>
      </c>
      <c r="G32">
        <v>1.7370000000000024E-3</v>
      </c>
      <c r="H32">
        <v>3.433333333333302E-5</v>
      </c>
      <c r="K32" t="s">
        <v>30</v>
      </c>
      <c r="L32">
        <v>7.9633333333333249E-4</v>
      </c>
      <c r="M32">
        <v>7.7233333333333321E-4</v>
      </c>
    </row>
    <row r="33" spans="6:13">
      <c r="F33" t="s">
        <v>31</v>
      </c>
      <c r="G33">
        <v>3</v>
      </c>
      <c r="H33">
        <v>3</v>
      </c>
      <c r="K33" t="s">
        <v>31</v>
      </c>
      <c r="L33">
        <v>3</v>
      </c>
      <c r="M33">
        <v>3</v>
      </c>
    </row>
    <row r="34" spans="6:13">
      <c r="F34" t="s">
        <v>32</v>
      </c>
      <c r="G34">
        <v>0</v>
      </c>
      <c r="K34" t="s">
        <v>32</v>
      </c>
      <c r="L34">
        <v>0</v>
      </c>
    </row>
    <row r="35" spans="6:13">
      <c r="F35" t="s">
        <v>33</v>
      </c>
      <c r="G35">
        <v>2</v>
      </c>
      <c r="K35" t="s">
        <v>33</v>
      </c>
      <c r="L35">
        <v>4</v>
      </c>
    </row>
    <row r="36" spans="6:13">
      <c r="F36" t="s">
        <v>34</v>
      </c>
      <c r="G36">
        <v>2.1537181965159133</v>
      </c>
      <c r="K36" t="s">
        <v>34</v>
      </c>
      <c r="L36">
        <v>5.3060998984750274</v>
      </c>
    </row>
    <row r="37" spans="6:13">
      <c r="F37" t="s">
        <v>35</v>
      </c>
      <c r="G37">
        <v>8.2050476722036081E-2</v>
      </c>
      <c r="K37" t="s">
        <v>35</v>
      </c>
      <c r="L37">
        <v>3.0310701987418544E-3</v>
      </c>
    </row>
    <row r="38" spans="6:13">
      <c r="F38" t="s">
        <v>37</v>
      </c>
      <c r="G38">
        <v>2.9199855803537269</v>
      </c>
      <c r="K38" t="s">
        <v>37</v>
      </c>
      <c r="L38">
        <v>2.1318467863266499</v>
      </c>
    </row>
    <row r="39" spans="6:13">
      <c r="F39" t="s">
        <v>38</v>
      </c>
      <c r="G39">
        <v>0.16410095344407216</v>
      </c>
      <c r="K39" t="s">
        <v>38</v>
      </c>
      <c r="L39">
        <v>6.0621403974837089E-3</v>
      </c>
    </row>
    <row r="40" spans="6:13" ht="20.5" thickBot="1">
      <c r="F40" s="3" t="s">
        <v>37</v>
      </c>
      <c r="G40" s="3">
        <v>4.3026527297494637</v>
      </c>
      <c r="H40" s="3"/>
      <c r="K40" s="3" t="s">
        <v>37</v>
      </c>
      <c r="L40" s="3">
        <v>2.7764451051977934</v>
      </c>
      <c r="M40" s="3"/>
    </row>
    <row r="42" spans="6:13">
      <c r="F42" t="s">
        <v>26</v>
      </c>
      <c r="K42" t="s">
        <v>26</v>
      </c>
    </row>
    <row r="43" spans="6:13" ht="20.5" thickBot="1">
      <c r="F43" t="s">
        <v>267</v>
      </c>
    </row>
    <row r="44" spans="6:13">
      <c r="F44" s="4"/>
      <c r="G44" s="4" t="s">
        <v>27</v>
      </c>
      <c r="H44" s="4" t="s">
        <v>28</v>
      </c>
      <c r="K44" s="4"/>
      <c r="L44" s="4" t="s">
        <v>27</v>
      </c>
      <c r="M44" s="4" t="s">
        <v>28</v>
      </c>
    </row>
    <row r="45" spans="6:13">
      <c r="F45" t="s">
        <v>29</v>
      </c>
      <c r="G45">
        <v>0.27400000000000002</v>
      </c>
      <c r="H45">
        <v>0.16033333333333336</v>
      </c>
      <c r="K45" t="s">
        <v>29</v>
      </c>
      <c r="L45">
        <v>0.32966666666666666</v>
      </c>
      <c r="M45">
        <v>0.18433333333333332</v>
      </c>
    </row>
    <row r="46" spans="6:13">
      <c r="F46" t="s">
        <v>30</v>
      </c>
      <c r="G46">
        <v>1.7370000000000024E-3</v>
      </c>
      <c r="H46">
        <v>2.5733333333333288E-4</v>
      </c>
      <c r="K46" t="s">
        <v>30</v>
      </c>
      <c r="L46">
        <v>7.9633333333333249E-4</v>
      </c>
      <c r="M46">
        <v>4.0533333333333404E-4</v>
      </c>
    </row>
    <row r="47" spans="6:13">
      <c r="F47" t="s">
        <v>31</v>
      </c>
      <c r="G47">
        <v>3</v>
      </c>
      <c r="H47">
        <v>3</v>
      </c>
      <c r="K47" t="s">
        <v>31</v>
      </c>
      <c r="L47">
        <v>3</v>
      </c>
      <c r="M47">
        <v>3</v>
      </c>
    </row>
    <row r="48" spans="6:13">
      <c r="F48" t="s">
        <v>32</v>
      </c>
      <c r="G48">
        <v>0</v>
      </c>
      <c r="K48" t="s">
        <v>32</v>
      </c>
      <c r="L48">
        <v>0</v>
      </c>
    </row>
    <row r="49" spans="6:13">
      <c r="F49" t="s">
        <v>33</v>
      </c>
      <c r="G49">
        <v>3</v>
      </c>
      <c r="K49" t="s">
        <v>33</v>
      </c>
      <c r="L49">
        <v>4</v>
      </c>
    </row>
    <row r="50" spans="6:13">
      <c r="F50" t="s">
        <v>34</v>
      </c>
      <c r="G50">
        <v>4.4085409333045487</v>
      </c>
      <c r="K50" t="s">
        <v>34</v>
      </c>
      <c r="L50">
        <v>7.2616256208524179</v>
      </c>
    </row>
    <row r="51" spans="6:13">
      <c r="F51" t="s">
        <v>35</v>
      </c>
      <c r="G51">
        <v>1.0825286641262892E-2</v>
      </c>
      <c r="K51" t="s">
        <v>35</v>
      </c>
      <c r="L51">
        <v>9.5495104788217956E-4</v>
      </c>
    </row>
    <row r="52" spans="6:13">
      <c r="F52" t="s">
        <v>37</v>
      </c>
      <c r="G52">
        <v>2.3533634348018233</v>
      </c>
      <c r="K52" t="s">
        <v>37</v>
      </c>
      <c r="L52">
        <v>2.1318467863266499</v>
      </c>
    </row>
    <row r="53" spans="6:13">
      <c r="F53" t="s">
        <v>38</v>
      </c>
      <c r="G53">
        <v>2.1650573282525783E-2</v>
      </c>
      <c r="K53" t="s">
        <v>38</v>
      </c>
      <c r="L53">
        <v>1.9099020957643591E-3</v>
      </c>
    </row>
    <row r="54" spans="6:13" ht="20.5" thickBot="1">
      <c r="F54" s="3" t="s">
        <v>37</v>
      </c>
      <c r="G54" s="3">
        <v>3.1824463052837091</v>
      </c>
      <c r="H54" s="3"/>
      <c r="K54" s="3" t="s">
        <v>37</v>
      </c>
      <c r="L54" s="3">
        <v>2.7764451051977934</v>
      </c>
      <c r="M54" s="3"/>
    </row>
  </sheetData>
  <phoneticPr fontId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55E70-4AE4-D84B-AB66-9C796DC149A9}">
  <dimension ref="A1:H35"/>
  <sheetViews>
    <sheetView topLeftCell="A7" workbookViewId="0">
      <selection activeCell="A26" sqref="A26:A35"/>
    </sheetView>
  </sheetViews>
  <sheetFormatPr defaultColWidth="10.69140625" defaultRowHeight="20"/>
  <sheetData>
    <row r="1" spans="1:8">
      <c r="A1" t="s">
        <v>359</v>
      </c>
    </row>
    <row r="2" spans="1:8">
      <c r="B2" t="s">
        <v>188</v>
      </c>
      <c r="C2" t="s">
        <v>187</v>
      </c>
      <c r="D2" t="s">
        <v>180</v>
      </c>
      <c r="F2" s="1" t="s">
        <v>181</v>
      </c>
      <c r="G2" t="s">
        <v>182</v>
      </c>
      <c r="H2" t="s">
        <v>183</v>
      </c>
    </row>
    <row r="3" spans="1:8">
      <c r="A3" t="s">
        <v>182</v>
      </c>
      <c r="B3">
        <v>2.98</v>
      </c>
      <c r="C3">
        <v>4.29</v>
      </c>
      <c r="D3">
        <v>19.048458</v>
      </c>
      <c r="F3" s="1" t="s">
        <v>63</v>
      </c>
      <c r="G3">
        <v>93.575740500000009</v>
      </c>
      <c r="H3">
        <v>57.704411499999999</v>
      </c>
    </row>
    <row r="4" spans="1:8">
      <c r="B4">
        <v>4.8</v>
      </c>
      <c r="C4">
        <v>5.66</v>
      </c>
      <c r="D4">
        <v>65.203199999999995</v>
      </c>
      <c r="F4" s="10">
        <v>0.75</v>
      </c>
      <c r="G4">
        <v>54.536448</v>
      </c>
      <c r="H4">
        <v>28.330953999999998</v>
      </c>
    </row>
    <row r="5" spans="1:8">
      <c r="B5">
        <v>4.37</v>
      </c>
      <c r="C5">
        <v>4.59</v>
      </c>
      <c r="D5">
        <v>43.827385500000005</v>
      </c>
      <c r="F5" s="1" t="s">
        <v>64</v>
      </c>
      <c r="G5">
        <v>43.827385500000005</v>
      </c>
      <c r="H5">
        <v>22.709796000000001</v>
      </c>
    </row>
    <row r="6" spans="1:8">
      <c r="B6">
        <v>5.37</v>
      </c>
      <c r="C6">
        <v>6.49</v>
      </c>
      <c r="D6">
        <v>93.575740500000009</v>
      </c>
      <c r="F6" s="10">
        <v>0.25</v>
      </c>
      <c r="G6">
        <v>39.477985000000004</v>
      </c>
      <c r="H6">
        <v>18.810237499999996</v>
      </c>
    </row>
    <row r="7" spans="1:8">
      <c r="B7">
        <v>3.71</v>
      </c>
      <c r="C7">
        <v>5.75</v>
      </c>
      <c r="D7">
        <v>39.571787499999999</v>
      </c>
      <c r="F7" s="1" t="s">
        <v>65</v>
      </c>
      <c r="G7">
        <v>19.048458</v>
      </c>
      <c r="H7">
        <v>2.2798779999999996</v>
      </c>
    </row>
    <row r="8" spans="1:8">
      <c r="B8">
        <v>4.16</v>
      </c>
      <c r="C8">
        <v>5.07</v>
      </c>
      <c r="D8">
        <v>43.869696000000005</v>
      </c>
    </row>
    <row r="9" spans="1:8">
      <c r="B9">
        <v>4.03</v>
      </c>
      <c r="C9">
        <v>4.8499999999999996</v>
      </c>
      <c r="D9">
        <v>39.384182500000009</v>
      </c>
      <c r="G9" t="s">
        <v>184</v>
      </c>
      <c r="H9" t="s">
        <v>185</v>
      </c>
    </row>
    <row r="10" spans="1:8">
      <c r="A10" t="s">
        <v>183</v>
      </c>
      <c r="B10">
        <v>2.72</v>
      </c>
      <c r="C10">
        <v>6.04</v>
      </c>
      <c r="D10">
        <v>22.343168000000006</v>
      </c>
      <c r="F10" s="1" t="s">
        <v>66</v>
      </c>
      <c r="G10">
        <v>39.039292500000009</v>
      </c>
      <c r="H10">
        <v>29.373457500000001</v>
      </c>
    </row>
    <row r="11" spans="1:8">
      <c r="B11">
        <v>1.39</v>
      </c>
      <c r="C11">
        <v>2.36</v>
      </c>
      <c r="D11">
        <v>2.2798779999999996</v>
      </c>
      <c r="F11" s="1" t="s">
        <v>67</v>
      </c>
      <c r="G11">
        <v>10.709062499999995</v>
      </c>
      <c r="H11">
        <v>5.6211579999999977</v>
      </c>
    </row>
    <row r="12" spans="1:8">
      <c r="B12">
        <v>2.8</v>
      </c>
      <c r="C12">
        <v>4.4000000000000004</v>
      </c>
      <c r="D12">
        <v>17.247999999999998</v>
      </c>
      <c r="F12" s="1" t="s">
        <v>68</v>
      </c>
      <c r="G12">
        <v>4.3494005000000016</v>
      </c>
      <c r="H12">
        <v>3.8995585000000048</v>
      </c>
    </row>
    <row r="13" spans="1:8">
      <c r="B13">
        <v>3.27</v>
      </c>
      <c r="C13">
        <v>5.07</v>
      </c>
      <c r="D13">
        <v>27.1065015</v>
      </c>
      <c r="F13" s="12" t="s">
        <v>186</v>
      </c>
      <c r="G13">
        <v>39.477985000000004</v>
      </c>
      <c r="H13">
        <v>18.810237499999996</v>
      </c>
    </row>
    <row r="14" spans="1:8">
      <c r="B14">
        <v>3.02</v>
      </c>
      <c r="C14">
        <v>4.9800000000000004</v>
      </c>
      <c r="D14">
        <v>22.709796000000001</v>
      </c>
      <c r="F14" s="1" t="s">
        <v>69</v>
      </c>
      <c r="G14">
        <v>20.429527000000004</v>
      </c>
      <c r="H14">
        <v>16.530359499999996</v>
      </c>
    </row>
    <row r="15" spans="1:8">
      <c r="B15">
        <v>4.79</v>
      </c>
      <c r="C15">
        <v>5.03</v>
      </c>
      <c r="D15">
        <v>57.704411499999999</v>
      </c>
    </row>
    <row r="16" spans="1:8">
      <c r="B16">
        <v>1.7</v>
      </c>
      <c r="C16">
        <v>2.15</v>
      </c>
      <c r="D16">
        <v>3.1067499999999995</v>
      </c>
    </row>
    <row r="17" spans="1:4">
      <c r="B17">
        <v>3.74</v>
      </c>
      <c r="C17">
        <v>5.44</v>
      </c>
      <c r="D17">
        <v>38.046272000000009</v>
      </c>
    </row>
    <row r="18" spans="1:4">
      <c r="B18">
        <v>3.67</v>
      </c>
      <c r="C18">
        <v>4.05</v>
      </c>
      <c r="D18">
        <v>27.2745225</v>
      </c>
    </row>
    <row r="19" spans="1:4">
      <c r="B19">
        <v>3.61</v>
      </c>
      <c r="C19">
        <v>4.51</v>
      </c>
      <c r="D19">
        <v>29.387385499999997</v>
      </c>
    </row>
    <row r="20" spans="1:4">
      <c r="B20">
        <v>3.05</v>
      </c>
      <c r="C20">
        <v>4.38</v>
      </c>
      <c r="D20">
        <v>20.372474999999994</v>
      </c>
    </row>
    <row r="23" spans="1:4">
      <c r="A23" t="s">
        <v>209</v>
      </c>
    </row>
    <row r="24" spans="1:4" ht="20.5" thickBot="1"/>
    <row r="25" spans="1:4">
      <c r="A25" s="4"/>
      <c r="B25" s="4" t="s">
        <v>27</v>
      </c>
      <c r="C25" s="4" t="s">
        <v>28</v>
      </c>
    </row>
    <row r="26" spans="1:4">
      <c r="A26" t="s">
        <v>29</v>
      </c>
      <c r="B26">
        <v>49.211492857142851</v>
      </c>
      <c r="C26">
        <v>24.325378181818181</v>
      </c>
    </row>
    <row r="27" spans="1:4">
      <c r="A27" t="s">
        <v>30</v>
      </c>
      <c r="B27">
        <v>563.45886532954012</v>
      </c>
      <c r="C27">
        <v>235.29670583050483</v>
      </c>
    </row>
    <row r="28" spans="1:4">
      <c r="A28" t="s">
        <v>31</v>
      </c>
      <c r="B28">
        <v>7</v>
      </c>
      <c r="C28">
        <v>11</v>
      </c>
    </row>
    <row r="29" spans="1:4">
      <c r="A29" t="s">
        <v>32</v>
      </c>
      <c r="B29">
        <v>0</v>
      </c>
    </row>
    <row r="30" spans="1:4">
      <c r="A30" t="s">
        <v>33</v>
      </c>
      <c r="B30">
        <v>9</v>
      </c>
    </row>
    <row r="31" spans="1:4">
      <c r="A31" t="s">
        <v>34</v>
      </c>
      <c r="B31">
        <v>2.4654860050907668</v>
      </c>
    </row>
    <row r="32" spans="1:4">
      <c r="A32" t="s">
        <v>35</v>
      </c>
      <c r="B32">
        <v>1.791733637248559E-2</v>
      </c>
    </row>
    <row r="33" spans="1:3">
      <c r="A33" t="s">
        <v>37</v>
      </c>
      <c r="B33">
        <v>1.8331129326562374</v>
      </c>
    </row>
    <row r="34" spans="1:3">
      <c r="A34" t="s">
        <v>38</v>
      </c>
      <c r="B34">
        <v>3.583467274497118E-2</v>
      </c>
    </row>
    <row r="35" spans="1:3" ht="20.5" thickBot="1">
      <c r="A35" s="3" t="s">
        <v>37</v>
      </c>
      <c r="B35" s="3">
        <v>2.2621571627982053</v>
      </c>
      <c r="C35" s="3"/>
    </row>
  </sheetData>
  <phoneticPr fontId="1"/>
  <pageMargins left="0.7" right="0.7" top="0.75" bottom="0.75" header="0.3" footer="0.3"/>
  <pageSetup paperSize="9" orientation="portrait" horizontalDpi="0" verticalDpi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CD260-C260-8645-9E11-E0DE9793B814}">
  <dimension ref="A1:W41"/>
  <sheetViews>
    <sheetView topLeftCell="A13" zoomScale="69" workbookViewId="0">
      <selection activeCell="M32" sqref="M32:M41"/>
    </sheetView>
  </sheetViews>
  <sheetFormatPr defaultColWidth="10.69140625" defaultRowHeight="20"/>
  <cols>
    <col min="4" max="4" width="13" bestFit="1" customWidth="1"/>
  </cols>
  <sheetData>
    <row r="1" spans="1:15">
      <c r="A1" t="s">
        <v>360</v>
      </c>
    </row>
    <row r="2" spans="1:15">
      <c r="A2" t="s">
        <v>189</v>
      </c>
      <c r="F2" t="s">
        <v>190</v>
      </c>
      <c r="K2" t="s">
        <v>191</v>
      </c>
    </row>
    <row r="3" spans="1:15">
      <c r="A3" t="s">
        <v>193</v>
      </c>
      <c r="B3">
        <v>41.495132446289063</v>
      </c>
      <c r="C3">
        <v>27.048881530761719</v>
      </c>
      <c r="F3" t="s">
        <v>193</v>
      </c>
      <c r="G3">
        <v>29.849449157714844</v>
      </c>
      <c r="H3">
        <v>27.048881530761719</v>
      </c>
      <c r="K3" t="s">
        <v>193</v>
      </c>
      <c r="L3" s="1">
        <v>21.977273941040039</v>
      </c>
      <c r="M3" s="1">
        <v>27.048881530761719</v>
      </c>
      <c r="N3" s="1">
        <f>2^(M3-L3)</f>
        <v>33.628384990645117</v>
      </c>
      <c r="O3">
        <f>N3/L14</f>
        <v>1.1194610329667247</v>
      </c>
    </row>
    <row r="4" spans="1:15">
      <c r="A4" t="s">
        <v>194</v>
      </c>
      <c r="B4">
        <v>41.557826995849609</v>
      </c>
      <c r="C4">
        <v>27.035564422607422</v>
      </c>
      <c r="F4" t="s">
        <v>194</v>
      </c>
      <c r="G4">
        <v>30.106019973754883</v>
      </c>
      <c r="H4">
        <v>27.035564422607422</v>
      </c>
      <c r="K4" t="s">
        <v>194</v>
      </c>
      <c r="L4" s="1">
        <v>22.20176887512207</v>
      </c>
      <c r="M4" s="1">
        <v>27.035564422607422</v>
      </c>
      <c r="N4" s="1">
        <f t="shared" ref="N4:N8" si="0">2^(M4-L4)</f>
        <v>28.517894149444228</v>
      </c>
      <c r="O4">
        <f>N4/L14</f>
        <v>0.94933703332626562</v>
      </c>
    </row>
    <row r="5" spans="1:15">
      <c r="B5">
        <v>42.913070678710938</v>
      </c>
      <c r="C5">
        <v>26.835678100585938</v>
      </c>
      <c r="G5">
        <v>29.908987045288086</v>
      </c>
      <c r="H5">
        <v>26.835678100585938</v>
      </c>
      <c r="L5" s="1">
        <v>22.029708862304688</v>
      </c>
      <c r="M5" s="1">
        <v>26.835678100585938</v>
      </c>
      <c r="N5" s="1">
        <f t="shared" si="0"/>
        <v>27.973119392770617</v>
      </c>
      <c r="O5">
        <f>N5/L14</f>
        <v>0.93120193370700977</v>
      </c>
    </row>
    <row r="6" spans="1:15">
      <c r="A6" t="s">
        <v>195</v>
      </c>
      <c r="B6">
        <v>41.600513458251953</v>
      </c>
      <c r="C6">
        <v>28.545364379882813</v>
      </c>
      <c r="F6" t="s">
        <v>195</v>
      </c>
      <c r="G6">
        <v>27.595407485961914</v>
      </c>
      <c r="H6">
        <v>25.669540405273438</v>
      </c>
      <c r="K6" t="s">
        <v>195</v>
      </c>
      <c r="L6" s="1">
        <v>23.499818801879883</v>
      </c>
      <c r="M6" s="1">
        <v>28.545364379882813</v>
      </c>
      <c r="N6" s="1">
        <f t="shared" si="0"/>
        <v>33.026348813822146</v>
      </c>
      <c r="O6">
        <f>N6/L14</f>
        <v>1.0994197481837338</v>
      </c>
    </row>
    <row r="7" spans="1:15">
      <c r="A7" t="s">
        <v>194</v>
      </c>
      <c r="B7">
        <v>41.231250762939503</v>
      </c>
      <c r="C7">
        <v>28.51948356628418</v>
      </c>
      <c r="F7" t="s">
        <v>194</v>
      </c>
      <c r="G7">
        <v>27.609016418457031</v>
      </c>
      <c r="H7">
        <v>25.810493469238281</v>
      </c>
      <c r="K7" t="s">
        <v>194</v>
      </c>
      <c r="L7" s="1">
        <v>23.441650390625</v>
      </c>
      <c r="M7" s="1">
        <v>28.51948356628418</v>
      </c>
      <c r="N7" s="1">
        <f t="shared" si="0"/>
        <v>33.773813343505203</v>
      </c>
      <c r="O7">
        <f>N7/L14</f>
        <v>1.1243022221633125</v>
      </c>
    </row>
    <row r="8" spans="1:15">
      <c r="B8">
        <v>41.370635986328125</v>
      </c>
      <c r="C8">
        <v>28.579118728637695</v>
      </c>
      <c r="G8">
        <v>27.568380355834961</v>
      </c>
      <c r="H8">
        <v>25.820974349975586</v>
      </c>
      <c r="L8" s="1">
        <v>23.461210250854492</v>
      </c>
      <c r="M8" s="1">
        <v>28.579118728637695</v>
      </c>
      <c r="N8" s="1">
        <f t="shared" si="0"/>
        <v>34.725136924377907</v>
      </c>
      <c r="O8">
        <f>N8/L14</f>
        <v>1.1559709948036168</v>
      </c>
    </row>
    <row r="9" spans="1:15">
      <c r="A9" t="s">
        <v>195</v>
      </c>
      <c r="B9">
        <v>0</v>
      </c>
      <c r="C9">
        <v>42.996593475341797</v>
      </c>
      <c r="F9" t="s">
        <v>195</v>
      </c>
      <c r="G9">
        <v>34.358070373535156</v>
      </c>
      <c r="H9">
        <v>31.857437133789063</v>
      </c>
      <c r="K9" t="s">
        <v>195</v>
      </c>
      <c r="L9">
        <v>28.289661407470703</v>
      </c>
      <c r="M9">
        <v>31.857437133789063</v>
      </c>
      <c r="N9">
        <v>0.17669912002064153</v>
      </c>
      <c r="O9">
        <f>N9/L14</f>
        <v>5.8821670882394633E-3</v>
      </c>
    </row>
    <row r="10" spans="1:15">
      <c r="A10" t="s">
        <v>183</v>
      </c>
      <c r="B10">
        <v>0</v>
      </c>
      <c r="C10">
        <v>37.604881286621094</v>
      </c>
      <c r="F10" t="s">
        <v>183</v>
      </c>
      <c r="G10">
        <v>34.542270660400391</v>
      </c>
      <c r="H10">
        <v>31.701021194458008</v>
      </c>
      <c r="K10" t="s">
        <v>183</v>
      </c>
      <c r="L10">
        <v>28.375207901000977</v>
      </c>
      <c r="M10">
        <v>31.701021194458008</v>
      </c>
      <c r="N10">
        <v>0.13953998937900172</v>
      </c>
      <c r="O10">
        <f>N10/L14</f>
        <v>4.6451704622103651E-3</v>
      </c>
    </row>
    <row r="11" spans="1:15">
      <c r="B11">
        <v>0</v>
      </c>
      <c r="C11">
        <v>38.517005920410156</v>
      </c>
      <c r="G11">
        <v>34.878978729248047</v>
      </c>
      <c r="H11">
        <v>32.076122283935547</v>
      </c>
      <c r="L11">
        <v>28.314546585083008</v>
      </c>
      <c r="M11">
        <v>32.076122283935547</v>
      </c>
      <c r="N11">
        <v>0.1433032818318985</v>
      </c>
      <c r="O11">
        <f>N11/L14</f>
        <v>4.7704473453508327E-3</v>
      </c>
    </row>
    <row r="13" spans="1:15">
      <c r="B13" t="s">
        <v>196</v>
      </c>
      <c r="C13" t="s">
        <v>25</v>
      </c>
      <c r="D13" t="s">
        <v>36</v>
      </c>
      <c r="G13" t="s">
        <v>199</v>
      </c>
      <c r="H13" t="s">
        <v>25</v>
      </c>
      <c r="I13" t="s">
        <v>36</v>
      </c>
      <c r="L13" t="s">
        <v>200</v>
      </c>
      <c r="M13" t="s">
        <v>25</v>
      </c>
      <c r="N13" t="s">
        <v>36</v>
      </c>
    </row>
    <row r="14" spans="1:15">
      <c r="A14" t="s">
        <v>192</v>
      </c>
      <c r="B14">
        <v>3.3918638499373148E-5</v>
      </c>
      <c r="C14">
        <v>1</v>
      </c>
      <c r="D14">
        <v>0.49793499279928621</v>
      </c>
      <c r="F14" t="s">
        <v>192</v>
      </c>
      <c r="G14">
        <v>0.12712663630605389</v>
      </c>
      <c r="H14">
        <v>1</v>
      </c>
      <c r="I14">
        <v>0.11175406969546449</v>
      </c>
      <c r="K14" t="s">
        <v>192</v>
      </c>
      <c r="L14">
        <f>AVERAGE(N3:N5)</f>
        <v>30.039799510953319</v>
      </c>
      <c r="M14">
        <v>1</v>
      </c>
      <c r="N14">
        <f>M14/L14*STDEV(N3:N5)</f>
        <v>0.10385289720396709</v>
      </c>
    </row>
    <row r="15" spans="1:15">
      <c r="A15" t="s">
        <v>197</v>
      </c>
      <c r="B15">
        <v>1.35868769670658E-4</v>
      </c>
      <c r="C15">
        <v>4.0057259277423265</v>
      </c>
      <c r="D15">
        <v>0.48385464249581472</v>
      </c>
      <c r="F15" t="s">
        <v>197</v>
      </c>
      <c r="G15">
        <v>0.28282920061394329</v>
      </c>
      <c r="H15">
        <v>2.2247831676521335</v>
      </c>
      <c r="I15">
        <v>0.13991673908171462</v>
      </c>
      <c r="K15" t="s">
        <v>197</v>
      </c>
      <c r="L15">
        <f>AVERAGE(N6:N8)</f>
        <v>33.841766360568421</v>
      </c>
      <c r="M15">
        <f>L15/L14</f>
        <v>1.1265643217168877</v>
      </c>
      <c r="N15">
        <f>M15/L15*STDEV(N6:N8)</f>
        <v>2.8343406541176727E-2</v>
      </c>
    </row>
    <row r="16" spans="1:15">
      <c r="A16" t="s">
        <v>198</v>
      </c>
      <c r="B16">
        <v>0</v>
      </c>
      <c r="C16">
        <v>0</v>
      </c>
      <c r="D16">
        <v>0</v>
      </c>
      <c r="F16" t="s">
        <v>198</v>
      </c>
      <c r="G16">
        <v>0.1531807970771806</v>
      </c>
      <c r="H16">
        <v>1.2049465126128409</v>
      </c>
      <c r="I16">
        <v>0.16089624404345715</v>
      </c>
      <c r="K16" t="s">
        <v>198</v>
      </c>
      <c r="L16">
        <f>AVERAGE(N9:N11)</f>
        <v>0.1531807970771806</v>
      </c>
      <c r="M16">
        <f>L16/L14</f>
        <v>5.099261631933554E-3</v>
      </c>
      <c r="N16">
        <f>M16/L16*STDEV(N9:N11)</f>
        <v>6.8090328938661901E-4</v>
      </c>
    </row>
    <row r="19" spans="1:23">
      <c r="B19" t="s">
        <v>189</v>
      </c>
      <c r="C19" t="s">
        <v>190</v>
      </c>
      <c r="D19" t="s">
        <v>191</v>
      </c>
    </row>
    <row r="20" spans="1:23">
      <c r="A20" t="s">
        <v>192</v>
      </c>
      <c r="B20">
        <v>1</v>
      </c>
      <c r="C20">
        <v>1</v>
      </c>
      <c r="D20">
        <v>1</v>
      </c>
    </row>
    <row r="21" spans="1:23">
      <c r="A21" t="s">
        <v>197</v>
      </c>
      <c r="B21">
        <v>4.0057259277423238</v>
      </c>
      <c r="C21">
        <v>2.2247831676521335</v>
      </c>
      <c r="D21">
        <v>1.1265643217168899</v>
      </c>
    </row>
    <row r="22" spans="1:23">
      <c r="A22" t="s">
        <v>198</v>
      </c>
      <c r="B22">
        <v>0</v>
      </c>
      <c r="C22">
        <v>1.2049465126128409</v>
      </c>
      <c r="D22">
        <v>5.4427661371825302E-2</v>
      </c>
    </row>
    <row r="24" spans="1:23">
      <c r="A24" t="s">
        <v>36</v>
      </c>
    </row>
    <row r="25" spans="1:23">
      <c r="A25" t="s">
        <v>192</v>
      </c>
      <c r="B25">
        <v>0.49793499279928621</v>
      </c>
      <c r="C25">
        <v>0.11175406969546449</v>
      </c>
      <c r="D25">
        <v>0.10385289720396709</v>
      </c>
    </row>
    <row r="26" spans="1:23">
      <c r="A26" t="s">
        <v>197</v>
      </c>
      <c r="B26">
        <v>0.48385464249581472</v>
      </c>
      <c r="C26">
        <v>0.13991673908171462</v>
      </c>
      <c r="D26">
        <v>2.8343406541176727E-2</v>
      </c>
    </row>
    <row r="27" spans="1:23">
      <c r="A27" t="s">
        <v>198</v>
      </c>
      <c r="B27">
        <v>0</v>
      </c>
      <c r="C27">
        <v>0.16089624404345715</v>
      </c>
      <c r="D27">
        <v>7.4931041911969212E-2</v>
      </c>
    </row>
    <row r="29" spans="1:23">
      <c r="A29" t="s">
        <v>201</v>
      </c>
      <c r="E29" t="s">
        <v>203</v>
      </c>
      <c r="I29" t="s">
        <v>201</v>
      </c>
      <c r="M29" t="s">
        <v>203</v>
      </c>
      <c r="Q29" t="s">
        <v>203</v>
      </c>
      <c r="U29" t="s">
        <v>201</v>
      </c>
    </row>
    <row r="30" spans="1:23" ht="20.5" thickBot="1">
      <c r="A30" t="s">
        <v>202</v>
      </c>
      <c r="E30" t="s">
        <v>202</v>
      </c>
      <c r="I30" t="s">
        <v>204</v>
      </c>
      <c r="M30" t="s">
        <v>204</v>
      </c>
      <c r="Q30" t="s">
        <v>205</v>
      </c>
      <c r="U30" t="s">
        <v>205</v>
      </c>
    </row>
    <row r="31" spans="1:23">
      <c r="A31" s="4"/>
      <c r="B31" s="4" t="s">
        <v>27</v>
      </c>
      <c r="C31" s="4" t="s">
        <v>28</v>
      </c>
      <c r="E31" s="4"/>
      <c r="F31" s="4" t="s">
        <v>27</v>
      </c>
      <c r="G31" s="4" t="s">
        <v>28</v>
      </c>
      <c r="I31" s="4"/>
      <c r="J31" s="4" t="s">
        <v>27</v>
      </c>
      <c r="K31" s="4" t="s">
        <v>28</v>
      </c>
      <c r="M31" s="4"/>
      <c r="N31" s="4" t="s">
        <v>27</v>
      </c>
      <c r="O31" s="4" t="s">
        <v>28</v>
      </c>
      <c r="Q31" s="4"/>
      <c r="R31" s="4" t="s">
        <v>27</v>
      </c>
      <c r="S31" s="4" t="s">
        <v>28</v>
      </c>
      <c r="U31" s="4"/>
      <c r="V31" s="4" t="s">
        <v>27</v>
      </c>
      <c r="W31" s="4" t="s">
        <v>28</v>
      </c>
    </row>
    <row r="32" spans="1:23">
      <c r="A32" t="s">
        <v>29</v>
      </c>
      <c r="B32">
        <v>3.3918638499373148E-5</v>
      </c>
      <c r="C32">
        <v>1.3586876967065811E-4</v>
      </c>
      <c r="E32" t="s">
        <v>29</v>
      </c>
      <c r="F32">
        <v>1.3586876967065811E-4</v>
      </c>
      <c r="G32">
        <v>0</v>
      </c>
      <c r="I32" t="s">
        <v>29</v>
      </c>
      <c r="J32">
        <v>0.12712663630605389</v>
      </c>
      <c r="K32">
        <v>0.28282920061394329</v>
      </c>
      <c r="M32" t="s">
        <v>29</v>
      </c>
      <c r="N32">
        <v>0.28282920061394329</v>
      </c>
      <c r="O32">
        <v>0.1531807970771806</v>
      </c>
      <c r="Q32" t="s">
        <v>29</v>
      </c>
      <c r="R32">
        <v>33.841766360568421</v>
      </c>
      <c r="S32">
        <v>11.815863004959928</v>
      </c>
      <c r="U32" t="s">
        <v>29</v>
      </c>
      <c r="V32">
        <v>30.039799510953319</v>
      </c>
      <c r="W32">
        <v>33.841766360568421</v>
      </c>
    </row>
    <row r="33" spans="1:23">
      <c r="A33" t="s">
        <v>30</v>
      </c>
      <c r="B33">
        <v>2.8524767815517282E-10</v>
      </c>
      <c r="C33">
        <v>2.6934359179851915E-10</v>
      </c>
      <c r="E33" t="s">
        <v>30</v>
      </c>
      <c r="F33">
        <v>2.6934359179851915E-10</v>
      </c>
      <c r="G33">
        <v>0</v>
      </c>
      <c r="I33" t="s">
        <v>30</v>
      </c>
      <c r="J33">
        <v>2.0183654673086641E-4</v>
      </c>
      <c r="K33">
        <v>3.1638250599076847E-4</v>
      </c>
      <c r="M33" t="s">
        <v>30</v>
      </c>
      <c r="N33">
        <v>3.1638250599076847E-4</v>
      </c>
      <c r="O33">
        <v>4.1837422807619595E-4</v>
      </c>
      <c r="Q33" t="s">
        <v>30</v>
      </c>
      <c r="R33">
        <v>0.72493347053739798</v>
      </c>
      <c r="S33">
        <v>3.1267308644474952</v>
      </c>
      <c r="U33" t="s">
        <v>30</v>
      </c>
      <c r="V33">
        <v>9.7326541926682992</v>
      </c>
      <c r="W33">
        <v>0.72493347053739798</v>
      </c>
    </row>
    <row r="34" spans="1:23">
      <c r="A34" t="s">
        <v>31</v>
      </c>
      <c r="B34">
        <v>3</v>
      </c>
      <c r="C34">
        <v>3</v>
      </c>
      <c r="E34" t="s">
        <v>31</v>
      </c>
      <c r="F34">
        <v>3</v>
      </c>
      <c r="G34">
        <v>3</v>
      </c>
      <c r="I34" t="s">
        <v>31</v>
      </c>
      <c r="J34">
        <v>3</v>
      </c>
      <c r="K34">
        <v>3</v>
      </c>
      <c r="M34" t="s">
        <v>31</v>
      </c>
      <c r="N34">
        <v>3</v>
      </c>
      <c r="O34">
        <v>3</v>
      </c>
      <c r="Q34" t="s">
        <v>31</v>
      </c>
      <c r="R34">
        <v>3</v>
      </c>
      <c r="S34">
        <v>3</v>
      </c>
      <c r="U34" t="s">
        <v>31</v>
      </c>
      <c r="V34">
        <v>3</v>
      </c>
      <c r="W34">
        <v>3</v>
      </c>
    </row>
    <row r="35" spans="1:23">
      <c r="A35" t="s">
        <v>32</v>
      </c>
      <c r="B35">
        <v>0</v>
      </c>
      <c r="E35" t="s">
        <v>32</v>
      </c>
      <c r="F35">
        <v>0</v>
      </c>
      <c r="I35" t="s">
        <v>32</v>
      </c>
      <c r="J35">
        <v>0</v>
      </c>
      <c r="M35" t="s">
        <v>32</v>
      </c>
      <c r="N35">
        <v>0</v>
      </c>
      <c r="Q35" t="s">
        <v>32</v>
      </c>
      <c r="R35">
        <v>0</v>
      </c>
      <c r="U35" t="s">
        <v>32</v>
      </c>
      <c r="V35">
        <v>0</v>
      </c>
    </row>
    <row r="36" spans="1:23">
      <c r="A36" t="s">
        <v>33</v>
      </c>
      <c r="B36">
        <v>4</v>
      </c>
      <c r="E36" t="s">
        <v>33</v>
      </c>
      <c r="F36">
        <v>2</v>
      </c>
      <c r="I36" t="s">
        <v>33</v>
      </c>
      <c r="J36">
        <v>4</v>
      </c>
      <c r="M36" t="s">
        <v>33</v>
      </c>
      <c r="N36">
        <v>4</v>
      </c>
      <c r="Q36" t="s">
        <v>33</v>
      </c>
      <c r="R36">
        <v>3</v>
      </c>
      <c r="U36" t="s">
        <v>33</v>
      </c>
      <c r="V36">
        <v>2</v>
      </c>
    </row>
    <row r="37" spans="1:23">
      <c r="A37" t="s">
        <v>34</v>
      </c>
      <c r="B37">
        <v>-7.4982842824154377</v>
      </c>
      <c r="E37" t="s">
        <v>34</v>
      </c>
      <c r="F37">
        <v>14.339266834885644</v>
      </c>
      <c r="I37" t="s">
        <v>34</v>
      </c>
      <c r="J37">
        <v>-11.846763113582249</v>
      </c>
      <c r="M37" t="s">
        <v>34</v>
      </c>
      <c r="N37">
        <v>8.2843037291986334</v>
      </c>
      <c r="Q37" t="s">
        <v>34</v>
      </c>
      <c r="R37">
        <v>19.438830844532752</v>
      </c>
      <c r="U37" t="s">
        <v>34</v>
      </c>
      <c r="V37">
        <v>-2.0363536165630274</v>
      </c>
    </row>
    <row r="38" spans="1:23">
      <c r="A38" t="s">
        <v>35</v>
      </c>
      <c r="B38">
        <v>8.4616684858361871E-4</v>
      </c>
      <c r="E38" t="s">
        <v>35</v>
      </c>
      <c r="F38">
        <v>2.41413683722864E-3</v>
      </c>
      <c r="I38" t="s">
        <v>35</v>
      </c>
      <c r="J38">
        <v>1.4533469165510063E-4</v>
      </c>
      <c r="M38" t="s">
        <v>35</v>
      </c>
      <c r="N38">
        <v>5.7948887253926314E-4</v>
      </c>
      <c r="Q38" t="s">
        <v>35</v>
      </c>
      <c r="R38">
        <v>1.4869903644616458E-4</v>
      </c>
      <c r="U38" t="s">
        <v>35</v>
      </c>
      <c r="V38">
        <v>8.9322491675090543E-2</v>
      </c>
    </row>
    <row r="39" spans="1:23">
      <c r="A39" t="s">
        <v>37</v>
      </c>
      <c r="B39">
        <v>2.1318467863266499</v>
      </c>
      <c r="E39" t="s">
        <v>37</v>
      </c>
      <c r="F39">
        <v>2.9199855803537269</v>
      </c>
      <c r="I39" t="s">
        <v>37</v>
      </c>
      <c r="J39">
        <v>2.1318467863266499</v>
      </c>
      <c r="M39" t="s">
        <v>37</v>
      </c>
      <c r="N39">
        <v>2.1318467863266499</v>
      </c>
      <c r="Q39" t="s">
        <v>37</v>
      </c>
      <c r="R39">
        <v>2.3533634348018233</v>
      </c>
      <c r="U39" t="s">
        <v>37</v>
      </c>
      <c r="V39">
        <v>2.9199855803537269</v>
      </c>
    </row>
    <row r="40" spans="1:23">
      <c r="A40" t="s">
        <v>38</v>
      </c>
      <c r="B40">
        <v>1.6923336971672374E-3</v>
      </c>
      <c r="E40" t="s">
        <v>38</v>
      </c>
      <c r="F40">
        <v>4.8282736744572801E-3</v>
      </c>
      <c r="I40" t="s">
        <v>38</v>
      </c>
      <c r="J40">
        <v>2.9066938331020125E-4</v>
      </c>
      <c r="M40" t="s">
        <v>38</v>
      </c>
      <c r="N40">
        <v>1.1589777450785263E-3</v>
      </c>
      <c r="Q40" t="s">
        <v>38</v>
      </c>
      <c r="R40">
        <v>2.9739807289232915E-4</v>
      </c>
      <c r="U40" t="s">
        <v>38</v>
      </c>
      <c r="V40">
        <v>0.17864498335018109</v>
      </c>
    </row>
    <row r="41" spans="1:23" ht="20.5" thickBot="1">
      <c r="A41" s="3" t="s">
        <v>37</v>
      </c>
      <c r="B41" s="3">
        <v>2.7764451051977934</v>
      </c>
      <c r="C41" s="3"/>
      <c r="E41" s="3" t="s">
        <v>37</v>
      </c>
      <c r="F41" s="3">
        <v>4.3026527297494637</v>
      </c>
      <c r="G41" s="3"/>
      <c r="I41" s="3" t="s">
        <v>37</v>
      </c>
      <c r="J41" s="3">
        <v>2.7764451051977934</v>
      </c>
      <c r="K41" s="3"/>
      <c r="M41" s="3" t="s">
        <v>37</v>
      </c>
      <c r="N41" s="3">
        <v>2.7764451051977934</v>
      </c>
      <c r="O41" s="3"/>
      <c r="Q41" s="3" t="s">
        <v>37</v>
      </c>
      <c r="R41" s="3">
        <v>3.1824463052837091</v>
      </c>
      <c r="S41" s="3"/>
      <c r="U41" s="3" t="s">
        <v>37</v>
      </c>
      <c r="V41" s="3">
        <v>4.3026527297494637</v>
      </c>
      <c r="W41" s="3"/>
    </row>
  </sheetData>
  <phoneticPr fontId="1"/>
  <pageMargins left="0.7" right="0.7" top="0.75" bottom="0.75" header="0.3" footer="0.3"/>
  <pageSetup paperSize="9" orientation="portrait" horizontalDpi="0" verticalDpi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028A8-7A6C-9A4F-B6CE-CE0D42D16AB1}">
  <dimension ref="A1:P39"/>
  <sheetViews>
    <sheetView workbookViewId="0">
      <selection activeCell="A2" sqref="A2"/>
    </sheetView>
  </sheetViews>
  <sheetFormatPr defaultColWidth="10.69140625" defaultRowHeight="20"/>
  <sheetData>
    <row r="1" spans="1:16">
      <c r="A1" t="s">
        <v>368</v>
      </c>
      <c r="G1" t="s">
        <v>362</v>
      </c>
      <c r="M1" t="s">
        <v>363</v>
      </c>
    </row>
    <row r="2" spans="1:16">
      <c r="B2" t="s">
        <v>311</v>
      </c>
      <c r="C2" t="s">
        <v>312</v>
      </c>
      <c r="D2" t="s">
        <v>313</v>
      </c>
      <c r="E2" t="s">
        <v>314</v>
      </c>
      <c r="H2" t="s">
        <v>311</v>
      </c>
      <c r="I2" t="s">
        <v>312</v>
      </c>
      <c r="J2" t="s">
        <v>313</v>
      </c>
      <c r="K2" t="s">
        <v>314</v>
      </c>
      <c r="N2" t="s">
        <v>311</v>
      </c>
      <c r="O2" t="s">
        <v>312</v>
      </c>
      <c r="P2" t="s">
        <v>313</v>
      </c>
    </row>
    <row r="3" spans="1:16">
      <c r="A3" t="s">
        <v>315</v>
      </c>
      <c r="B3">
        <f>195353+193675</f>
        <v>389028</v>
      </c>
      <c r="C3">
        <f>32882+296213</f>
        <v>329095</v>
      </c>
      <c r="D3">
        <f>99034+1484</f>
        <v>100518</v>
      </c>
      <c r="E3">
        <f>3127+710</f>
        <v>3837</v>
      </c>
      <c r="G3" t="s">
        <v>315</v>
      </c>
      <c r="H3">
        <f>219798+207884</f>
        <v>427682</v>
      </c>
      <c r="I3">
        <f>203320+211764</f>
        <v>415084</v>
      </c>
      <c r="J3">
        <f>63893+17323</f>
        <v>81216</v>
      </c>
      <c r="K3">
        <f>40977+11688</f>
        <v>52665</v>
      </c>
      <c r="M3" t="s">
        <v>315</v>
      </c>
      <c r="N3">
        <f>305122+129756</f>
        <v>434878</v>
      </c>
      <c r="O3">
        <f>304919+49248</f>
        <v>354167</v>
      </c>
      <c r="P3">
        <f>87304+17417</f>
        <v>104721</v>
      </c>
    </row>
    <row r="6" spans="1:16">
      <c r="B6" t="s">
        <v>311</v>
      </c>
      <c r="C6" t="s">
        <v>312</v>
      </c>
      <c r="D6" t="s">
        <v>313</v>
      </c>
      <c r="E6" t="s">
        <v>314</v>
      </c>
      <c r="H6" t="s">
        <v>311</v>
      </c>
      <c r="I6" t="s">
        <v>312</v>
      </c>
      <c r="J6" t="s">
        <v>313</v>
      </c>
      <c r="K6" t="s">
        <v>314</v>
      </c>
      <c r="N6" t="s">
        <v>311</v>
      </c>
      <c r="O6" t="s">
        <v>312</v>
      </c>
      <c r="P6" t="s">
        <v>314</v>
      </c>
    </row>
    <row r="7" spans="1:16">
      <c r="A7" t="s">
        <v>315</v>
      </c>
      <c r="B7" s="9">
        <f>B3*D10</f>
        <v>1.9211259259259259</v>
      </c>
      <c r="C7" s="9">
        <f>C3*D10</f>
        <v>1.6251604938271604</v>
      </c>
      <c r="D7" s="9">
        <f>D3*D10</f>
        <v>0.49638518518518521</v>
      </c>
      <c r="E7" s="9">
        <f>E3*D10</f>
        <v>1.8948148148148148E-2</v>
      </c>
      <c r="G7" t="s">
        <v>315</v>
      </c>
      <c r="H7" s="9">
        <f>H3*D10</f>
        <v>2.11200987654321</v>
      </c>
      <c r="I7" s="9">
        <f>I3*D10</f>
        <v>2.0497975308641974</v>
      </c>
      <c r="J7" s="9">
        <f>J3*D10</f>
        <v>0.40106666666666668</v>
      </c>
      <c r="K7" s="9">
        <f>K3*D10</f>
        <v>0.26007407407407407</v>
      </c>
      <c r="M7" t="s">
        <v>315</v>
      </c>
      <c r="N7" s="9">
        <f>N3*D10</f>
        <v>2.1475456790123455</v>
      </c>
      <c r="O7" s="9">
        <f>O3*D10</f>
        <v>1.7489728395061728</v>
      </c>
      <c r="P7" s="9">
        <f>P3*D10</f>
        <v>0.51714074074074079</v>
      </c>
    </row>
    <row r="9" spans="1:16">
      <c r="A9">
        <f>225*225</f>
        <v>50625</v>
      </c>
      <c r="B9" t="s">
        <v>92</v>
      </c>
      <c r="C9" t="s">
        <v>93</v>
      </c>
      <c r="D9">
        <f>0.5*0.5</f>
        <v>0.25</v>
      </c>
      <c r="E9" t="s">
        <v>94</v>
      </c>
      <c r="M9" t="s">
        <v>361</v>
      </c>
    </row>
    <row r="10" spans="1:16">
      <c r="A10">
        <v>1</v>
      </c>
      <c r="B10" t="s">
        <v>95</v>
      </c>
      <c r="C10" t="s">
        <v>93</v>
      </c>
      <c r="D10">
        <f>D9/A9</f>
        <v>4.9382716049382717E-6</v>
      </c>
      <c r="E10" t="s">
        <v>94</v>
      </c>
      <c r="N10" t="s">
        <v>311</v>
      </c>
      <c r="O10" t="s">
        <v>312</v>
      </c>
      <c r="P10" t="s">
        <v>314</v>
      </c>
    </row>
    <row r="11" spans="1:16">
      <c r="M11" t="s">
        <v>315</v>
      </c>
      <c r="N11">
        <f>435848+282708</f>
        <v>718556</v>
      </c>
      <c r="O11">
        <f>178690+130507+339925</f>
        <v>649122</v>
      </c>
      <c r="P11">
        <f>127086+73739+22566</f>
        <v>223391</v>
      </c>
    </row>
    <row r="13" spans="1:16">
      <c r="A13" t="s">
        <v>316</v>
      </c>
    </row>
    <row r="14" spans="1:16" ht="20.5" thickBot="1">
      <c r="A14" t="s">
        <v>317</v>
      </c>
      <c r="F14" t="s">
        <v>319</v>
      </c>
      <c r="G14" s="1" t="s">
        <v>177</v>
      </c>
      <c r="H14" t="s">
        <v>320</v>
      </c>
      <c r="I14" t="s">
        <v>321</v>
      </c>
      <c r="N14" t="s">
        <v>311</v>
      </c>
      <c r="O14" t="s">
        <v>312</v>
      </c>
      <c r="P14" t="s">
        <v>314</v>
      </c>
    </row>
    <row r="15" spans="1:16">
      <c r="A15" s="4"/>
      <c r="B15" s="4" t="s">
        <v>27</v>
      </c>
      <c r="C15" s="4" t="s">
        <v>28</v>
      </c>
      <c r="E15" t="s">
        <v>322</v>
      </c>
      <c r="F15">
        <v>1.9211259259259259</v>
      </c>
      <c r="G15" s="1">
        <v>1.6251604938271604</v>
      </c>
      <c r="H15">
        <v>0.49638518518518521</v>
      </c>
      <c r="I15">
        <v>1.8948148148148148E-2</v>
      </c>
      <c r="M15" t="s">
        <v>315</v>
      </c>
      <c r="N15" s="9">
        <f>N11*D10</f>
        <v>3.5484246913580249</v>
      </c>
      <c r="O15" s="9">
        <f>O11*D10</f>
        <v>3.2055407407407408</v>
      </c>
      <c r="P15" s="9">
        <f>P11*D10</f>
        <v>1.1031654320987654</v>
      </c>
    </row>
    <row r="16" spans="1:16">
      <c r="A16" t="s">
        <v>29</v>
      </c>
      <c r="B16">
        <v>1.80797695473251</v>
      </c>
      <c r="C16">
        <v>0.47153086419753087</v>
      </c>
      <c r="E16">
        <v>324</v>
      </c>
      <c r="F16">
        <v>2.11200987654321</v>
      </c>
      <c r="G16">
        <v>2.0497975308641974</v>
      </c>
      <c r="H16">
        <v>0.40106666666666668</v>
      </c>
      <c r="I16">
        <v>0.26007407407407407</v>
      </c>
    </row>
    <row r="17" spans="1:9">
      <c r="A17" t="s">
        <v>30</v>
      </c>
      <c r="B17">
        <v>4.769026751613064E-2</v>
      </c>
      <c r="C17">
        <v>3.8316006218564458E-3</v>
      </c>
      <c r="E17">
        <v>411</v>
      </c>
      <c r="F17">
        <v>2.1475456790123455</v>
      </c>
      <c r="G17">
        <v>1.7489728395061728</v>
      </c>
      <c r="H17">
        <v>0.51714074074074079</v>
      </c>
    </row>
    <row r="18" spans="1:9">
      <c r="A18" t="s">
        <v>31</v>
      </c>
      <c r="B18">
        <v>3</v>
      </c>
      <c r="C18">
        <v>3</v>
      </c>
      <c r="E18" t="s">
        <v>323</v>
      </c>
      <c r="F18">
        <v>3.5484246913580249</v>
      </c>
      <c r="G18">
        <v>3.2055407407407408</v>
      </c>
      <c r="I18">
        <v>1.1031654320987654</v>
      </c>
    </row>
    <row r="19" spans="1:9">
      <c r="A19" t="s">
        <v>32</v>
      </c>
      <c r="B19">
        <v>0</v>
      </c>
    </row>
    <row r="20" spans="1:9">
      <c r="A20" t="s">
        <v>33</v>
      </c>
      <c r="B20">
        <v>2</v>
      </c>
      <c r="E20" t="s">
        <v>319</v>
      </c>
      <c r="F20" t="s">
        <v>324</v>
      </c>
      <c r="G20" t="s">
        <v>320</v>
      </c>
      <c r="H20" t="s">
        <v>321</v>
      </c>
    </row>
    <row r="21" spans="1:9">
      <c r="A21" t="s">
        <v>34</v>
      </c>
      <c r="B21">
        <v>10.198029675049511</v>
      </c>
      <c r="E21">
        <v>2.432276543209877</v>
      </c>
      <c r="F21">
        <v>2.1573679012345677</v>
      </c>
      <c r="G21">
        <v>0.47153086419753087</v>
      </c>
      <c r="H21">
        <v>0.46072921810699591</v>
      </c>
    </row>
    <row r="22" spans="1:9">
      <c r="A22" t="s">
        <v>35</v>
      </c>
      <c r="B22">
        <v>4.7394520257946268E-3</v>
      </c>
      <c r="E22">
        <v>0.37535583617068696</v>
      </c>
      <c r="F22">
        <v>0.360586205250505</v>
      </c>
      <c r="G22">
        <v>3.5737937927159173E-2</v>
      </c>
      <c r="H22">
        <v>0.32867341684640283</v>
      </c>
    </row>
    <row r="23" spans="1:9">
      <c r="A23" t="s">
        <v>37</v>
      </c>
      <c r="B23">
        <v>2.9199855803537269</v>
      </c>
    </row>
    <row r="24" spans="1:9">
      <c r="A24" t="s">
        <v>38</v>
      </c>
      <c r="B24">
        <v>9.4789040515892535E-3</v>
      </c>
    </row>
    <row r="25" spans="1:9" ht="20.5" thickBot="1">
      <c r="A25" s="3" t="s">
        <v>37</v>
      </c>
      <c r="B25" s="3">
        <v>4.3026527297494637</v>
      </c>
      <c r="C25" s="3"/>
    </row>
    <row r="27" spans="1:9">
      <c r="A27" t="s">
        <v>316</v>
      </c>
    </row>
    <row r="28" spans="1:9" ht="20.5" thickBot="1">
      <c r="A28" t="s">
        <v>318</v>
      </c>
    </row>
    <row r="29" spans="1:9">
      <c r="A29" s="4"/>
      <c r="B29" s="4" t="s">
        <v>27</v>
      </c>
      <c r="C29" s="4" t="s">
        <v>28</v>
      </c>
    </row>
    <row r="30" spans="1:9">
      <c r="A30" t="s">
        <v>29</v>
      </c>
      <c r="B30">
        <v>1.80797695473251</v>
      </c>
      <c r="C30">
        <v>0.46072921810699591</v>
      </c>
    </row>
    <row r="31" spans="1:9">
      <c r="A31" t="s">
        <v>30</v>
      </c>
      <c r="B31">
        <v>4.769026751613064E-2</v>
      </c>
      <c r="C31">
        <v>0.32407864482446774</v>
      </c>
    </row>
    <row r="32" spans="1:9">
      <c r="A32" t="s">
        <v>31</v>
      </c>
      <c r="B32">
        <v>3</v>
      </c>
      <c r="C32">
        <v>3</v>
      </c>
    </row>
    <row r="33" spans="1:3">
      <c r="A33" t="s">
        <v>32</v>
      </c>
      <c r="B33">
        <v>0</v>
      </c>
    </row>
    <row r="34" spans="1:3">
      <c r="A34" t="s">
        <v>33</v>
      </c>
      <c r="B34">
        <v>3</v>
      </c>
    </row>
    <row r="35" spans="1:3">
      <c r="A35" t="s">
        <v>34</v>
      </c>
      <c r="B35">
        <v>3.8271153715727042</v>
      </c>
    </row>
    <row r="36" spans="1:3">
      <c r="A36" t="s">
        <v>35</v>
      </c>
      <c r="B36">
        <v>1.5710839946770163E-2</v>
      </c>
    </row>
    <row r="37" spans="1:3">
      <c r="A37" t="s">
        <v>37</v>
      </c>
      <c r="B37">
        <v>2.3533634348018233</v>
      </c>
    </row>
    <row r="38" spans="1:3">
      <c r="A38" t="s">
        <v>38</v>
      </c>
      <c r="B38">
        <v>3.1421679893540326E-2</v>
      </c>
    </row>
    <row r="39" spans="1:3" ht="20.5" thickBot="1">
      <c r="A39" s="3" t="s">
        <v>37</v>
      </c>
      <c r="B39" s="3">
        <v>3.1824463052837091</v>
      </c>
      <c r="C39" s="3"/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AEAAF-EF68-DE42-99B5-6A6C12E2DF2D}">
  <dimension ref="A1:P39"/>
  <sheetViews>
    <sheetView topLeftCell="A13" zoomScaleNormal="100" workbookViewId="0">
      <selection activeCell="G16" sqref="G16"/>
    </sheetView>
  </sheetViews>
  <sheetFormatPr defaultColWidth="11.53515625" defaultRowHeight="20"/>
  <cols>
    <col min="6" max="6" width="13" bestFit="1" customWidth="1"/>
    <col min="9" max="10" width="13" bestFit="1" customWidth="1"/>
  </cols>
  <sheetData>
    <row r="1" spans="1:16">
      <c r="A1" s="7" t="s">
        <v>0</v>
      </c>
    </row>
    <row r="2" spans="1:16">
      <c r="A2" t="s">
        <v>53</v>
      </c>
      <c r="F2" t="s">
        <v>150</v>
      </c>
    </row>
    <row r="3" spans="1:16">
      <c r="A3" t="s">
        <v>54</v>
      </c>
      <c r="B3" s="5" t="s">
        <v>55</v>
      </c>
      <c r="C3" s="5" t="s">
        <v>56</v>
      </c>
      <c r="D3" s="5" t="s">
        <v>57</v>
      </c>
      <c r="F3" t="s">
        <v>54</v>
      </c>
      <c r="G3" s="8" t="s">
        <v>58</v>
      </c>
      <c r="H3" s="5" t="s">
        <v>55</v>
      </c>
      <c r="I3" s="5" t="s">
        <v>56</v>
      </c>
      <c r="J3" s="5" t="s">
        <v>57</v>
      </c>
    </row>
    <row r="4" spans="1:16">
      <c r="A4" s="5" t="s">
        <v>348</v>
      </c>
      <c r="B4" s="5">
        <v>7.4302338780000001</v>
      </c>
      <c r="C4" s="5">
        <v>9.1023997820000009</v>
      </c>
      <c r="D4" s="5">
        <v>10.95204515</v>
      </c>
      <c r="F4" s="5" t="s">
        <v>348</v>
      </c>
      <c r="G4">
        <v>3.6127183227510002E-5</v>
      </c>
      <c r="H4">
        <v>2.6843342073312732E-4</v>
      </c>
      <c r="I4">
        <v>3.2884406474343052E-4</v>
      </c>
      <c r="J4">
        <v>3.9566654170371669E-4</v>
      </c>
    </row>
    <row r="5" spans="1:16">
      <c r="A5" s="5" t="s">
        <v>349</v>
      </c>
      <c r="B5" s="5">
        <v>50.584737570000001</v>
      </c>
      <c r="C5" s="5">
        <v>56.505741049999997</v>
      </c>
      <c r="D5" s="5">
        <v>45.416717259999999</v>
      </c>
      <c r="F5" s="5" t="s">
        <v>349</v>
      </c>
      <c r="G5">
        <v>1.5723430189451459E-5</v>
      </c>
      <c r="H5">
        <v>7.953655897628987E-4</v>
      </c>
      <c r="I5">
        <v>8.8846407467936615E-4</v>
      </c>
      <c r="J5">
        <v>7.1410658321390105E-4</v>
      </c>
    </row>
    <row r="6" spans="1:16">
      <c r="A6" s="5" t="s">
        <v>350</v>
      </c>
      <c r="B6" s="5">
        <v>29.018303800000002</v>
      </c>
      <c r="C6" s="5">
        <v>62.452529319999996</v>
      </c>
      <c r="D6" s="5">
        <v>28.006497400000001</v>
      </c>
      <c r="F6" s="5" t="s">
        <v>350</v>
      </c>
      <c r="G6">
        <v>4.4406453441387765E-5</v>
      </c>
      <c r="H6">
        <v>1.2885999565881501E-3</v>
      </c>
      <c r="I6">
        <v>2.7732953355248807E-3</v>
      </c>
      <c r="J6">
        <v>1.2436692228916751E-3</v>
      </c>
      <c r="L6" s="5"/>
    </row>
    <row r="7" spans="1:16">
      <c r="A7" s="5" t="s">
        <v>351</v>
      </c>
      <c r="B7" s="5">
        <v>14.6320117</v>
      </c>
      <c r="C7" s="5">
        <v>11.890483290000001</v>
      </c>
      <c r="D7" s="5">
        <v>17.844298179999999</v>
      </c>
      <c r="F7" s="5" t="s">
        <v>351</v>
      </c>
      <c r="G7">
        <v>2.0121541023972309E-5</v>
      </c>
      <c r="H7">
        <v>2.9441862378487956E-4</v>
      </c>
      <c r="I7">
        <v>2.3925484736917466E-4</v>
      </c>
      <c r="J7">
        <v>3.5905477791448254E-4</v>
      </c>
    </row>
    <row r="8" spans="1:16">
      <c r="A8" s="5" t="s">
        <v>352</v>
      </c>
      <c r="B8" s="5">
        <v>8.6343431539999997</v>
      </c>
      <c r="C8" s="5">
        <v>21.389874290000002</v>
      </c>
      <c r="D8" s="5">
        <v>13.15312346</v>
      </c>
      <c r="F8" s="5" t="s">
        <v>352</v>
      </c>
      <c r="G8" s="1">
        <v>7.0006491468477901E-5</v>
      </c>
      <c r="H8" s="1">
        <v>6.0446007037527442E-4</v>
      </c>
      <c r="I8" s="1">
        <v>1.4974300517435341E-3</v>
      </c>
      <c r="J8" s="1">
        <v>9.2080402555523003E-4</v>
      </c>
    </row>
    <row r="9" spans="1:16">
      <c r="A9" s="5" t="s">
        <v>353</v>
      </c>
      <c r="B9" s="5">
        <v>15.67351863</v>
      </c>
      <c r="C9" s="5">
        <v>7.6174897220000002</v>
      </c>
      <c r="D9" s="5">
        <v>12.67188576</v>
      </c>
      <c r="F9" s="5" t="s">
        <v>353</v>
      </c>
      <c r="G9">
        <v>7.6627331687594217E-5</v>
      </c>
      <c r="H9">
        <v>1.2010199106276256E-3</v>
      </c>
      <c r="I9">
        <v>5.8370791151931916E-4</v>
      </c>
      <c r="J9">
        <v>9.710127933937378E-4</v>
      </c>
    </row>
    <row r="10" spans="1:16">
      <c r="L10" s="5"/>
      <c r="M10" s="1"/>
      <c r="N10" s="1"/>
      <c r="O10" s="1"/>
      <c r="P10" s="1"/>
    </row>
    <row r="11" spans="1:16">
      <c r="B11" s="8" t="s">
        <v>25</v>
      </c>
      <c r="C11" s="5"/>
      <c r="D11" s="5"/>
      <c r="E11" s="5"/>
      <c r="F11" s="5"/>
    </row>
    <row r="12" spans="1:16">
      <c r="A12" s="5"/>
      <c r="B12" s="5" t="s">
        <v>59</v>
      </c>
      <c r="C12" s="5" t="s">
        <v>60</v>
      </c>
      <c r="D12" s="5" t="s">
        <v>61</v>
      </c>
      <c r="E12" s="5" t="s">
        <v>62</v>
      </c>
    </row>
    <row r="13" spans="1:16">
      <c r="B13" s="5" t="s">
        <v>63</v>
      </c>
      <c r="C13" s="5">
        <v>50.584737570000001</v>
      </c>
      <c r="D13" s="5">
        <v>62.452529319999996</v>
      </c>
      <c r="E13" s="5">
        <v>45.416717259999999</v>
      </c>
    </row>
    <row r="14" spans="1:16">
      <c r="B14" s="6">
        <v>0.75</v>
      </c>
      <c r="C14" s="5">
        <v>32.199560339999998</v>
      </c>
      <c r="D14" s="5">
        <v>33.184154159999999</v>
      </c>
      <c r="E14" s="5">
        <v>20.384847990000001</v>
      </c>
    </row>
    <row r="15" spans="1:16">
      <c r="B15" s="5" t="s">
        <v>64</v>
      </c>
      <c r="C15" s="5">
        <v>18.358697849999999</v>
      </c>
      <c r="D15" s="5">
        <v>20.355404239999999</v>
      </c>
      <c r="E15" s="5">
        <v>13.56110645</v>
      </c>
    </row>
    <row r="16" spans="1:16">
      <c r="B16" s="6">
        <v>0.25</v>
      </c>
      <c r="C16" s="5">
        <v>13.13259457</v>
      </c>
      <c r="D16" s="5">
        <v>11.193462419999999</v>
      </c>
      <c r="E16" s="5">
        <v>13.03281404</v>
      </c>
    </row>
    <row r="17" spans="2:12">
      <c r="B17" s="5" t="s">
        <v>65</v>
      </c>
      <c r="C17" s="5">
        <v>7.4302338780000001</v>
      </c>
      <c r="D17" s="5">
        <v>7.6174897220000002</v>
      </c>
      <c r="E17" s="5">
        <v>10.95204515</v>
      </c>
    </row>
    <row r="18" spans="2:12">
      <c r="B18" s="5"/>
      <c r="C18" s="5"/>
      <c r="D18" s="5"/>
      <c r="E18" s="5"/>
    </row>
    <row r="19" spans="2:12">
      <c r="B19" s="5"/>
      <c r="C19" s="5" t="s">
        <v>60</v>
      </c>
      <c r="D19" s="5" t="s">
        <v>61</v>
      </c>
      <c r="E19" s="5" t="s">
        <v>62</v>
      </c>
    </row>
    <row r="20" spans="2:12">
      <c r="B20" s="5" t="s">
        <v>66</v>
      </c>
      <c r="C20" s="5">
        <v>18.38517723</v>
      </c>
      <c r="D20" s="5">
        <v>29.268375160000002</v>
      </c>
      <c r="E20" s="5">
        <v>25.031869270000001</v>
      </c>
    </row>
    <row r="21" spans="2:12">
      <c r="B21" s="5" t="s">
        <v>67</v>
      </c>
      <c r="C21" s="5">
        <v>13.84086248</v>
      </c>
      <c r="D21" s="5">
        <v>12.82874992</v>
      </c>
      <c r="E21" s="5">
        <v>6.8237415400000003</v>
      </c>
    </row>
    <row r="22" spans="2:12">
      <c r="B22" s="5" t="s">
        <v>68</v>
      </c>
      <c r="C22" s="5">
        <v>5.2261032849999998</v>
      </c>
      <c r="D22" s="5">
        <v>9.1619418209999992</v>
      </c>
      <c r="E22" s="5">
        <v>0.52829240799999999</v>
      </c>
    </row>
    <row r="23" spans="2:12">
      <c r="B23" s="6">
        <v>0.25</v>
      </c>
      <c r="C23" s="5">
        <v>13.13259457</v>
      </c>
      <c r="D23" s="5">
        <v>11.193462419999999</v>
      </c>
      <c r="E23" s="5">
        <v>13.03281404</v>
      </c>
    </row>
    <row r="24" spans="2:12">
      <c r="B24" s="5" t="s">
        <v>69</v>
      </c>
      <c r="C24" s="5">
        <v>5.7023606889999998</v>
      </c>
      <c r="D24" s="5">
        <v>3.5759726939999998</v>
      </c>
      <c r="E24" s="5">
        <v>2.080768892</v>
      </c>
    </row>
    <row r="26" spans="2:12">
      <c r="B26" t="s">
        <v>39</v>
      </c>
      <c r="F26" t="s">
        <v>40</v>
      </c>
      <c r="J26" t="s">
        <v>41</v>
      </c>
    </row>
    <row r="27" spans="2:12">
      <c r="B27" t="s">
        <v>26</v>
      </c>
      <c r="F27" t="s">
        <v>26</v>
      </c>
      <c r="J27" t="s">
        <v>26</v>
      </c>
    </row>
    <row r="28" spans="2:12" ht="20.5" thickBot="1"/>
    <row r="29" spans="2:12">
      <c r="B29" s="4"/>
      <c r="C29" s="4" t="s">
        <v>42</v>
      </c>
      <c r="D29" s="4" t="s">
        <v>43</v>
      </c>
      <c r="F29" s="4"/>
      <c r="G29" s="4" t="s">
        <v>42</v>
      </c>
      <c r="H29" s="4" t="s">
        <v>43</v>
      </c>
      <c r="J29" s="4"/>
      <c r="K29" s="4" t="s">
        <v>42</v>
      </c>
      <c r="L29" s="4" t="s">
        <v>43</v>
      </c>
    </row>
    <row r="30" spans="2:12">
      <c r="B30" t="s">
        <v>29</v>
      </c>
      <c r="C30">
        <v>4.3835405173065607E-5</v>
      </c>
      <c r="D30">
        <v>7.4204959531199257E-4</v>
      </c>
      <c r="F30" t="s">
        <v>29</v>
      </c>
      <c r="G30">
        <v>4.3835405173065607E-5</v>
      </c>
      <c r="H30">
        <v>1.0518327142632841E-3</v>
      </c>
      <c r="J30" t="s">
        <v>29</v>
      </c>
      <c r="K30">
        <v>4.3835405173065607E-5</v>
      </c>
      <c r="L30">
        <v>7.6738565744545722E-4</v>
      </c>
    </row>
    <row r="31" spans="2:12">
      <c r="B31" t="s">
        <v>30</v>
      </c>
      <c r="C31">
        <v>6.3452189489277223E-10</v>
      </c>
      <c r="D31">
        <v>1.911660575763312E-7</v>
      </c>
      <c r="F31" t="s">
        <v>30</v>
      </c>
      <c r="G31">
        <v>6.3452189489277223E-10</v>
      </c>
      <c r="H31">
        <v>9.1816321280292679E-7</v>
      </c>
      <c r="J31" t="s">
        <v>30</v>
      </c>
      <c r="K31">
        <v>6.3452189489277223E-10</v>
      </c>
      <c r="L31">
        <v>1.1991902176389193E-7</v>
      </c>
    </row>
    <row r="32" spans="2:12">
      <c r="B32" t="s">
        <v>31</v>
      </c>
      <c r="C32">
        <v>6</v>
      </c>
      <c r="D32">
        <v>6</v>
      </c>
      <c r="F32" t="s">
        <v>31</v>
      </c>
      <c r="G32">
        <v>6</v>
      </c>
      <c r="H32">
        <v>6</v>
      </c>
      <c r="J32" t="s">
        <v>31</v>
      </c>
      <c r="K32">
        <v>6</v>
      </c>
      <c r="L32">
        <v>6</v>
      </c>
    </row>
    <row r="33" spans="2:12">
      <c r="B33" t="s">
        <v>32</v>
      </c>
      <c r="C33">
        <v>0</v>
      </c>
      <c r="F33" t="s">
        <v>32</v>
      </c>
      <c r="G33">
        <v>0</v>
      </c>
      <c r="J33" t="s">
        <v>32</v>
      </c>
      <c r="K33">
        <v>0</v>
      </c>
    </row>
    <row r="34" spans="2:12">
      <c r="B34" t="s">
        <v>33</v>
      </c>
      <c r="C34">
        <v>5</v>
      </c>
      <c r="F34" t="s">
        <v>33</v>
      </c>
      <c r="G34">
        <v>5</v>
      </c>
      <c r="J34" t="s">
        <v>33</v>
      </c>
      <c r="K34">
        <v>5</v>
      </c>
    </row>
    <row r="35" spans="2:12">
      <c r="B35" t="s">
        <v>34</v>
      </c>
      <c r="C35">
        <v>-3.9051645537182527</v>
      </c>
      <c r="F35" t="s">
        <v>34</v>
      </c>
      <c r="G35">
        <v>-2.5758765180197636</v>
      </c>
      <c r="J35" t="s">
        <v>34</v>
      </c>
      <c r="K35">
        <v>-5.1045132327288991</v>
      </c>
    </row>
    <row r="36" spans="2:12">
      <c r="B36" t="s">
        <v>35</v>
      </c>
      <c r="C36">
        <v>5.6750470605182162E-3</v>
      </c>
      <c r="F36" t="s">
        <v>35</v>
      </c>
      <c r="G36">
        <v>2.483993469217239E-2</v>
      </c>
      <c r="J36" t="s">
        <v>35</v>
      </c>
      <c r="K36">
        <v>1.8779138018284475E-3</v>
      </c>
    </row>
    <row r="37" spans="2:12">
      <c r="B37" t="s">
        <v>37</v>
      </c>
      <c r="C37">
        <v>2.0150483733330233</v>
      </c>
      <c r="F37" t="s">
        <v>37</v>
      </c>
      <c r="G37">
        <v>2.0150483733330233</v>
      </c>
      <c r="J37" t="s">
        <v>37</v>
      </c>
      <c r="K37">
        <v>2.0150483733330233</v>
      </c>
    </row>
    <row r="38" spans="2:12">
      <c r="B38" t="s">
        <v>38</v>
      </c>
      <c r="C38">
        <v>1.1350094121036432E-2</v>
      </c>
      <c r="F38" t="s">
        <v>38</v>
      </c>
      <c r="G38">
        <v>4.967986938434478E-2</v>
      </c>
      <c r="J38" t="s">
        <v>38</v>
      </c>
      <c r="K38">
        <v>3.7558276036568951E-3</v>
      </c>
    </row>
    <row r="39" spans="2:12" ht="20.5" thickBot="1">
      <c r="B39" s="3" t="s">
        <v>37</v>
      </c>
      <c r="C39" s="3">
        <v>2.570581835636315</v>
      </c>
      <c r="D39" s="3"/>
      <c r="F39" s="3" t="s">
        <v>37</v>
      </c>
      <c r="G39" s="3">
        <v>2.570581835636315</v>
      </c>
      <c r="H39" s="3"/>
      <c r="J39" s="3" t="s">
        <v>37</v>
      </c>
      <c r="K39" s="3">
        <v>2.570581835636315</v>
      </c>
      <c r="L39" s="3"/>
    </row>
  </sheetData>
  <phoneticPr fontId="1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0451E-885C-314A-BA2D-FF48AD630A51}">
  <dimension ref="A1:Q49"/>
  <sheetViews>
    <sheetView workbookViewId="0">
      <selection activeCell="K21" sqref="K21"/>
    </sheetView>
  </sheetViews>
  <sheetFormatPr defaultColWidth="10.69140625" defaultRowHeight="20"/>
  <sheetData>
    <row r="1" spans="1:17">
      <c r="A1" s="21" t="s">
        <v>364</v>
      </c>
      <c r="G1" t="s">
        <v>365</v>
      </c>
      <c r="M1" t="s">
        <v>366</v>
      </c>
    </row>
    <row r="2" spans="1:17">
      <c r="B2" t="s">
        <v>311</v>
      </c>
      <c r="C2" t="s">
        <v>312</v>
      </c>
      <c r="D2" t="s">
        <v>313</v>
      </c>
      <c r="E2" t="s">
        <v>314</v>
      </c>
      <c r="H2" t="s">
        <v>311</v>
      </c>
      <c r="I2" t="s">
        <v>312</v>
      </c>
      <c r="J2" t="s">
        <v>313</v>
      </c>
      <c r="K2" t="s">
        <v>314</v>
      </c>
      <c r="N2" t="s">
        <v>311</v>
      </c>
      <c r="O2" t="s">
        <v>312</v>
      </c>
      <c r="P2" t="s">
        <v>313</v>
      </c>
      <c r="Q2" t="s">
        <v>314</v>
      </c>
    </row>
    <row r="3" spans="1:17">
      <c r="A3" t="s">
        <v>315</v>
      </c>
      <c r="B3">
        <f>(195443+53105)/2</f>
        <v>124274</v>
      </c>
      <c r="C3">
        <v>131688</v>
      </c>
      <c r="D3">
        <v>26316</v>
      </c>
      <c r="E3">
        <v>68312</v>
      </c>
      <c r="G3" t="s">
        <v>315</v>
      </c>
      <c r="H3">
        <f>183676/2</f>
        <v>91838</v>
      </c>
      <c r="I3">
        <v>95088</v>
      </c>
      <c r="J3">
        <v>50904</v>
      </c>
      <c r="K3">
        <f>59458</f>
        <v>59458</v>
      </c>
      <c r="M3" t="s">
        <v>315</v>
      </c>
      <c r="N3">
        <v>172184</v>
      </c>
      <c r="O3">
        <v>140759</v>
      </c>
      <c r="P3">
        <v>63295</v>
      </c>
      <c r="Q3">
        <v>78441</v>
      </c>
    </row>
    <row r="6" spans="1:17">
      <c r="B6" t="s">
        <v>311</v>
      </c>
      <c r="C6" t="s">
        <v>312</v>
      </c>
      <c r="D6" t="s">
        <v>313</v>
      </c>
      <c r="E6" t="s">
        <v>314</v>
      </c>
      <c r="H6" t="s">
        <v>311</v>
      </c>
      <c r="I6" t="s">
        <v>312</v>
      </c>
      <c r="J6" t="s">
        <v>313</v>
      </c>
      <c r="K6" t="s">
        <v>314</v>
      </c>
      <c r="N6" t="s">
        <v>311</v>
      </c>
      <c r="O6" t="s">
        <v>312</v>
      </c>
      <c r="P6" t="s">
        <v>313</v>
      </c>
      <c r="Q6" t="s">
        <v>314</v>
      </c>
    </row>
    <row r="7" spans="1:17">
      <c r="A7" t="s">
        <v>315</v>
      </c>
      <c r="B7" s="9">
        <f>B3*D10</f>
        <v>0.61369876543209878</v>
      </c>
      <c r="C7" s="9">
        <f>C3*D10</f>
        <v>0.65031111111111106</v>
      </c>
      <c r="D7" s="9">
        <f>D3*D10</f>
        <v>0.12995555555555555</v>
      </c>
      <c r="E7" s="9">
        <f>E3*D10</f>
        <v>0.3373432098765432</v>
      </c>
      <c r="G7" t="s">
        <v>315</v>
      </c>
      <c r="H7" s="9">
        <f>H3*D10</f>
        <v>0.45352098765432097</v>
      </c>
      <c r="I7" s="9">
        <f>I3*D10</f>
        <v>0.46957037037037036</v>
      </c>
      <c r="J7" s="9">
        <f>J3*D10</f>
        <v>0.25137777777777776</v>
      </c>
      <c r="K7" s="9">
        <f>K3*D10</f>
        <v>0.29361975308641974</v>
      </c>
      <c r="M7" t="s">
        <v>315</v>
      </c>
      <c r="N7" s="9">
        <f>N3*D10</f>
        <v>0.85029135802469136</v>
      </c>
      <c r="O7" s="9">
        <f>O3*D10</f>
        <v>0.69510617283950615</v>
      </c>
      <c r="P7" s="9">
        <f>P3*D10</f>
        <v>0.3125679012345679</v>
      </c>
      <c r="Q7" s="9">
        <f>Q3*D10</f>
        <v>0.38736296296296296</v>
      </c>
    </row>
    <row r="9" spans="1:17">
      <c r="A9">
        <f>225*225</f>
        <v>50625</v>
      </c>
      <c r="B9" t="s">
        <v>92</v>
      </c>
      <c r="C9" t="s">
        <v>93</v>
      </c>
      <c r="D9">
        <f>0.5*0.5</f>
        <v>0.25</v>
      </c>
      <c r="E9" t="s">
        <v>94</v>
      </c>
    </row>
    <row r="10" spans="1:17">
      <c r="A10">
        <v>1</v>
      </c>
      <c r="B10" t="s">
        <v>95</v>
      </c>
      <c r="C10" t="s">
        <v>93</v>
      </c>
      <c r="D10">
        <f>D9/A9</f>
        <v>4.9382716049382717E-6</v>
      </c>
      <c r="E10" t="s">
        <v>94</v>
      </c>
    </row>
    <row r="13" spans="1:17">
      <c r="B13" t="s">
        <v>311</v>
      </c>
      <c r="C13" t="s">
        <v>312</v>
      </c>
      <c r="D13" t="s">
        <v>313</v>
      </c>
      <c r="E13" t="s">
        <v>314</v>
      </c>
    </row>
    <row r="14" spans="1:17">
      <c r="A14" s="21" t="s">
        <v>364</v>
      </c>
      <c r="B14">
        <f>B7</f>
        <v>0.61369876543209878</v>
      </c>
      <c r="C14">
        <f>C7</f>
        <v>0.65031111111111106</v>
      </c>
      <c r="D14">
        <f>D7</f>
        <v>0.12995555555555555</v>
      </c>
      <c r="E14">
        <f>E7</f>
        <v>0.3373432098765432</v>
      </c>
    </row>
    <row r="15" spans="1:17">
      <c r="A15" t="s">
        <v>365</v>
      </c>
      <c r="B15">
        <f>H7</f>
        <v>0.45352098765432097</v>
      </c>
      <c r="C15">
        <f>I7</f>
        <v>0.46957037037037036</v>
      </c>
      <c r="D15">
        <f>J7</f>
        <v>0.25137777777777776</v>
      </c>
      <c r="E15">
        <f>K7</f>
        <v>0.29361975308641974</v>
      </c>
    </row>
    <row r="16" spans="1:17">
      <c r="A16" t="s">
        <v>366</v>
      </c>
      <c r="B16">
        <f>N7</f>
        <v>0.85029135802469136</v>
      </c>
      <c r="C16">
        <f>O7</f>
        <v>0.69510617283950615</v>
      </c>
      <c r="D16">
        <f>P7</f>
        <v>0.3125679012345679</v>
      </c>
      <c r="E16">
        <f>Q7</f>
        <v>0.38736296296296296</v>
      </c>
    </row>
    <row r="19" spans="1:4">
      <c r="A19" t="s">
        <v>311</v>
      </c>
      <c r="B19" t="s">
        <v>182</v>
      </c>
      <c r="C19" t="s">
        <v>313</v>
      </c>
      <c r="D19" t="s">
        <v>314</v>
      </c>
    </row>
    <row r="20" spans="1:4">
      <c r="A20">
        <f>AVERAGE(B14:B15,B16)</f>
        <v>0.63917037037037039</v>
      </c>
      <c r="B20">
        <f>AVERAGE(C14:C15,C16)</f>
        <v>0.60499588477366251</v>
      </c>
      <c r="C20">
        <f>AVERAGE(D14:D15,D16)</f>
        <v>0.23130041152263373</v>
      </c>
      <c r="D20">
        <f>AVERAGE(E14:E15,E16)</f>
        <v>0.33944197530864195</v>
      </c>
    </row>
    <row r="21" spans="1:4">
      <c r="A21">
        <f>STDEV(B14:B16)/SQRT(COUNT(B14:B16))</f>
        <v>0.11524363134183555</v>
      </c>
      <c r="B21">
        <f>STDEV(C14:C16)/SQRT(COUNT(C14:C16))</f>
        <v>6.8936448637760911E-2</v>
      </c>
      <c r="C21">
        <f>STDEV(D14:D16)/SQRT(COUNT(D14:D16))</f>
        <v>5.3662968843841051E-2</v>
      </c>
      <c r="D21">
        <f>STDEV(E14:E16)/SQRT(COUNT(E14:E16))</f>
        <v>2.7081672534167656E-2</v>
      </c>
    </row>
    <row r="23" spans="1:4">
      <c r="A23" t="s">
        <v>316</v>
      </c>
    </row>
    <row r="24" spans="1:4" ht="20.5" thickBot="1">
      <c r="A24" t="s">
        <v>317</v>
      </c>
    </row>
    <row r="25" spans="1:4">
      <c r="A25" s="4"/>
      <c r="B25" s="4" t="s">
        <v>27</v>
      </c>
      <c r="C25" s="4" t="s">
        <v>28</v>
      </c>
    </row>
    <row r="26" spans="1:4">
      <c r="A26" t="s">
        <v>29</v>
      </c>
      <c r="B26">
        <v>0.60499588477366251</v>
      </c>
      <c r="C26">
        <v>0.23130041152263373</v>
      </c>
    </row>
    <row r="27" spans="1:4">
      <c r="A27" t="s">
        <v>30</v>
      </c>
      <c r="B27">
        <v>1.4256701852359943E-2</v>
      </c>
      <c r="C27">
        <v>8.6391426754051648E-3</v>
      </c>
    </row>
    <row r="28" spans="1:4">
      <c r="A28" t="s">
        <v>31</v>
      </c>
      <c r="B28">
        <v>3</v>
      </c>
      <c r="C28">
        <v>3</v>
      </c>
    </row>
    <row r="29" spans="1:4">
      <c r="A29" t="s">
        <v>32</v>
      </c>
      <c r="B29">
        <v>0</v>
      </c>
    </row>
    <row r="30" spans="1:4">
      <c r="A30" t="s">
        <v>33</v>
      </c>
      <c r="B30">
        <v>4</v>
      </c>
    </row>
    <row r="31" spans="1:4">
      <c r="A31" t="s">
        <v>34</v>
      </c>
      <c r="B31">
        <v>4.2775996024956315</v>
      </c>
    </row>
    <row r="32" spans="1:4">
      <c r="A32" t="s">
        <v>35</v>
      </c>
      <c r="B32">
        <v>6.436082605386341E-3</v>
      </c>
    </row>
    <row r="33" spans="1:3">
      <c r="A33" t="s">
        <v>37</v>
      </c>
      <c r="B33">
        <v>2.1318467863266499</v>
      </c>
    </row>
    <row r="34" spans="1:3">
      <c r="A34" t="s">
        <v>38</v>
      </c>
      <c r="B34">
        <v>1.2872165210772682E-2</v>
      </c>
    </row>
    <row r="35" spans="1:3" ht="20.5" thickBot="1">
      <c r="A35" s="3" t="s">
        <v>37</v>
      </c>
      <c r="B35" s="3">
        <v>2.7764451051977934</v>
      </c>
      <c r="C35" s="3"/>
    </row>
    <row r="37" spans="1:3">
      <c r="A37" t="s">
        <v>316</v>
      </c>
    </row>
    <row r="38" spans="1:3" ht="20.5" thickBot="1">
      <c r="A38" t="s">
        <v>318</v>
      </c>
    </row>
    <row r="39" spans="1:3">
      <c r="A39" s="4"/>
      <c r="B39" s="4" t="s">
        <v>27</v>
      </c>
      <c r="C39" s="4" t="s">
        <v>28</v>
      </c>
    </row>
    <row r="40" spans="1:3">
      <c r="A40" t="s">
        <v>29</v>
      </c>
      <c r="B40">
        <v>0.60499588477366251</v>
      </c>
      <c r="C40">
        <v>0.33944197530864195</v>
      </c>
    </row>
    <row r="41" spans="1:3">
      <c r="A41" t="s">
        <v>30</v>
      </c>
      <c r="B41">
        <v>1.4256701852359943E-2</v>
      </c>
      <c r="C41">
        <v>2.2002509617436716E-3</v>
      </c>
    </row>
    <row r="42" spans="1:3">
      <c r="A42" t="s">
        <v>31</v>
      </c>
      <c r="B42">
        <v>3</v>
      </c>
      <c r="C42">
        <v>3</v>
      </c>
    </row>
    <row r="43" spans="1:3">
      <c r="A43" t="s">
        <v>32</v>
      </c>
      <c r="B43">
        <v>0</v>
      </c>
    </row>
    <row r="44" spans="1:3">
      <c r="A44" t="s">
        <v>33</v>
      </c>
      <c r="B44">
        <v>3</v>
      </c>
    </row>
    <row r="45" spans="1:3">
      <c r="A45" t="s">
        <v>34</v>
      </c>
      <c r="B45">
        <v>3.5854082615397678</v>
      </c>
    </row>
    <row r="46" spans="1:3">
      <c r="A46" t="s">
        <v>35</v>
      </c>
      <c r="B46">
        <v>1.8571855174597043E-2</v>
      </c>
    </row>
    <row r="47" spans="1:3">
      <c r="A47" t="s">
        <v>37</v>
      </c>
      <c r="B47">
        <v>2.3533634348018233</v>
      </c>
    </row>
    <row r="48" spans="1:3">
      <c r="A48" t="s">
        <v>38</v>
      </c>
      <c r="B48">
        <v>3.7143710349194087E-2</v>
      </c>
    </row>
    <row r="49" spans="1:3" ht="20.5" thickBot="1">
      <c r="A49" s="3" t="s">
        <v>37</v>
      </c>
      <c r="B49" s="3">
        <v>3.1824463052837091</v>
      </c>
      <c r="C49" s="3"/>
    </row>
  </sheetData>
  <phoneticPr fontId="1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3B57D-8530-C748-89C0-8F50BD72BDC0}">
  <dimension ref="A1:Q49"/>
  <sheetViews>
    <sheetView topLeftCell="A9" workbookViewId="0">
      <selection activeCell="J19" sqref="J19"/>
    </sheetView>
  </sheetViews>
  <sheetFormatPr defaultColWidth="10.69140625" defaultRowHeight="20"/>
  <sheetData>
    <row r="1" spans="1:17">
      <c r="A1" s="21" t="s">
        <v>364</v>
      </c>
      <c r="G1" t="s">
        <v>365</v>
      </c>
      <c r="M1" t="s">
        <v>366</v>
      </c>
    </row>
    <row r="2" spans="1:17">
      <c r="B2" t="s">
        <v>311</v>
      </c>
      <c r="C2" t="s">
        <v>312</v>
      </c>
      <c r="D2" t="s">
        <v>313</v>
      </c>
      <c r="E2" t="s">
        <v>314</v>
      </c>
      <c r="H2" t="s">
        <v>311</v>
      </c>
      <c r="I2" t="s">
        <v>312</v>
      </c>
      <c r="J2" t="s">
        <v>313</v>
      </c>
      <c r="K2" t="s">
        <v>314</v>
      </c>
      <c r="N2" t="s">
        <v>311</v>
      </c>
      <c r="O2" t="s">
        <v>312</v>
      </c>
      <c r="P2" t="s">
        <v>313</v>
      </c>
      <c r="Q2" t="s">
        <v>314</v>
      </c>
    </row>
    <row r="3" spans="1:17">
      <c r="A3" t="s">
        <v>315</v>
      </c>
      <c r="B3">
        <v>320111</v>
      </c>
      <c r="C3">
        <v>71612</v>
      </c>
      <c r="D3">
        <v>7590</v>
      </c>
      <c r="E3">
        <v>3934</v>
      </c>
      <c r="G3" t="s">
        <v>315</v>
      </c>
      <c r="H3">
        <v>90804</v>
      </c>
      <c r="I3">
        <v>63397</v>
      </c>
      <c r="J3">
        <v>41902</v>
      </c>
      <c r="K3">
        <v>17638</v>
      </c>
      <c r="M3" t="s">
        <v>315</v>
      </c>
      <c r="N3">
        <v>294565</v>
      </c>
      <c r="O3">
        <v>52776</v>
      </c>
      <c r="P3">
        <v>9059</v>
      </c>
      <c r="Q3">
        <v>14431</v>
      </c>
    </row>
    <row r="6" spans="1:17">
      <c r="B6" t="s">
        <v>311</v>
      </c>
      <c r="C6" t="s">
        <v>312</v>
      </c>
      <c r="D6" t="s">
        <v>313</v>
      </c>
      <c r="E6" t="s">
        <v>314</v>
      </c>
      <c r="H6" t="s">
        <v>311</v>
      </c>
      <c r="I6" t="s">
        <v>312</v>
      </c>
      <c r="J6" t="s">
        <v>313</v>
      </c>
      <c r="K6" t="s">
        <v>314</v>
      </c>
      <c r="N6" t="s">
        <v>311</v>
      </c>
      <c r="O6" t="s">
        <v>312</v>
      </c>
      <c r="P6" t="s">
        <v>313</v>
      </c>
      <c r="Q6" t="s">
        <v>314</v>
      </c>
    </row>
    <row r="7" spans="1:17">
      <c r="A7" t="s">
        <v>315</v>
      </c>
      <c r="B7" s="9">
        <v>1.580795061728395</v>
      </c>
      <c r="C7" s="9">
        <v>0.35363950617283951</v>
      </c>
      <c r="D7" s="9">
        <v>3.7481481481481484E-2</v>
      </c>
      <c r="E7" s="9">
        <v>1.9427160493827162E-2</v>
      </c>
      <c r="G7" t="s">
        <v>315</v>
      </c>
      <c r="H7" s="9">
        <v>0.44841481481481482</v>
      </c>
      <c r="I7" s="9">
        <v>0.31307160493827163</v>
      </c>
      <c r="J7" s="9">
        <v>0.20692345679012347</v>
      </c>
      <c r="K7" s="9">
        <v>8.710123456790124E-2</v>
      </c>
      <c r="M7" t="s">
        <v>315</v>
      </c>
      <c r="N7" s="9">
        <v>1.4546419753086419</v>
      </c>
      <c r="O7" s="9">
        <v>0.2606222222222222</v>
      </c>
      <c r="P7" s="9">
        <v>4.4735802469135805E-2</v>
      </c>
      <c r="Q7" s="9">
        <v>7.1264197530864201E-2</v>
      </c>
    </row>
    <row r="9" spans="1:17">
      <c r="A9">
        <v>50625</v>
      </c>
      <c r="B9" t="s">
        <v>92</v>
      </c>
      <c r="C9" t="s">
        <v>93</v>
      </c>
      <c r="D9">
        <v>0.25</v>
      </c>
      <c r="E9" t="s">
        <v>94</v>
      </c>
    </row>
    <row r="10" spans="1:17">
      <c r="A10">
        <v>1</v>
      </c>
      <c r="B10" t="s">
        <v>95</v>
      </c>
      <c r="C10" t="s">
        <v>93</v>
      </c>
      <c r="D10">
        <v>4.9382716049382717E-6</v>
      </c>
      <c r="E10" t="s">
        <v>94</v>
      </c>
    </row>
    <row r="13" spans="1:17">
      <c r="B13" t="s">
        <v>311</v>
      </c>
      <c r="C13" t="s">
        <v>312</v>
      </c>
      <c r="D13" t="s">
        <v>313</v>
      </c>
      <c r="E13" t="s">
        <v>314</v>
      </c>
    </row>
    <row r="14" spans="1:17">
      <c r="A14" s="21" t="s">
        <v>364</v>
      </c>
      <c r="B14">
        <v>1.580795061728395</v>
      </c>
      <c r="C14">
        <v>0.35363950617283951</v>
      </c>
      <c r="D14">
        <v>3.7481481481481484E-2</v>
      </c>
      <c r="E14">
        <v>1.9427160493827162E-2</v>
      </c>
      <c r="G14" s="1"/>
    </row>
    <row r="15" spans="1:17">
      <c r="A15" t="s">
        <v>365</v>
      </c>
      <c r="B15">
        <v>0.44841481481481482</v>
      </c>
      <c r="C15">
        <v>0.31307160493827163</v>
      </c>
      <c r="D15">
        <v>0.20692345679012347</v>
      </c>
      <c r="E15">
        <v>8.710123456790124E-2</v>
      </c>
      <c r="G15" s="1"/>
      <c r="N15" s="9"/>
      <c r="O15" s="9"/>
      <c r="P15" s="9"/>
      <c r="Q15" s="9"/>
    </row>
    <row r="16" spans="1:17">
      <c r="A16" t="s">
        <v>366</v>
      </c>
      <c r="B16">
        <v>1.4546419753086419</v>
      </c>
      <c r="C16">
        <v>0.2606222222222222</v>
      </c>
      <c r="D16">
        <v>4.4735802469135805E-2</v>
      </c>
      <c r="E16">
        <v>7.1264197530864201E-2</v>
      </c>
      <c r="G16" s="10"/>
    </row>
    <row r="17" spans="1:7">
      <c r="G17" s="1"/>
    </row>
    <row r="18" spans="1:7">
      <c r="G18" s="10"/>
    </row>
    <row r="19" spans="1:7">
      <c r="A19" t="s">
        <v>311</v>
      </c>
      <c r="B19" t="s">
        <v>182</v>
      </c>
      <c r="C19" t="s">
        <v>313</v>
      </c>
      <c r="D19" t="s">
        <v>314</v>
      </c>
      <c r="G19" s="1"/>
    </row>
    <row r="20" spans="1:7">
      <c r="A20">
        <v>1.1612839506172838</v>
      </c>
      <c r="B20">
        <v>0.30911111111111111</v>
      </c>
      <c r="C20">
        <v>9.6380246913580256E-2</v>
      </c>
      <c r="D20">
        <v>5.9264197530864204E-2</v>
      </c>
    </row>
    <row r="21" spans="1:7">
      <c r="A21">
        <v>0.35829013098703799</v>
      </c>
      <c r="B21">
        <v>2.6924696915060834E-2</v>
      </c>
      <c r="C21">
        <v>5.5311262357091717E-2</v>
      </c>
      <c r="D21">
        <v>2.0436446816458544E-2</v>
      </c>
    </row>
    <row r="23" spans="1:7">
      <c r="A23" t="s">
        <v>316</v>
      </c>
      <c r="G23" s="1"/>
    </row>
    <row r="24" spans="1:7" ht="20.5" thickBot="1">
      <c r="A24" t="s">
        <v>317</v>
      </c>
      <c r="G24" s="1"/>
    </row>
    <row r="25" spans="1:7">
      <c r="A25" s="4"/>
      <c r="B25" s="4" t="s">
        <v>27</v>
      </c>
      <c r="C25" s="4" t="s">
        <v>28</v>
      </c>
      <c r="G25" s="1"/>
    </row>
    <row r="26" spans="1:7">
      <c r="A26" t="s">
        <v>29</v>
      </c>
      <c r="B26">
        <v>0.30911111111111111</v>
      </c>
      <c r="C26">
        <v>9.6380246913580256E-2</v>
      </c>
      <c r="G26" s="12"/>
    </row>
    <row r="27" spans="1:7">
      <c r="A27" t="s">
        <v>30</v>
      </c>
      <c r="B27">
        <v>2.1748179119036593E-3</v>
      </c>
      <c r="C27">
        <v>9.1780072306050908E-3</v>
      </c>
      <c r="G27" s="1"/>
    </row>
    <row r="28" spans="1:7">
      <c r="A28" t="s">
        <v>31</v>
      </c>
      <c r="B28">
        <v>3</v>
      </c>
      <c r="C28">
        <v>3</v>
      </c>
    </row>
    <row r="29" spans="1:7">
      <c r="A29" t="s">
        <v>32</v>
      </c>
      <c r="B29">
        <v>0</v>
      </c>
    </row>
    <row r="30" spans="1:7">
      <c r="A30" t="s">
        <v>33</v>
      </c>
      <c r="B30">
        <v>3</v>
      </c>
    </row>
    <row r="31" spans="1:7">
      <c r="A31" t="s">
        <v>34</v>
      </c>
      <c r="B31">
        <v>3.4581128152117095</v>
      </c>
    </row>
    <row r="32" spans="1:7">
      <c r="A32" t="s">
        <v>35</v>
      </c>
      <c r="B32">
        <v>2.0347955220040494E-2</v>
      </c>
    </row>
    <row r="33" spans="1:3">
      <c r="A33" t="s">
        <v>37</v>
      </c>
      <c r="B33">
        <v>2.3533634348018233</v>
      </c>
    </row>
    <row r="34" spans="1:3">
      <c r="A34" t="s">
        <v>38</v>
      </c>
      <c r="B34">
        <v>4.0695910440080987E-2</v>
      </c>
    </row>
    <row r="35" spans="1:3" ht="20.5" thickBot="1">
      <c r="A35" s="3" t="s">
        <v>37</v>
      </c>
      <c r="B35" s="3">
        <v>3.1824463052837091</v>
      </c>
      <c r="C35" s="3"/>
    </row>
    <row r="37" spans="1:3">
      <c r="A37" t="s">
        <v>316</v>
      </c>
    </row>
    <row r="38" spans="1:3" ht="20.5" thickBot="1">
      <c r="A38" t="s">
        <v>318</v>
      </c>
    </row>
    <row r="39" spans="1:3">
      <c r="A39" s="4"/>
      <c r="B39" s="4" t="s">
        <v>27</v>
      </c>
      <c r="C39" s="4" t="s">
        <v>28</v>
      </c>
    </row>
    <row r="40" spans="1:3">
      <c r="A40" t="s">
        <v>29</v>
      </c>
      <c r="B40">
        <v>0.30911111111111111</v>
      </c>
      <c r="C40">
        <v>5.9264197530864204E-2</v>
      </c>
    </row>
    <row r="41" spans="1:3">
      <c r="A41" t="s">
        <v>30</v>
      </c>
      <c r="B41">
        <v>2.1748179119036593E-3</v>
      </c>
      <c r="C41">
        <v>1.2529450754458155E-3</v>
      </c>
    </row>
    <row r="42" spans="1:3">
      <c r="A42" t="s">
        <v>31</v>
      </c>
      <c r="B42">
        <v>3</v>
      </c>
      <c r="C42">
        <v>3</v>
      </c>
    </row>
    <row r="43" spans="1:3">
      <c r="A43" t="s">
        <v>32</v>
      </c>
      <c r="B43">
        <v>0</v>
      </c>
    </row>
    <row r="44" spans="1:3">
      <c r="A44" t="s">
        <v>33</v>
      </c>
      <c r="B44">
        <v>4</v>
      </c>
    </row>
    <row r="45" spans="1:3">
      <c r="A45" t="s">
        <v>34</v>
      </c>
      <c r="B45">
        <v>7.391442856837136</v>
      </c>
    </row>
    <row r="46" spans="1:3">
      <c r="A46" t="s">
        <v>35</v>
      </c>
      <c r="B46">
        <v>8.9327281107890279E-4</v>
      </c>
    </row>
    <row r="47" spans="1:3">
      <c r="A47" t="s">
        <v>37</v>
      </c>
      <c r="B47">
        <v>2.1318467863266499</v>
      </c>
    </row>
    <row r="48" spans="1:3">
      <c r="A48" t="s">
        <v>38</v>
      </c>
      <c r="B48">
        <v>1.7865456221578056E-3</v>
      </c>
    </row>
    <row r="49" spans="1:3" ht="20.5" thickBot="1">
      <c r="A49" s="3" t="s">
        <v>37</v>
      </c>
      <c r="B49" s="3">
        <v>2.7764451051977934</v>
      </c>
      <c r="C49" s="3"/>
    </row>
  </sheetData>
  <phoneticPr fontId="1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BB21E-69AD-5C40-854E-856BCFC6ED54}">
  <dimension ref="A1:Q37"/>
  <sheetViews>
    <sheetView workbookViewId="0">
      <selection activeCell="O20" sqref="O20"/>
    </sheetView>
  </sheetViews>
  <sheetFormatPr defaultColWidth="10.69140625" defaultRowHeight="20"/>
  <sheetData>
    <row r="1" spans="1:17">
      <c r="A1" s="21" t="s">
        <v>364</v>
      </c>
      <c r="G1" t="s">
        <v>365</v>
      </c>
      <c r="M1" t="s">
        <v>366</v>
      </c>
    </row>
    <row r="2" spans="1:17">
      <c r="B2" t="s">
        <v>311</v>
      </c>
      <c r="C2" t="s">
        <v>312</v>
      </c>
      <c r="D2" t="s">
        <v>313</v>
      </c>
      <c r="E2" t="s">
        <v>314</v>
      </c>
      <c r="H2" t="s">
        <v>311</v>
      </c>
      <c r="I2" t="s">
        <v>312</v>
      </c>
      <c r="J2" t="s">
        <v>313</v>
      </c>
      <c r="K2" t="s">
        <v>314</v>
      </c>
      <c r="N2" t="s">
        <v>311</v>
      </c>
      <c r="O2" t="s">
        <v>312</v>
      </c>
      <c r="P2" t="s">
        <v>313</v>
      </c>
      <c r="Q2" t="s">
        <v>314</v>
      </c>
    </row>
    <row r="3" spans="1:17">
      <c r="A3" t="s">
        <v>315</v>
      </c>
      <c r="B3">
        <v>84101</v>
      </c>
      <c r="C3">
        <v>62840</v>
      </c>
      <c r="D3">
        <v>31955</v>
      </c>
      <c r="E3">
        <v>37136</v>
      </c>
      <c r="G3" t="s">
        <v>315</v>
      </c>
      <c r="H3">
        <v>105343</v>
      </c>
      <c r="I3">
        <v>71957</v>
      </c>
      <c r="J3">
        <v>20000</v>
      </c>
      <c r="K3">
        <v>27638</v>
      </c>
      <c r="M3" t="s">
        <v>315</v>
      </c>
      <c r="N3">
        <v>173811</v>
      </c>
      <c r="O3">
        <v>102439</v>
      </c>
      <c r="P3">
        <v>47139</v>
      </c>
      <c r="Q3">
        <v>10593</v>
      </c>
    </row>
    <row r="6" spans="1:17">
      <c r="B6" t="s">
        <v>311</v>
      </c>
      <c r="C6" t="s">
        <v>312</v>
      </c>
      <c r="D6" t="s">
        <v>313</v>
      </c>
      <c r="E6" t="s">
        <v>314</v>
      </c>
      <c r="H6" t="s">
        <v>311</v>
      </c>
      <c r="I6" t="s">
        <v>312</v>
      </c>
      <c r="J6" t="s">
        <v>313</v>
      </c>
      <c r="K6" t="s">
        <v>314</v>
      </c>
      <c r="N6" t="s">
        <v>311</v>
      </c>
      <c r="O6" t="s">
        <v>312</v>
      </c>
      <c r="P6" t="s">
        <v>313</v>
      </c>
      <c r="Q6" t="s">
        <v>314</v>
      </c>
    </row>
    <row r="7" spans="1:17">
      <c r="A7" t="s">
        <v>315</v>
      </c>
      <c r="B7" s="9">
        <v>0.41531358024691356</v>
      </c>
      <c r="C7" s="9">
        <v>0.31032098765432098</v>
      </c>
      <c r="D7" s="9">
        <v>0.15780246913580248</v>
      </c>
      <c r="E7" s="9">
        <v>0.18338765432098766</v>
      </c>
      <c r="G7" t="s">
        <v>315</v>
      </c>
      <c r="H7" s="9">
        <v>0.52021234567901231</v>
      </c>
      <c r="I7" s="9">
        <v>0.35534320987654322</v>
      </c>
      <c r="J7" s="9">
        <v>9.8765432098765427E-2</v>
      </c>
      <c r="K7" s="9">
        <v>0.13648395061728394</v>
      </c>
      <c r="M7" t="s">
        <v>315</v>
      </c>
      <c r="N7" s="9">
        <v>0.85832592592592594</v>
      </c>
      <c r="O7" s="9">
        <v>0.50587160493827166</v>
      </c>
      <c r="P7" s="9">
        <v>0.23278518518518518</v>
      </c>
      <c r="Q7" s="9">
        <v>5.2311111111111114E-2</v>
      </c>
    </row>
    <row r="9" spans="1:17">
      <c r="A9">
        <v>50625</v>
      </c>
      <c r="B9" t="s">
        <v>92</v>
      </c>
      <c r="C9" t="s">
        <v>93</v>
      </c>
      <c r="D9">
        <v>0.25</v>
      </c>
      <c r="E9" t="s">
        <v>94</v>
      </c>
    </row>
    <row r="10" spans="1:17">
      <c r="A10">
        <v>1</v>
      </c>
      <c r="B10" t="s">
        <v>95</v>
      </c>
      <c r="C10" t="s">
        <v>93</v>
      </c>
      <c r="D10">
        <v>4.9382716049382717E-6</v>
      </c>
      <c r="E10" t="s">
        <v>94</v>
      </c>
    </row>
    <row r="11" spans="1:17">
      <c r="H11" t="s">
        <v>316</v>
      </c>
    </row>
    <row r="12" spans="1:17" ht="20.5" thickBot="1">
      <c r="H12" t="s">
        <v>317</v>
      </c>
    </row>
    <row r="13" spans="1:17">
      <c r="B13" t="s">
        <v>311</v>
      </c>
      <c r="C13" t="s">
        <v>312</v>
      </c>
      <c r="D13" t="s">
        <v>313</v>
      </c>
      <c r="E13" t="s">
        <v>314</v>
      </c>
      <c r="H13" s="4"/>
      <c r="I13" s="4" t="s">
        <v>27</v>
      </c>
      <c r="J13" s="4" t="s">
        <v>28</v>
      </c>
    </row>
    <row r="14" spans="1:17">
      <c r="A14" s="21" t="s">
        <v>364</v>
      </c>
      <c r="B14">
        <v>0.41531358024691356</v>
      </c>
      <c r="C14">
        <v>0.31032098765432098</v>
      </c>
      <c r="D14">
        <v>0.15780246913580248</v>
      </c>
      <c r="E14">
        <v>0.18338765432098766</v>
      </c>
      <c r="G14" s="1"/>
      <c r="H14" t="s">
        <v>29</v>
      </c>
      <c r="I14">
        <v>0.39051193415637858</v>
      </c>
      <c r="J14">
        <v>0.16311769547325103</v>
      </c>
    </row>
    <row r="15" spans="1:17">
      <c r="A15" t="s">
        <v>365</v>
      </c>
      <c r="B15">
        <v>0.52021234567901231</v>
      </c>
      <c r="C15">
        <v>0.35534320987654322</v>
      </c>
      <c r="D15">
        <v>9.8765432098765427E-2</v>
      </c>
      <c r="E15">
        <v>0.13648395061728394</v>
      </c>
      <c r="G15" s="1"/>
      <c r="H15" t="s">
        <v>30</v>
      </c>
      <c r="I15">
        <v>1.0487640355636846E-2</v>
      </c>
      <c r="J15">
        <v>4.5115122775999661E-3</v>
      </c>
      <c r="N15" s="9"/>
      <c r="O15" s="9"/>
      <c r="P15" s="9"/>
      <c r="Q15" s="9"/>
    </row>
    <row r="16" spans="1:17">
      <c r="A16" t="s">
        <v>366</v>
      </c>
      <c r="B16">
        <v>0.85832592592592594</v>
      </c>
      <c r="C16">
        <v>0.50587160493827166</v>
      </c>
      <c r="D16">
        <v>0.23278518518518518</v>
      </c>
      <c r="E16">
        <v>5.2311111111111114E-2</v>
      </c>
      <c r="G16" s="10"/>
      <c r="H16" t="s">
        <v>31</v>
      </c>
      <c r="I16">
        <v>3</v>
      </c>
      <c r="J16">
        <v>3</v>
      </c>
    </row>
    <row r="17" spans="1:10">
      <c r="G17" s="1"/>
      <c r="H17" t="s">
        <v>32</v>
      </c>
      <c r="I17">
        <v>0</v>
      </c>
    </row>
    <row r="18" spans="1:10">
      <c r="G18" s="10"/>
      <c r="H18" t="s">
        <v>33</v>
      </c>
      <c r="I18">
        <v>3</v>
      </c>
    </row>
    <row r="19" spans="1:10">
      <c r="A19" t="s">
        <v>311</v>
      </c>
      <c r="B19" t="s">
        <v>182</v>
      </c>
      <c r="C19" t="s">
        <v>313</v>
      </c>
      <c r="D19" t="s">
        <v>314</v>
      </c>
      <c r="G19" s="1"/>
      <c r="H19" t="s">
        <v>34</v>
      </c>
      <c r="I19">
        <v>3.2159310005628123</v>
      </c>
    </row>
    <row r="20" spans="1:10">
      <c r="A20">
        <v>0.5979506172839506</v>
      </c>
      <c r="B20">
        <v>0.39051193415637858</v>
      </c>
      <c r="C20">
        <v>0.16311769547325103</v>
      </c>
      <c r="D20">
        <v>0.12406090534979423</v>
      </c>
      <c r="H20" t="s">
        <v>35</v>
      </c>
      <c r="I20">
        <v>2.4367594870952369E-2</v>
      </c>
    </row>
    <row r="21" spans="1:10">
      <c r="A21">
        <v>0.13366302625146273</v>
      </c>
      <c r="B21">
        <v>5.9125968225016125E-2</v>
      </c>
      <c r="C21">
        <v>3.8779342772494937E-2</v>
      </c>
      <c r="D21">
        <v>3.8344987005045114E-2</v>
      </c>
      <c r="H21" t="s">
        <v>37</v>
      </c>
      <c r="I21">
        <v>2.3533634348018233</v>
      </c>
    </row>
    <row r="22" spans="1:10">
      <c r="G22" s="1"/>
      <c r="H22" t="s">
        <v>38</v>
      </c>
      <c r="I22">
        <v>4.8735189741904737E-2</v>
      </c>
    </row>
    <row r="23" spans="1:10" ht="20.5" thickBot="1">
      <c r="H23" s="3" t="s">
        <v>37</v>
      </c>
      <c r="I23" s="3">
        <v>3.1824463052837091</v>
      </c>
      <c r="J23" s="3"/>
    </row>
    <row r="25" spans="1:10">
      <c r="H25" t="s">
        <v>316</v>
      </c>
    </row>
    <row r="26" spans="1:10" ht="20.5" thickBot="1">
      <c r="H26" t="s">
        <v>318</v>
      </c>
    </row>
    <row r="27" spans="1:10">
      <c r="H27" s="4"/>
      <c r="I27" s="4" t="s">
        <v>27</v>
      </c>
      <c r="J27" s="4" t="s">
        <v>28</v>
      </c>
    </row>
    <row r="28" spans="1:10">
      <c r="H28" t="s">
        <v>29</v>
      </c>
      <c r="I28">
        <v>0.39051193415637858</v>
      </c>
      <c r="J28">
        <v>0.12406090534979423</v>
      </c>
    </row>
    <row r="29" spans="1:10">
      <c r="H29" t="s">
        <v>30</v>
      </c>
      <c r="I29">
        <v>1.0487640355636846E-2</v>
      </c>
      <c r="J29">
        <v>4.4110140852512345E-3</v>
      </c>
    </row>
    <row r="30" spans="1:10">
      <c r="H30" t="s">
        <v>31</v>
      </c>
      <c r="I30">
        <v>3</v>
      </c>
      <c r="J30">
        <v>3</v>
      </c>
    </row>
    <row r="31" spans="1:10">
      <c r="H31" t="s">
        <v>32</v>
      </c>
      <c r="I31">
        <v>0</v>
      </c>
    </row>
    <row r="32" spans="1:10">
      <c r="H32" t="s">
        <v>33</v>
      </c>
      <c r="I32">
        <v>3</v>
      </c>
    </row>
    <row r="33" spans="8:10">
      <c r="H33" t="s">
        <v>34</v>
      </c>
      <c r="I33">
        <v>3.7809810889408046</v>
      </c>
    </row>
    <row r="34" spans="8:10">
      <c r="H34" t="s">
        <v>35</v>
      </c>
      <c r="I34">
        <v>1.6210869929060043E-2</v>
      </c>
    </row>
    <row r="35" spans="8:10">
      <c r="H35" t="s">
        <v>37</v>
      </c>
      <c r="I35">
        <v>2.3533634348018233</v>
      </c>
    </row>
    <row r="36" spans="8:10">
      <c r="H36" t="s">
        <v>38</v>
      </c>
      <c r="I36">
        <v>3.2421739858120087E-2</v>
      </c>
    </row>
    <row r="37" spans="8:10" ht="20.5" thickBot="1">
      <c r="H37" s="3" t="s">
        <v>37</v>
      </c>
      <c r="I37" s="3">
        <v>3.1824463052837091</v>
      </c>
      <c r="J37" s="3"/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B86B8-828A-3449-9214-A483DE4ACAF6}">
  <sheetPr>
    <pageSetUpPr fitToPage="1"/>
  </sheetPr>
  <dimension ref="A1:V85"/>
  <sheetViews>
    <sheetView zoomScale="75" workbookViewId="0">
      <selection activeCell="M16" sqref="M16:N16"/>
    </sheetView>
  </sheetViews>
  <sheetFormatPr defaultColWidth="10.69140625" defaultRowHeight="20"/>
  <cols>
    <col min="4" max="4" width="4.69140625" customWidth="1"/>
    <col min="7" max="7" width="5.3046875" customWidth="1"/>
  </cols>
  <sheetData>
    <row r="1" spans="1:22">
      <c r="A1" t="s">
        <v>224</v>
      </c>
      <c r="M1" t="s">
        <v>225</v>
      </c>
      <c r="N1" t="s">
        <v>55</v>
      </c>
      <c r="O1" t="s">
        <v>56</v>
      </c>
      <c r="P1" t="s">
        <v>57</v>
      </c>
      <c r="S1" t="s">
        <v>225</v>
      </c>
      <c r="T1" t="s">
        <v>55</v>
      </c>
      <c r="U1" t="s">
        <v>56</v>
      </c>
      <c r="V1" t="s">
        <v>57</v>
      </c>
    </row>
    <row r="2" spans="1:22">
      <c r="A2" t="s">
        <v>226</v>
      </c>
      <c r="E2" t="s">
        <v>227</v>
      </c>
      <c r="H2" t="s">
        <v>228</v>
      </c>
      <c r="L2" t="s">
        <v>229</v>
      </c>
      <c r="M2">
        <v>0</v>
      </c>
      <c r="N2" t="s">
        <v>230</v>
      </c>
      <c r="O2" t="s">
        <v>230</v>
      </c>
      <c r="P2" t="s">
        <v>230</v>
      </c>
      <c r="R2" t="s">
        <v>29</v>
      </c>
      <c r="S2">
        <v>0</v>
      </c>
      <c r="T2">
        <v>0.19174295459978546</v>
      </c>
      <c r="U2">
        <v>0.43144868865133035</v>
      </c>
      <c r="V2">
        <v>0.18199862659040031</v>
      </c>
    </row>
    <row r="3" spans="1:22">
      <c r="B3" t="s">
        <v>242</v>
      </c>
      <c r="C3" t="s">
        <v>232</v>
      </c>
      <c r="E3" t="s">
        <v>242</v>
      </c>
      <c r="F3" t="s">
        <v>232</v>
      </c>
      <c r="H3" t="s">
        <v>242</v>
      </c>
      <c r="I3" t="s">
        <v>232</v>
      </c>
      <c r="L3" t="s">
        <v>233</v>
      </c>
      <c r="M3">
        <v>0</v>
      </c>
      <c r="N3" t="s">
        <v>230</v>
      </c>
      <c r="O3" t="s">
        <v>230</v>
      </c>
      <c r="P3" t="s">
        <v>230</v>
      </c>
      <c r="R3" t="s">
        <v>36</v>
      </c>
      <c r="S3">
        <v>0</v>
      </c>
      <c r="T3">
        <v>0.14774125845672059</v>
      </c>
      <c r="U3">
        <v>0.23789561033347592</v>
      </c>
      <c r="V3">
        <v>0.16803983365476835</v>
      </c>
    </row>
    <row r="4" spans="1:22">
      <c r="A4">
        <v>1</v>
      </c>
      <c r="B4">
        <v>0</v>
      </c>
      <c r="C4">
        <v>190</v>
      </c>
      <c r="E4">
        <v>1</v>
      </c>
      <c r="F4">
        <v>225</v>
      </c>
      <c r="H4">
        <v>0</v>
      </c>
      <c r="I4">
        <v>182</v>
      </c>
      <c r="L4" t="s">
        <v>234</v>
      </c>
      <c r="M4">
        <v>0</v>
      </c>
      <c r="N4" t="s">
        <v>230</v>
      </c>
      <c r="O4" t="s">
        <v>230</v>
      </c>
      <c r="P4" t="s">
        <v>230</v>
      </c>
    </row>
    <row r="5" spans="1:22">
      <c r="A5">
        <v>2</v>
      </c>
      <c r="B5">
        <v>0</v>
      </c>
      <c r="C5">
        <v>149</v>
      </c>
      <c r="E5">
        <v>1</v>
      </c>
      <c r="F5">
        <v>170</v>
      </c>
      <c r="H5">
        <v>1</v>
      </c>
      <c r="I5">
        <v>351</v>
      </c>
      <c r="L5" t="s">
        <v>224</v>
      </c>
      <c r="M5" t="s">
        <v>230</v>
      </c>
      <c r="N5">
        <v>0</v>
      </c>
      <c r="O5">
        <v>0.27397260273972601</v>
      </c>
      <c r="P5">
        <v>8.7873462214411238E-2</v>
      </c>
    </row>
    <row r="6" spans="1:22">
      <c r="A6">
        <v>3</v>
      </c>
      <c r="B6">
        <v>0</v>
      </c>
      <c r="C6">
        <v>98</v>
      </c>
      <c r="E6">
        <v>0</v>
      </c>
      <c r="F6">
        <v>185</v>
      </c>
      <c r="H6">
        <v>0</v>
      </c>
      <c r="I6">
        <v>190</v>
      </c>
      <c r="L6" t="s">
        <v>235</v>
      </c>
      <c r="M6" t="s">
        <v>230</v>
      </c>
      <c r="N6">
        <v>0.13351134846461948</v>
      </c>
      <c r="O6">
        <v>0.30609121518212429</v>
      </c>
      <c r="P6">
        <v>0.20885547201336674</v>
      </c>
    </row>
    <row r="7" spans="1:22">
      <c r="A7">
        <v>4</v>
      </c>
      <c r="B7" t="s">
        <v>230</v>
      </c>
      <c r="C7" t="s">
        <v>230</v>
      </c>
      <c r="E7">
        <v>1</v>
      </c>
      <c r="F7">
        <v>207</v>
      </c>
      <c r="H7">
        <v>0</v>
      </c>
      <c r="I7">
        <v>415</v>
      </c>
      <c r="L7" t="s">
        <v>236</v>
      </c>
      <c r="M7" t="s">
        <v>230</v>
      </c>
      <c r="N7">
        <v>0.28653295128939826</v>
      </c>
      <c r="O7">
        <v>0.84705882352941164</v>
      </c>
      <c r="P7">
        <v>0.4648460197559558</v>
      </c>
    </row>
    <row r="8" spans="1:22">
      <c r="A8">
        <v>5</v>
      </c>
      <c r="B8" t="s">
        <v>230</v>
      </c>
      <c r="C8" t="s">
        <v>230</v>
      </c>
      <c r="E8">
        <v>0</v>
      </c>
      <c r="F8">
        <v>308</v>
      </c>
      <c r="H8" t="s">
        <v>230</v>
      </c>
      <c r="I8" t="s">
        <v>230</v>
      </c>
      <c r="L8" t="s">
        <v>237</v>
      </c>
      <c r="M8" t="s">
        <v>230</v>
      </c>
      <c r="N8">
        <v>0.15503875968992248</v>
      </c>
      <c r="O8">
        <v>0.31859816806053365</v>
      </c>
      <c r="P8">
        <v>8.223684210526315E-2</v>
      </c>
    </row>
    <row r="9" spans="1:22">
      <c r="A9" t="s">
        <v>238</v>
      </c>
      <c r="B9">
        <v>0</v>
      </c>
      <c r="C9">
        <v>437</v>
      </c>
      <c r="E9">
        <v>3</v>
      </c>
      <c r="F9">
        <v>1095</v>
      </c>
      <c r="H9">
        <v>1</v>
      </c>
      <c r="I9">
        <v>1138</v>
      </c>
      <c r="L9" t="s">
        <v>239</v>
      </c>
      <c r="M9" t="s">
        <v>230</v>
      </c>
      <c r="N9">
        <v>0.38363171355498721</v>
      </c>
      <c r="O9">
        <v>0.41152263374485598</v>
      </c>
      <c r="P9">
        <v>6.6181336863004633E-2</v>
      </c>
    </row>
    <row r="10" spans="1:22">
      <c r="A10" t="s">
        <v>240</v>
      </c>
      <c r="B10" s="9">
        <v>0</v>
      </c>
      <c r="E10" s="9">
        <v>0.27397260273972601</v>
      </c>
      <c r="H10" s="9">
        <v>8.7873462214411238E-2</v>
      </c>
      <c r="M10" t="s">
        <v>225</v>
      </c>
      <c r="N10" t="s">
        <v>55</v>
      </c>
      <c r="O10" t="s">
        <v>56</v>
      </c>
      <c r="P10" t="s">
        <v>57</v>
      </c>
    </row>
    <row r="11" spans="1:22">
      <c r="M11" s="9">
        <v>0</v>
      </c>
      <c r="N11" s="9">
        <v>0.19174295459978546</v>
      </c>
      <c r="O11" s="9">
        <v>0.43144868865133035</v>
      </c>
      <c r="P11" s="9">
        <v>0.18199862659040031</v>
      </c>
    </row>
    <row r="12" spans="1:22">
      <c r="A12" t="s">
        <v>235</v>
      </c>
    </row>
    <row r="13" spans="1:22">
      <c r="A13" t="s">
        <v>226</v>
      </c>
      <c r="E13" t="s">
        <v>227</v>
      </c>
      <c r="H13" t="s">
        <v>228</v>
      </c>
    </row>
    <row r="14" spans="1:22">
      <c r="B14" t="s">
        <v>242</v>
      </c>
      <c r="C14" t="s">
        <v>232</v>
      </c>
      <c r="E14" t="s">
        <v>242</v>
      </c>
      <c r="F14" t="s">
        <v>232</v>
      </c>
      <c r="H14" t="s">
        <v>242</v>
      </c>
      <c r="I14" t="s">
        <v>232</v>
      </c>
      <c r="L14" t="s">
        <v>243</v>
      </c>
      <c r="P14" t="s">
        <v>243</v>
      </c>
      <c r="T14" t="s">
        <v>243</v>
      </c>
    </row>
    <row r="15" spans="1:22" ht="20.5" thickBot="1">
      <c r="A15">
        <v>1</v>
      </c>
      <c r="B15">
        <v>2</v>
      </c>
      <c r="C15">
        <v>314</v>
      </c>
      <c r="E15">
        <v>3</v>
      </c>
      <c r="F15">
        <v>552</v>
      </c>
      <c r="H15">
        <v>1</v>
      </c>
      <c r="I15">
        <v>681</v>
      </c>
      <c r="L15" t="s">
        <v>244</v>
      </c>
      <c r="P15" t="s">
        <v>245</v>
      </c>
      <c r="T15" t="s">
        <v>246</v>
      </c>
    </row>
    <row r="16" spans="1:22">
      <c r="A16">
        <v>2</v>
      </c>
      <c r="B16">
        <v>0</v>
      </c>
      <c r="C16">
        <v>414</v>
      </c>
      <c r="E16">
        <v>1</v>
      </c>
      <c r="F16">
        <v>577</v>
      </c>
      <c r="H16">
        <v>0</v>
      </c>
      <c r="I16">
        <v>757</v>
      </c>
      <c r="L16" s="4"/>
      <c r="M16" s="4" t="s">
        <v>247</v>
      </c>
      <c r="N16" s="4" t="s">
        <v>248</v>
      </c>
      <c r="P16" s="4"/>
      <c r="Q16" s="4" t="s">
        <v>247</v>
      </c>
      <c r="R16" s="4" t="s">
        <v>248</v>
      </c>
      <c r="T16" s="4"/>
      <c r="U16" s="4" t="s">
        <v>247</v>
      </c>
      <c r="V16" s="4" t="s">
        <v>248</v>
      </c>
    </row>
    <row r="17" spans="1:22">
      <c r="A17">
        <v>3</v>
      </c>
      <c r="B17">
        <v>0</v>
      </c>
      <c r="C17">
        <v>655</v>
      </c>
      <c r="E17">
        <v>4</v>
      </c>
      <c r="F17">
        <v>774</v>
      </c>
      <c r="H17">
        <v>2</v>
      </c>
      <c r="I17">
        <v>728</v>
      </c>
      <c r="L17" t="s">
        <v>223</v>
      </c>
      <c r="M17">
        <v>0</v>
      </c>
      <c r="N17">
        <v>0.19174295459978546</v>
      </c>
      <c r="P17" t="s">
        <v>223</v>
      </c>
      <c r="Q17">
        <v>0</v>
      </c>
      <c r="R17">
        <v>0.43144868865133035</v>
      </c>
      <c r="T17" t="s">
        <v>223</v>
      </c>
      <c r="U17">
        <v>0</v>
      </c>
      <c r="V17">
        <v>0.18199862659040031</v>
      </c>
    </row>
    <row r="18" spans="1:22">
      <c r="A18">
        <v>4</v>
      </c>
      <c r="B18">
        <v>0</v>
      </c>
      <c r="C18">
        <v>115</v>
      </c>
      <c r="E18">
        <v>1</v>
      </c>
      <c r="F18">
        <v>684</v>
      </c>
      <c r="H18">
        <v>0</v>
      </c>
      <c r="I18">
        <v>53</v>
      </c>
      <c r="L18" t="s">
        <v>249</v>
      </c>
      <c r="M18">
        <v>0</v>
      </c>
      <c r="N18">
        <v>2.1827479450375512E-2</v>
      </c>
      <c r="P18" t="s">
        <v>249</v>
      </c>
      <c r="Q18">
        <v>0</v>
      </c>
      <c r="R18">
        <v>5.659432141593701E-2</v>
      </c>
      <c r="T18" t="s">
        <v>249</v>
      </c>
      <c r="U18">
        <v>0</v>
      </c>
      <c r="V18">
        <v>2.8237385694722214E-2</v>
      </c>
    </row>
    <row r="19" spans="1:22">
      <c r="A19">
        <v>5</v>
      </c>
      <c r="B19" t="s">
        <v>230</v>
      </c>
      <c r="C19" t="s">
        <v>230</v>
      </c>
      <c r="E19">
        <v>1</v>
      </c>
      <c r="F19">
        <v>680</v>
      </c>
      <c r="H19">
        <v>2</v>
      </c>
      <c r="I19">
        <v>175</v>
      </c>
      <c r="L19" t="s">
        <v>250</v>
      </c>
      <c r="M19">
        <v>3</v>
      </c>
      <c r="N19">
        <v>5</v>
      </c>
      <c r="P19" t="s">
        <v>250</v>
      </c>
      <c r="Q19">
        <v>3</v>
      </c>
      <c r="R19">
        <v>5</v>
      </c>
      <c r="T19" t="s">
        <v>250</v>
      </c>
      <c r="U19">
        <v>3</v>
      </c>
      <c r="V19">
        <v>5</v>
      </c>
    </row>
    <row r="20" spans="1:22">
      <c r="A20" t="s">
        <v>238</v>
      </c>
      <c r="B20">
        <v>2</v>
      </c>
      <c r="C20">
        <v>1498</v>
      </c>
      <c r="E20">
        <v>10</v>
      </c>
      <c r="F20">
        <v>3267</v>
      </c>
      <c r="H20">
        <v>5</v>
      </c>
      <c r="I20">
        <v>2394</v>
      </c>
      <c r="L20" t="s">
        <v>251</v>
      </c>
      <c r="M20">
        <v>0</v>
      </c>
      <c r="P20" t="s">
        <v>251</v>
      </c>
      <c r="Q20">
        <v>0</v>
      </c>
      <c r="T20" t="s">
        <v>251</v>
      </c>
      <c r="U20">
        <v>0</v>
      </c>
    </row>
    <row r="21" spans="1:22">
      <c r="A21" t="s">
        <v>240</v>
      </c>
      <c r="B21" s="9">
        <v>0.13351134846461948</v>
      </c>
      <c r="E21" s="9">
        <v>0.30609121518212429</v>
      </c>
      <c r="H21" s="9">
        <v>0.20885547201336674</v>
      </c>
      <c r="L21" t="s">
        <v>252</v>
      </c>
      <c r="M21">
        <v>4</v>
      </c>
      <c r="P21" t="s">
        <v>252</v>
      </c>
      <c r="Q21">
        <v>4</v>
      </c>
      <c r="T21" t="s">
        <v>252</v>
      </c>
      <c r="U21">
        <v>4</v>
      </c>
    </row>
    <row r="22" spans="1:22">
      <c r="L22" t="s">
        <v>34</v>
      </c>
      <c r="M22">
        <v>-2.9020348491032695</v>
      </c>
      <c r="P22" t="s">
        <v>34</v>
      </c>
      <c r="Q22">
        <v>-4.0553442548820344</v>
      </c>
      <c r="T22" t="s">
        <v>34</v>
      </c>
      <c r="U22">
        <v>-2.421814471108219</v>
      </c>
    </row>
    <row r="23" spans="1:22">
      <c r="A23" t="s">
        <v>236</v>
      </c>
      <c r="L23" t="s">
        <v>253</v>
      </c>
      <c r="M23">
        <v>2.2014020865916837E-2</v>
      </c>
      <c r="P23" t="s">
        <v>253</v>
      </c>
      <c r="Q23">
        <v>7.7038438109378665E-3</v>
      </c>
      <c r="T23" t="s">
        <v>253</v>
      </c>
      <c r="U23">
        <v>3.6310215982121245E-2</v>
      </c>
    </row>
    <row r="24" spans="1:22">
      <c r="A24" t="s">
        <v>226</v>
      </c>
      <c r="E24" t="s">
        <v>227</v>
      </c>
      <c r="H24" t="s">
        <v>228</v>
      </c>
      <c r="L24" t="s">
        <v>254</v>
      </c>
      <c r="M24">
        <v>2.1318467863266499</v>
      </c>
      <c r="P24" t="s">
        <v>254</v>
      </c>
      <c r="Q24">
        <v>2.1318467863266499</v>
      </c>
      <c r="T24" t="s">
        <v>254</v>
      </c>
      <c r="U24">
        <v>2.1318467863266499</v>
      </c>
    </row>
    <row r="25" spans="1:22">
      <c r="B25" t="s">
        <v>242</v>
      </c>
      <c r="C25" t="s">
        <v>232</v>
      </c>
      <c r="E25" t="s">
        <v>242</v>
      </c>
      <c r="F25" t="s">
        <v>232</v>
      </c>
      <c r="H25" t="s">
        <v>242</v>
      </c>
      <c r="I25" t="s">
        <v>232</v>
      </c>
      <c r="L25" t="s">
        <v>255</v>
      </c>
      <c r="M25">
        <v>4.4028041731833674E-2</v>
      </c>
      <c r="P25" t="s">
        <v>255</v>
      </c>
      <c r="Q25">
        <v>1.5407687621875733E-2</v>
      </c>
      <c r="T25" t="s">
        <v>255</v>
      </c>
      <c r="U25">
        <v>7.2620431964242491E-2</v>
      </c>
    </row>
    <row r="26" spans="1:22" ht="20.5" thickBot="1">
      <c r="A26">
        <v>1</v>
      </c>
      <c r="B26">
        <v>2</v>
      </c>
      <c r="C26">
        <v>362</v>
      </c>
      <c r="E26">
        <v>4</v>
      </c>
      <c r="F26">
        <v>426</v>
      </c>
      <c r="H26">
        <v>3</v>
      </c>
      <c r="I26">
        <v>244</v>
      </c>
      <c r="L26" s="3" t="s">
        <v>254</v>
      </c>
      <c r="M26" s="3">
        <v>2.7764451051977934</v>
      </c>
      <c r="N26" s="3"/>
      <c r="P26" s="3" t="s">
        <v>254</v>
      </c>
      <c r="Q26" s="3">
        <v>2.7764451051977934</v>
      </c>
      <c r="R26" s="3"/>
      <c r="T26" s="3" t="s">
        <v>254</v>
      </c>
      <c r="U26" s="3">
        <v>2.7764451051977934</v>
      </c>
      <c r="V26" s="3"/>
    </row>
    <row r="27" spans="1:22">
      <c r="A27">
        <v>2</v>
      </c>
      <c r="B27">
        <v>0</v>
      </c>
      <c r="C27">
        <v>143</v>
      </c>
      <c r="E27">
        <v>5</v>
      </c>
      <c r="F27">
        <v>422</v>
      </c>
      <c r="H27">
        <v>1</v>
      </c>
      <c r="I27">
        <v>431</v>
      </c>
    </row>
    <row r="28" spans="1:22">
      <c r="A28">
        <v>3</v>
      </c>
      <c r="B28">
        <v>0</v>
      </c>
      <c r="C28">
        <v>127</v>
      </c>
      <c r="E28">
        <v>3</v>
      </c>
      <c r="F28">
        <v>333</v>
      </c>
      <c r="H28">
        <v>2</v>
      </c>
      <c r="I28">
        <v>387</v>
      </c>
    </row>
    <row r="29" spans="1:22">
      <c r="A29">
        <v>4</v>
      </c>
      <c r="B29">
        <v>0</v>
      </c>
      <c r="C29">
        <v>66</v>
      </c>
      <c r="E29">
        <v>4</v>
      </c>
      <c r="F29">
        <v>465</v>
      </c>
      <c r="H29">
        <v>2</v>
      </c>
      <c r="I29">
        <v>326</v>
      </c>
    </row>
    <row r="30" spans="1:22">
      <c r="A30">
        <v>5</v>
      </c>
      <c r="B30" t="s">
        <v>230</v>
      </c>
      <c r="C30" t="s">
        <v>230</v>
      </c>
      <c r="E30">
        <v>2</v>
      </c>
      <c r="F30">
        <v>479</v>
      </c>
      <c r="H30">
        <v>0</v>
      </c>
      <c r="I30">
        <v>333</v>
      </c>
      <c r="L30" s="22"/>
      <c r="M30" s="22"/>
      <c r="N30" s="22"/>
      <c r="P30" s="22"/>
      <c r="Q30" s="22"/>
      <c r="R30" s="22"/>
    </row>
    <row r="31" spans="1:22">
      <c r="A31" t="s">
        <v>238</v>
      </c>
      <c r="B31">
        <v>2</v>
      </c>
      <c r="C31">
        <v>698</v>
      </c>
      <c r="E31">
        <v>18</v>
      </c>
      <c r="F31">
        <v>2125</v>
      </c>
      <c r="H31">
        <v>8</v>
      </c>
      <c r="I31">
        <v>1721</v>
      </c>
    </row>
    <row r="32" spans="1:22">
      <c r="A32" t="s">
        <v>240</v>
      </c>
      <c r="B32" s="9">
        <v>0.28653295128939826</v>
      </c>
      <c r="E32" s="9">
        <v>0.84705882352941164</v>
      </c>
      <c r="H32" s="9">
        <v>0.4648460197559558</v>
      </c>
    </row>
    <row r="34" spans="1:9">
      <c r="A34" t="s">
        <v>237</v>
      </c>
    </row>
    <row r="35" spans="1:9">
      <c r="A35" t="s">
        <v>226</v>
      </c>
      <c r="E35" t="s">
        <v>227</v>
      </c>
      <c r="H35" t="s">
        <v>228</v>
      </c>
    </row>
    <row r="36" spans="1:9">
      <c r="B36" t="s">
        <v>242</v>
      </c>
      <c r="C36" t="s">
        <v>232</v>
      </c>
      <c r="E36" t="s">
        <v>242</v>
      </c>
      <c r="F36" t="s">
        <v>232</v>
      </c>
      <c r="H36" t="s">
        <v>242</v>
      </c>
      <c r="I36" t="s">
        <v>232</v>
      </c>
    </row>
    <row r="37" spans="1:9">
      <c r="A37">
        <v>1</v>
      </c>
      <c r="B37" s="1">
        <v>0</v>
      </c>
      <c r="C37" s="1">
        <v>117</v>
      </c>
      <c r="E37" s="1">
        <v>0</v>
      </c>
      <c r="F37" s="1">
        <v>420</v>
      </c>
      <c r="H37" s="1">
        <v>0</v>
      </c>
      <c r="I37" s="1">
        <v>651</v>
      </c>
    </row>
    <row r="38" spans="1:9">
      <c r="A38">
        <v>2</v>
      </c>
      <c r="B38" s="1">
        <v>0</v>
      </c>
      <c r="C38" s="1">
        <v>172</v>
      </c>
      <c r="E38" s="1">
        <v>2</v>
      </c>
      <c r="F38" s="1">
        <v>542</v>
      </c>
      <c r="H38" s="1">
        <v>0</v>
      </c>
      <c r="I38" s="1">
        <v>515</v>
      </c>
    </row>
    <row r="39" spans="1:9">
      <c r="A39">
        <v>3</v>
      </c>
      <c r="B39" s="1">
        <v>1</v>
      </c>
      <c r="C39" s="1">
        <v>193</v>
      </c>
      <c r="E39" s="1">
        <v>1</v>
      </c>
      <c r="F39" s="1">
        <v>508</v>
      </c>
      <c r="H39" s="1">
        <v>1</v>
      </c>
      <c r="I39" s="1">
        <v>465</v>
      </c>
    </row>
    <row r="40" spans="1:9">
      <c r="A40">
        <v>4</v>
      </c>
      <c r="B40" s="1">
        <v>0</v>
      </c>
      <c r="C40" s="1">
        <v>86</v>
      </c>
      <c r="E40" s="1">
        <v>1</v>
      </c>
      <c r="F40" s="1">
        <v>454</v>
      </c>
      <c r="H40" s="1">
        <v>0</v>
      </c>
      <c r="I40" s="1">
        <v>436</v>
      </c>
    </row>
    <row r="41" spans="1:9">
      <c r="A41">
        <v>5</v>
      </c>
      <c r="B41" s="1">
        <v>0</v>
      </c>
      <c r="C41" s="1">
        <v>77</v>
      </c>
      <c r="E41" s="1">
        <v>4</v>
      </c>
      <c r="F41" s="1">
        <v>587</v>
      </c>
      <c r="H41" s="1">
        <v>1</v>
      </c>
      <c r="I41" s="1">
        <v>365</v>
      </c>
    </row>
    <row r="42" spans="1:9">
      <c r="A42" t="s">
        <v>238</v>
      </c>
      <c r="B42">
        <v>1</v>
      </c>
      <c r="C42">
        <v>645</v>
      </c>
      <c r="E42">
        <v>8</v>
      </c>
      <c r="F42">
        <v>2511</v>
      </c>
      <c r="H42">
        <v>2</v>
      </c>
      <c r="I42">
        <v>2432</v>
      </c>
    </row>
    <row r="43" spans="1:9">
      <c r="A43" t="s">
        <v>240</v>
      </c>
      <c r="B43" s="9">
        <v>0.15503875968992248</v>
      </c>
      <c r="E43" s="9">
        <v>0.31859816806053365</v>
      </c>
      <c r="H43" s="9">
        <v>8.223684210526315E-2</v>
      </c>
    </row>
    <row r="45" spans="1:9">
      <c r="A45" t="s">
        <v>239</v>
      </c>
    </row>
    <row r="46" spans="1:9">
      <c r="A46" t="s">
        <v>226</v>
      </c>
      <c r="E46" t="s">
        <v>227</v>
      </c>
      <c r="H46" t="s">
        <v>228</v>
      </c>
    </row>
    <row r="47" spans="1:9">
      <c r="B47" t="s">
        <v>242</v>
      </c>
      <c r="C47" t="s">
        <v>232</v>
      </c>
      <c r="E47" t="s">
        <v>242</v>
      </c>
      <c r="F47" t="s">
        <v>232</v>
      </c>
      <c r="H47" t="s">
        <v>242</v>
      </c>
      <c r="I47" t="s">
        <v>232</v>
      </c>
    </row>
    <row r="48" spans="1:9">
      <c r="A48">
        <v>1</v>
      </c>
      <c r="B48" s="1">
        <v>0</v>
      </c>
      <c r="C48" s="1">
        <v>158</v>
      </c>
      <c r="E48" s="1">
        <v>1</v>
      </c>
      <c r="F48" s="1">
        <v>309</v>
      </c>
      <c r="H48" s="1">
        <v>1</v>
      </c>
      <c r="I48" s="1">
        <v>252</v>
      </c>
    </row>
    <row r="49" spans="1:9">
      <c r="A49">
        <v>2</v>
      </c>
      <c r="B49" s="1">
        <v>0</v>
      </c>
      <c r="C49" s="1">
        <v>193</v>
      </c>
      <c r="E49" s="1">
        <v>1</v>
      </c>
      <c r="F49" s="1">
        <v>270</v>
      </c>
      <c r="H49" s="1">
        <v>0</v>
      </c>
      <c r="I49" s="1">
        <v>299</v>
      </c>
    </row>
    <row r="50" spans="1:9">
      <c r="A50">
        <v>3</v>
      </c>
      <c r="B50" s="1">
        <v>1</v>
      </c>
      <c r="C50" s="1">
        <v>152</v>
      </c>
      <c r="E50" s="1">
        <v>2</v>
      </c>
      <c r="F50" s="1">
        <v>368</v>
      </c>
      <c r="H50" s="1">
        <v>0</v>
      </c>
      <c r="I50" s="1">
        <v>307</v>
      </c>
    </row>
    <row r="51" spans="1:9">
      <c r="A51">
        <v>4</v>
      </c>
      <c r="B51" s="1">
        <v>1</v>
      </c>
      <c r="C51" s="1">
        <v>175</v>
      </c>
      <c r="E51" s="1">
        <v>2</v>
      </c>
      <c r="F51" s="1">
        <v>531</v>
      </c>
      <c r="H51" s="1">
        <v>0</v>
      </c>
      <c r="I51" s="1">
        <v>261</v>
      </c>
    </row>
    <row r="52" spans="1:9">
      <c r="A52">
        <v>5</v>
      </c>
      <c r="B52" s="1">
        <v>1</v>
      </c>
      <c r="C52" s="1">
        <v>104</v>
      </c>
      <c r="E52" s="1">
        <v>2</v>
      </c>
      <c r="F52" s="1">
        <v>466</v>
      </c>
      <c r="H52" s="1">
        <v>0</v>
      </c>
      <c r="I52" s="1">
        <v>392</v>
      </c>
    </row>
    <row r="53" spans="1:9">
      <c r="A53" t="s">
        <v>238</v>
      </c>
      <c r="B53">
        <v>3</v>
      </c>
      <c r="C53">
        <v>782</v>
      </c>
      <c r="E53">
        <v>8</v>
      </c>
      <c r="F53">
        <v>1944</v>
      </c>
      <c r="H53">
        <v>1</v>
      </c>
      <c r="I53">
        <v>1511</v>
      </c>
    </row>
    <row r="54" spans="1:9">
      <c r="A54" t="s">
        <v>240</v>
      </c>
      <c r="B54" s="9">
        <v>0.38363171355498721</v>
      </c>
      <c r="E54" s="9">
        <v>0.41152263374485598</v>
      </c>
      <c r="H54" s="9">
        <v>6.6181336863004633E-2</v>
      </c>
    </row>
    <row r="57" spans="1:9">
      <c r="A57" t="s">
        <v>229</v>
      </c>
    </row>
    <row r="58" spans="1:9">
      <c r="B58" t="s">
        <v>242</v>
      </c>
      <c r="C58" t="s">
        <v>232</v>
      </c>
    </row>
    <row r="59" spans="1:9">
      <c r="A59">
        <v>1</v>
      </c>
      <c r="B59" s="1">
        <v>0</v>
      </c>
      <c r="C59" s="1">
        <v>117</v>
      </c>
    </row>
    <row r="60" spans="1:9">
      <c r="A60">
        <v>2</v>
      </c>
      <c r="B60" s="1">
        <v>0</v>
      </c>
      <c r="C60" s="1">
        <v>81</v>
      </c>
    </row>
    <row r="61" spans="1:9">
      <c r="A61">
        <v>3</v>
      </c>
      <c r="B61" s="1">
        <v>0</v>
      </c>
      <c r="C61" s="1">
        <v>124</v>
      </c>
    </row>
    <row r="62" spans="1:9">
      <c r="A62">
        <v>4</v>
      </c>
      <c r="B62" s="1">
        <v>0</v>
      </c>
      <c r="C62" s="1">
        <v>144</v>
      </c>
    </row>
    <row r="63" spans="1:9">
      <c r="A63">
        <v>5</v>
      </c>
      <c r="B63" s="1">
        <v>0</v>
      </c>
      <c r="C63" s="1">
        <v>80</v>
      </c>
    </row>
    <row r="64" spans="1:9">
      <c r="A64" t="s">
        <v>238</v>
      </c>
      <c r="B64">
        <v>0</v>
      </c>
      <c r="C64">
        <v>546</v>
      </c>
    </row>
    <row r="65" spans="1:3">
      <c r="A65" t="s">
        <v>240</v>
      </c>
      <c r="B65" s="9">
        <v>0</v>
      </c>
    </row>
    <row r="67" spans="1:3">
      <c r="A67" t="s">
        <v>233</v>
      </c>
    </row>
    <row r="68" spans="1:3">
      <c r="B68" t="s">
        <v>242</v>
      </c>
      <c r="C68" t="s">
        <v>232</v>
      </c>
    </row>
    <row r="69" spans="1:3">
      <c r="A69">
        <v>1</v>
      </c>
      <c r="B69" s="1">
        <v>0</v>
      </c>
      <c r="C69" s="1">
        <v>78</v>
      </c>
    </row>
    <row r="70" spans="1:3">
      <c r="A70">
        <v>2</v>
      </c>
      <c r="B70" s="1">
        <v>0</v>
      </c>
      <c r="C70" s="1">
        <v>134</v>
      </c>
    </row>
    <row r="71" spans="1:3">
      <c r="A71">
        <v>3</v>
      </c>
      <c r="B71" s="1">
        <v>0</v>
      </c>
      <c r="C71" s="1">
        <v>51</v>
      </c>
    </row>
    <row r="72" spans="1:3">
      <c r="A72">
        <v>4</v>
      </c>
      <c r="B72" s="1">
        <v>0</v>
      </c>
      <c r="C72" s="1">
        <v>126</v>
      </c>
    </row>
    <row r="73" spans="1:3">
      <c r="A73">
        <v>5</v>
      </c>
      <c r="B73" s="1">
        <v>0</v>
      </c>
      <c r="C73" s="1">
        <v>62</v>
      </c>
    </row>
    <row r="74" spans="1:3">
      <c r="A74" t="s">
        <v>217</v>
      </c>
      <c r="B74">
        <f>SUM(B69:B73)</f>
        <v>0</v>
      </c>
      <c r="C74">
        <f>SUM(C69:C73)</f>
        <v>451</v>
      </c>
    </row>
    <row r="75" spans="1:3">
      <c r="A75" t="s">
        <v>218</v>
      </c>
      <c r="B75" s="9">
        <f>B74/C74*100</f>
        <v>0</v>
      </c>
    </row>
    <row r="77" spans="1:3">
      <c r="A77" t="s">
        <v>221</v>
      </c>
    </row>
    <row r="78" spans="1:3">
      <c r="B78" t="s">
        <v>215</v>
      </c>
      <c r="C78" t="s">
        <v>216</v>
      </c>
    </row>
    <row r="79" spans="1:3">
      <c r="A79">
        <v>1</v>
      </c>
      <c r="B79" s="1">
        <v>0</v>
      </c>
      <c r="C79" s="1">
        <v>55</v>
      </c>
    </row>
    <row r="80" spans="1:3">
      <c r="A80">
        <v>2</v>
      </c>
      <c r="B80" s="1">
        <v>0</v>
      </c>
      <c r="C80" s="1">
        <v>64</v>
      </c>
    </row>
    <row r="81" spans="1:3">
      <c r="A81">
        <v>3</v>
      </c>
      <c r="B81" s="1">
        <v>0</v>
      </c>
      <c r="C81" s="1">
        <v>88</v>
      </c>
    </row>
    <row r="82" spans="1:3">
      <c r="A82">
        <v>4</v>
      </c>
      <c r="B82" s="1">
        <v>0</v>
      </c>
      <c r="C82" s="1">
        <v>69</v>
      </c>
    </row>
    <row r="83" spans="1:3">
      <c r="A83">
        <v>5</v>
      </c>
      <c r="B83" s="1" t="s">
        <v>219</v>
      </c>
      <c r="C83" s="1" t="s">
        <v>219</v>
      </c>
    </row>
    <row r="84" spans="1:3">
      <c r="A84" t="s">
        <v>217</v>
      </c>
      <c r="B84">
        <f>SUM(B79:B83)</f>
        <v>0</v>
      </c>
      <c r="C84">
        <f>SUM(C79:C83)</f>
        <v>276</v>
      </c>
    </row>
    <row r="85" spans="1:3">
      <c r="A85" t="s">
        <v>218</v>
      </c>
      <c r="B85" s="9">
        <f>B84/C84*100</f>
        <v>0</v>
      </c>
    </row>
  </sheetData>
  <phoneticPr fontId="1"/>
  <pageMargins left="0.7" right="0.7" top="0.75" bottom="0.75" header="0.3" footer="0.3"/>
  <pageSetup paperSize="9" scale="28"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37E1F-1DDC-7F46-AC53-EF9C50AE987C}">
  <dimension ref="A1:V85"/>
  <sheetViews>
    <sheetView topLeftCell="A31" workbookViewId="0">
      <selection activeCell="T13" sqref="T13"/>
    </sheetView>
  </sheetViews>
  <sheetFormatPr defaultColWidth="10.69140625" defaultRowHeight="20"/>
  <cols>
    <col min="4" max="4" width="5.3828125" customWidth="1"/>
    <col min="7" max="7" width="6" customWidth="1"/>
  </cols>
  <sheetData>
    <row r="1" spans="1:22">
      <c r="A1" t="s">
        <v>224</v>
      </c>
      <c r="M1" t="s">
        <v>225</v>
      </c>
      <c r="N1" t="s">
        <v>55</v>
      </c>
      <c r="O1" t="s">
        <v>56</v>
      </c>
      <c r="P1" t="s">
        <v>57</v>
      </c>
      <c r="S1" t="s">
        <v>225</v>
      </c>
      <c r="T1" t="s">
        <v>55</v>
      </c>
      <c r="U1" t="s">
        <v>56</v>
      </c>
      <c r="V1" t="s">
        <v>57</v>
      </c>
    </row>
    <row r="2" spans="1:22">
      <c r="A2" t="s">
        <v>226</v>
      </c>
      <c r="E2" t="s">
        <v>227</v>
      </c>
      <c r="H2" t="s">
        <v>228</v>
      </c>
      <c r="L2" t="s">
        <v>229</v>
      </c>
      <c r="M2">
        <v>0</v>
      </c>
      <c r="N2" t="s">
        <v>230</v>
      </c>
      <c r="O2" t="s">
        <v>230</v>
      </c>
      <c r="P2" t="s">
        <v>230</v>
      </c>
      <c r="R2" t="s">
        <v>29</v>
      </c>
      <c r="S2">
        <v>0</v>
      </c>
      <c r="T2">
        <v>6.2063652559102511E-2</v>
      </c>
      <c r="U2">
        <v>0.23631299948678705</v>
      </c>
      <c r="V2">
        <v>0.31107246003083339</v>
      </c>
    </row>
    <row r="3" spans="1:22">
      <c r="B3" t="s">
        <v>231</v>
      </c>
      <c r="C3" t="s">
        <v>232</v>
      </c>
      <c r="E3" t="s">
        <v>231</v>
      </c>
      <c r="F3" t="s">
        <v>232</v>
      </c>
      <c r="H3" t="s">
        <v>231</v>
      </c>
      <c r="I3" t="s">
        <v>232</v>
      </c>
      <c r="L3" t="s">
        <v>233</v>
      </c>
      <c r="M3">
        <v>0</v>
      </c>
      <c r="N3" t="s">
        <v>230</v>
      </c>
      <c r="O3" t="s">
        <v>230</v>
      </c>
      <c r="P3" t="s">
        <v>230</v>
      </c>
      <c r="R3" t="s">
        <v>36</v>
      </c>
      <c r="S3">
        <v>0</v>
      </c>
      <c r="T3">
        <v>8.4984198893122961E-2</v>
      </c>
      <c r="U3">
        <v>0.10753972634669479</v>
      </c>
      <c r="V3">
        <v>0.13693148197363189</v>
      </c>
    </row>
    <row r="4" spans="1:22">
      <c r="A4">
        <v>1</v>
      </c>
      <c r="B4">
        <v>0</v>
      </c>
      <c r="C4">
        <v>111</v>
      </c>
      <c r="E4">
        <v>1</v>
      </c>
      <c r="F4">
        <v>382</v>
      </c>
      <c r="H4">
        <v>1</v>
      </c>
      <c r="I4">
        <v>275</v>
      </c>
      <c r="L4" t="s">
        <v>234</v>
      </c>
      <c r="M4">
        <v>0</v>
      </c>
      <c r="N4" t="s">
        <v>230</v>
      </c>
      <c r="O4" t="s">
        <v>230</v>
      </c>
      <c r="P4" t="s">
        <v>230</v>
      </c>
    </row>
    <row r="5" spans="1:22">
      <c r="A5">
        <v>2</v>
      </c>
      <c r="B5">
        <v>0</v>
      </c>
      <c r="C5">
        <v>147</v>
      </c>
      <c r="E5">
        <v>0</v>
      </c>
      <c r="F5">
        <v>365</v>
      </c>
      <c r="H5">
        <v>1</v>
      </c>
      <c r="I5">
        <v>141</v>
      </c>
      <c r="L5" t="s">
        <v>224</v>
      </c>
      <c r="M5" t="s">
        <v>230</v>
      </c>
      <c r="N5">
        <v>0.15527950310559005</v>
      </c>
      <c r="O5">
        <v>0.13386880856760375</v>
      </c>
      <c r="P5">
        <v>0.3902439024390244</v>
      </c>
    </row>
    <row r="6" spans="1:22">
      <c r="A6">
        <v>3</v>
      </c>
      <c r="B6">
        <v>0</v>
      </c>
      <c r="C6">
        <v>75</v>
      </c>
      <c r="E6" t="s">
        <v>230</v>
      </c>
      <c r="F6" t="s">
        <v>230</v>
      </c>
      <c r="H6">
        <v>2</v>
      </c>
      <c r="I6">
        <v>280</v>
      </c>
      <c r="L6" t="s">
        <v>235</v>
      </c>
      <c r="M6" t="s">
        <v>230</v>
      </c>
      <c r="N6">
        <v>0</v>
      </c>
      <c r="O6">
        <v>0.19584802193497847</v>
      </c>
      <c r="P6">
        <v>0.23592854735422988</v>
      </c>
    </row>
    <row r="7" spans="1:22">
      <c r="A7">
        <v>4</v>
      </c>
      <c r="B7">
        <v>0</v>
      </c>
      <c r="C7">
        <v>135</v>
      </c>
      <c r="E7" t="s">
        <v>230</v>
      </c>
      <c r="F7" t="s">
        <v>230</v>
      </c>
      <c r="H7">
        <v>0</v>
      </c>
      <c r="I7">
        <v>179</v>
      </c>
      <c r="L7" t="s">
        <v>236</v>
      </c>
      <c r="M7" t="s">
        <v>230</v>
      </c>
      <c r="N7">
        <v>0</v>
      </c>
      <c r="O7">
        <v>0.18203883495145631</v>
      </c>
      <c r="P7">
        <v>0.43668122270742354</v>
      </c>
    </row>
    <row r="8" spans="1:22">
      <c r="A8">
        <v>5</v>
      </c>
      <c r="B8">
        <v>1</v>
      </c>
      <c r="C8">
        <v>176</v>
      </c>
      <c r="E8" t="s">
        <v>230</v>
      </c>
      <c r="F8" t="s">
        <v>230</v>
      </c>
      <c r="H8">
        <v>0</v>
      </c>
      <c r="I8">
        <v>150</v>
      </c>
      <c r="L8" t="s">
        <v>237</v>
      </c>
      <c r="M8" t="s">
        <v>230</v>
      </c>
      <c r="N8">
        <v>0</v>
      </c>
      <c r="O8">
        <v>0.25828669823504091</v>
      </c>
      <c r="P8">
        <v>0.10678056593699946</v>
      </c>
    </row>
    <row r="9" spans="1:22">
      <c r="A9" t="s">
        <v>238</v>
      </c>
      <c r="B9">
        <v>1</v>
      </c>
      <c r="C9">
        <v>644</v>
      </c>
      <c r="E9">
        <v>1</v>
      </c>
      <c r="F9">
        <v>747</v>
      </c>
      <c r="H9">
        <v>4</v>
      </c>
      <c r="I9">
        <v>1025</v>
      </c>
      <c r="L9" t="s">
        <v>239</v>
      </c>
      <c r="M9" t="s">
        <v>230</v>
      </c>
      <c r="N9">
        <v>0.15503875968992248</v>
      </c>
      <c r="O9">
        <v>0.41152263374485598</v>
      </c>
      <c r="P9">
        <v>0.38572806171648988</v>
      </c>
    </row>
    <row r="10" spans="1:22">
      <c r="A10" t="s">
        <v>240</v>
      </c>
      <c r="B10" s="9">
        <v>0.15527950310559005</v>
      </c>
      <c r="E10" s="9">
        <v>0.13386880856760375</v>
      </c>
      <c r="H10" s="9">
        <v>0.3902439024390244</v>
      </c>
      <c r="M10" t="s">
        <v>225</v>
      </c>
      <c r="N10" t="s">
        <v>55</v>
      </c>
      <c r="O10" t="s">
        <v>56</v>
      </c>
      <c r="P10" t="s">
        <v>57</v>
      </c>
    </row>
    <row r="11" spans="1:22">
      <c r="L11" t="s">
        <v>241</v>
      </c>
      <c r="M11" s="9">
        <v>0</v>
      </c>
      <c r="N11" s="9">
        <v>6.2063652559102511E-2</v>
      </c>
      <c r="O11" s="9">
        <v>0.23631299948678705</v>
      </c>
      <c r="P11" s="9">
        <v>0.31107246003083339</v>
      </c>
    </row>
    <row r="12" spans="1:22">
      <c r="A12" t="s">
        <v>235</v>
      </c>
    </row>
    <row r="13" spans="1:22">
      <c r="A13" t="s">
        <v>226</v>
      </c>
      <c r="E13" t="s">
        <v>227</v>
      </c>
      <c r="H13" t="s">
        <v>228</v>
      </c>
      <c r="L13" t="s">
        <v>243</v>
      </c>
      <c r="P13" t="s">
        <v>243</v>
      </c>
      <c r="T13" t="s">
        <v>243</v>
      </c>
    </row>
    <row r="14" spans="1:22" ht="20.5" thickBot="1">
      <c r="B14" t="s">
        <v>231</v>
      </c>
      <c r="C14" t="s">
        <v>232</v>
      </c>
      <c r="E14" t="s">
        <v>231</v>
      </c>
      <c r="F14" t="s">
        <v>232</v>
      </c>
      <c r="H14" t="s">
        <v>231</v>
      </c>
      <c r="I14" t="s">
        <v>232</v>
      </c>
    </row>
    <row r="15" spans="1:22">
      <c r="A15">
        <v>1</v>
      </c>
      <c r="B15">
        <v>0</v>
      </c>
      <c r="C15">
        <v>289</v>
      </c>
      <c r="E15">
        <v>2</v>
      </c>
      <c r="F15">
        <v>334</v>
      </c>
      <c r="H15">
        <v>1</v>
      </c>
      <c r="I15">
        <v>666</v>
      </c>
      <c r="L15" s="4"/>
      <c r="M15" s="4" t="s">
        <v>247</v>
      </c>
      <c r="N15" s="4" t="s">
        <v>248</v>
      </c>
      <c r="P15" s="4"/>
      <c r="Q15" s="4" t="s">
        <v>247</v>
      </c>
      <c r="R15" s="4" t="s">
        <v>248</v>
      </c>
      <c r="T15" s="4"/>
      <c r="U15" s="4" t="s">
        <v>247</v>
      </c>
      <c r="V15" s="4" t="s">
        <v>248</v>
      </c>
    </row>
    <row r="16" spans="1:22">
      <c r="A16">
        <v>2</v>
      </c>
      <c r="B16">
        <v>0</v>
      </c>
      <c r="C16">
        <v>600</v>
      </c>
      <c r="E16">
        <v>1</v>
      </c>
      <c r="F16">
        <v>657</v>
      </c>
      <c r="H16">
        <v>2</v>
      </c>
      <c r="I16">
        <v>706</v>
      </c>
      <c r="L16" t="s">
        <v>223</v>
      </c>
      <c r="M16">
        <v>0</v>
      </c>
      <c r="N16">
        <v>6.2063652559102511E-2</v>
      </c>
      <c r="P16" t="s">
        <v>223</v>
      </c>
      <c r="Q16">
        <v>0</v>
      </c>
      <c r="R16">
        <v>0.23631299948678705</v>
      </c>
      <c r="T16" t="s">
        <v>223</v>
      </c>
      <c r="U16">
        <v>0</v>
      </c>
      <c r="V16">
        <v>0.31107246003083339</v>
      </c>
    </row>
    <row r="17" spans="1:22">
      <c r="A17">
        <v>3</v>
      </c>
      <c r="B17">
        <v>0</v>
      </c>
      <c r="C17">
        <v>416</v>
      </c>
      <c r="E17">
        <v>0</v>
      </c>
      <c r="F17">
        <v>615</v>
      </c>
      <c r="H17">
        <v>2</v>
      </c>
      <c r="I17">
        <v>660</v>
      </c>
      <c r="L17" t="s">
        <v>249</v>
      </c>
      <c r="M17">
        <v>0</v>
      </c>
      <c r="N17">
        <v>7.2223140615058816E-3</v>
      </c>
      <c r="P17" t="s">
        <v>249</v>
      </c>
      <c r="Q17">
        <v>0</v>
      </c>
      <c r="R17">
        <v>1.1564792742721999E-2</v>
      </c>
      <c r="T17" t="s">
        <v>249</v>
      </c>
      <c r="U17">
        <v>0</v>
      </c>
      <c r="V17">
        <v>1.8750230755495076E-2</v>
      </c>
    </row>
    <row r="18" spans="1:22">
      <c r="A18">
        <v>4</v>
      </c>
      <c r="B18">
        <v>0</v>
      </c>
      <c r="C18">
        <v>575</v>
      </c>
      <c r="E18">
        <v>1</v>
      </c>
      <c r="F18">
        <v>622</v>
      </c>
      <c r="H18">
        <v>1</v>
      </c>
      <c r="I18">
        <v>271</v>
      </c>
      <c r="L18" t="s">
        <v>250</v>
      </c>
      <c r="M18">
        <v>3</v>
      </c>
      <c r="N18">
        <v>5</v>
      </c>
      <c r="P18" t="s">
        <v>250</v>
      </c>
      <c r="Q18">
        <v>3</v>
      </c>
      <c r="R18">
        <v>5</v>
      </c>
      <c r="T18" t="s">
        <v>250</v>
      </c>
      <c r="U18">
        <v>3</v>
      </c>
      <c r="V18">
        <v>5</v>
      </c>
    </row>
    <row r="19" spans="1:22">
      <c r="A19">
        <v>5</v>
      </c>
      <c r="B19" t="s">
        <v>230</v>
      </c>
      <c r="C19" t="s">
        <v>230</v>
      </c>
      <c r="E19">
        <v>1</v>
      </c>
      <c r="F19">
        <v>325</v>
      </c>
      <c r="H19">
        <v>1</v>
      </c>
      <c r="I19">
        <v>664</v>
      </c>
      <c r="L19" t="s">
        <v>251</v>
      </c>
      <c r="M19">
        <v>0</v>
      </c>
      <c r="P19" t="s">
        <v>251</v>
      </c>
      <c r="Q19">
        <v>0</v>
      </c>
      <c r="T19" t="s">
        <v>251</v>
      </c>
      <c r="U19">
        <v>0</v>
      </c>
    </row>
    <row r="20" spans="1:22">
      <c r="A20" t="s">
        <v>238</v>
      </c>
      <c r="B20">
        <v>0</v>
      </c>
      <c r="C20">
        <v>1880</v>
      </c>
      <c r="E20">
        <v>5</v>
      </c>
      <c r="F20">
        <v>2553</v>
      </c>
      <c r="H20">
        <v>7</v>
      </c>
      <c r="I20">
        <v>2967</v>
      </c>
      <c r="L20" t="s">
        <v>252</v>
      </c>
      <c r="M20">
        <v>4</v>
      </c>
      <c r="P20" t="s">
        <v>252</v>
      </c>
      <c r="Q20">
        <v>4</v>
      </c>
      <c r="T20" t="s">
        <v>252</v>
      </c>
      <c r="U20">
        <v>4</v>
      </c>
    </row>
    <row r="21" spans="1:22">
      <c r="A21" t="s">
        <v>240</v>
      </c>
      <c r="B21" s="9">
        <v>0</v>
      </c>
      <c r="E21" s="9">
        <v>0.19584802193497847</v>
      </c>
      <c r="H21" s="9">
        <v>0.23592854735422988</v>
      </c>
      <c r="L21" t="s">
        <v>34</v>
      </c>
      <c r="M21">
        <v>-1.6329923428308288</v>
      </c>
      <c r="P21" t="s">
        <v>34</v>
      </c>
      <c r="Q21">
        <v>-4.9136439971568651</v>
      </c>
      <c r="T21" t="s">
        <v>34</v>
      </c>
      <c r="U21">
        <v>-5.0797607426097491</v>
      </c>
    </row>
    <row r="22" spans="1:22">
      <c r="L22" t="s">
        <v>253</v>
      </c>
      <c r="M22">
        <v>8.8903989824009239E-2</v>
      </c>
      <c r="P22" t="s">
        <v>253</v>
      </c>
      <c r="Q22">
        <v>3.9827989364827343E-3</v>
      </c>
      <c r="T22" t="s">
        <v>253</v>
      </c>
      <c r="U22">
        <v>3.5409555072179479E-3</v>
      </c>
    </row>
    <row r="23" spans="1:22">
      <c r="A23" t="s">
        <v>236</v>
      </c>
      <c r="L23" t="s">
        <v>254</v>
      </c>
      <c r="M23">
        <v>2.1318467863266499</v>
      </c>
      <c r="P23" t="s">
        <v>254</v>
      </c>
      <c r="Q23">
        <v>2.1318467863266499</v>
      </c>
      <c r="T23" t="s">
        <v>254</v>
      </c>
      <c r="U23">
        <v>2.1318467863266499</v>
      </c>
    </row>
    <row r="24" spans="1:22">
      <c r="A24" t="s">
        <v>226</v>
      </c>
      <c r="E24" t="s">
        <v>227</v>
      </c>
      <c r="H24" t="s">
        <v>228</v>
      </c>
      <c r="L24" t="s">
        <v>255</v>
      </c>
      <c r="M24">
        <v>0.17780797964801848</v>
      </c>
      <c r="P24" t="s">
        <v>255</v>
      </c>
      <c r="Q24">
        <v>7.9655978729654686E-3</v>
      </c>
      <c r="T24" t="s">
        <v>255</v>
      </c>
      <c r="U24">
        <v>7.0819110144358958E-3</v>
      </c>
    </row>
    <row r="25" spans="1:22" ht="20.5" thickBot="1">
      <c r="B25" t="s">
        <v>231</v>
      </c>
      <c r="C25" t="s">
        <v>232</v>
      </c>
      <c r="E25" t="s">
        <v>231</v>
      </c>
      <c r="F25" t="s">
        <v>232</v>
      </c>
      <c r="H25" t="s">
        <v>231</v>
      </c>
      <c r="I25" t="s">
        <v>232</v>
      </c>
      <c r="L25" s="3" t="s">
        <v>254</v>
      </c>
      <c r="M25" s="3">
        <v>2.7764451051977934</v>
      </c>
      <c r="N25" s="3"/>
      <c r="P25" s="3" t="s">
        <v>254</v>
      </c>
      <c r="Q25" s="3">
        <v>2.7764451051977934</v>
      </c>
      <c r="R25" s="3"/>
      <c r="T25" s="3" t="s">
        <v>254</v>
      </c>
      <c r="U25" s="3">
        <v>2.7764451051977934</v>
      </c>
      <c r="V25" s="3"/>
    </row>
    <row r="26" spans="1:22">
      <c r="A26">
        <v>1</v>
      </c>
      <c r="B26">
        <v>0</v>
      </c>
      <c r="C26">
        <v>165</v>
      </c>
      <c r="E26">
        <v>1</v>
      </c>
      <c r="F26">
        <v>269</v>
      </c>
      <c r="H26">
        <v>1</v>
      </c>
      <c r="I26">
        <v>320</v>
      </c>
    </row>
    <row r="27" spans="1:22">
      <c r="A27">
        <v>2</v>
      </c>
      <c r="B27">
        <v>0</v>
      </c>
      <c r="C27">
        <v>109</v>
      </c>
      <c r="E27">
        <v>0</v>
      </c>
      <c r="F27">
        <v>275</v>
      </c>
      <c r="H27">
        <v>0</v>
      </c>
      <c r="I27">
        <v>273</v>
      </c>
      <c r="L27" t="s">
        <v>243</v>
      </c>
      <c r="P27" t="s">
        <v>243</v>
      </c>
    </row>
    <row r="28" spans="1:22" ht="20.5" thickBot="1">
      <c r="A28">
        <v>3</v>
      </c>
      <c r="B28">
        <v>0</v>
      </c>
      <c r="C28">
        <v>142</v>
      </c>
      <c r="E28">
        <v>1</v>
      </c>
      <c r="F28">
        <v>251</v>
      </c>
      <c r="H28">
        <v>1</v>
      </c>
      <c r="I28">
        <v>372</v>
      </c>
    </row>
    <row r="29" spans="1:22">
      <c r="A29">
        <v>4</v>
      </c>
      <c r="B29">
        <v>0</v>
      </c>
      <c r="C29">
        <v>30</v>
      </c>
      <c r="E29">
        <v>0</v>
      </c>
      <c r="F29">
        <v>463</v>
      </c>
      <c r="H29">
        <v>5</v>
      </c>
      <c r="I29">
        <v>300</v>
      </c>
      <c r="L29" s="4"/>
      <c r="M29" s="4" t="s">
        <v>247</v>
      </c>
      <c r="N29" s="4" t="s">
        <v>248</v>
      </c>
      <c r="P29" s="4"/>
      <c r="Q29" s="4" t="s">
        <v>247</v>
      </c>
      <c r="R29" s="4" t="s">
        <v>248</v>
      </c>
    </row>
    <row r="30" spans="1:22">
      <c r="A30">
        <v>5</v>
      </c>
      <c r="B30" t="s">
        <v>230</v>
      </c>
      <c r="C30" t="s">
        <v>230</v>
      </c>
      <c r="E30">
        <v>1</v>
      </c>
      <c r="F30">
        <v>390</v>
      </c>
      <c r="H30">
        <v>0</v>
      </c>
      <c r="I30">
        <v>338</v>
      </c>
      <c r="L30" t="s">
        <v>223</v>
      </c>
      <c r="M30">
        <v>6.2063652559102511E-2</v>
      </c>
      <c r="N30">
        <v>0.23631299948678705</v>
      </c>
      <c r="P30" t="s">
        <v>223</v>
      </c>
      <c r="Q30">
        <v>6.2063652559102511E-2</v>
      </c>
      <c r="R30">
        <v>0.31107246003083339</v>
      </c>
    </row>
    <row r="31" spans="1:22">
      <c r="A31" t="s">
        <v>238</v>
      </c>
      <c r="B31">
        <v>0</v>
      </c>
      <c r="C31">
        <v>446</v>
      </c>
      <c r="E31">
        <v>3</v>
      </c>
      <c r="F31">
        <v>1648</v>
      </c>
      <c r="H31">
        <v>7</v>
      </c>
      <c r="I31">
        <v>1603</v>
      </c>
      <c r="L31" t="s">
        <v>249</v>
      </c>
      <c r="M31">
        <v>7.2223140615058816E-3</v>
      </c>
      <c r="N31">
        <v>1.1564792742721999E-2</v>
      </c>
      <c r="P31" t="s">
        <v>249</v>
      </c>
      <c r="Q31">
        <v>7.2223140615058816E-3</v>
      </c>
      <c r="R31">
        <v>1.8750230755495076E-2</v>
      </c>
    </row>
    <row r="32" spans="1:22">
      <c r="A32" t="s">
        <v>240</v>
      </c>
      <c r="B32" s="9">
        <v>0</v>
      </c>
      <c r="E32" s="9">
        <v>0.18203883495145631</v>
      </c>
      <c r="H32" s="9">
        <v>0.43668122270742354</v>
      </c>
      <c r="L32" t="s">
        <v>250</v>
      </c>
      <c r="M32">
        <v>5</v>
      </c>
      <c r="N32">
        <v>5</v>
      </c>
      <c r="P32" t="s">
        <v>250</v>
      </c>
      <c r="Q32">
        <v>5</v>
      </c>
      <c r="R32">
        <v>5</v>
      </c>
    </row>
    <row r="33" spans="1:18">
      <c r="L33" t="s">
        <v>251</v>
      </c>
      <c r="M33">
        <v>0</v>
      </c>
      <c r="P33" t="s">
        <v>251</v>
      </c>
      <c r="Q33">
        <v>0</v>
      </c>
    </row>
    <row r="34" spans="1:18">
      <c r="A34" t="s">
        <v>237</v>
      </c>
      <c r="L34" t="s">
        <v>252</v>
      </c>
      <c r="M34">
        <v>8</v>
      </c>
      <c r="P34" t="s">
        <v>252</v>
      </c>
      <c r="Q34">
        <v>7</v>
      </c>
    </row>
    <row r="35" spans="1:18">
      <c r="A35" t="s">
        <v>226</v>
      </c>
      <c r="E35" t="s">
        <v>227</v>
      </c>
      <c r="H35" t="s">
        <v>228</v>
      </c>
      <c r="L35" t="s">
        <v>34</v>
      </c>
      <c r="M35">
        <v>-2.8426684477739244</v>
      </c>
      <c r="P35" t="s">
        <v>34</v>
      </c>
      <c r="Q35">
        <v>-3.4549555032013686</v>
      </c>
    </row>
    <row r="36" spans="1:18">
      <c r="B36" t="s">
        <v>231</v>
      </c>
      <c r="C36" t="s">
        <v>232</v>
      </c>
      <c r="E36" t="s">
        <v>231</v>
      </c>
      <c r="F36" t="s">
        <v>232</v>
      </c>
      <c r="H36" t="s">
        <v>231</v>
      </c>
      <c r="I36" t="s">
        <v>232</v>
      </c>
      <c r="L36" t="s">
        <v>253</v>
      </c>
      <c r="M36">
        <v>1.086130662313279E-2</v>
      </c>
      <c r="P36" t="s">
        <v>253</v>
      </c>
      <c r="Q36">
        <v>5.3099095195797098E-3</v>
      </c>
    </row>
    <row r="37" spans="1:18">
      <c r="A37">
        <v>1</v>
      </c>
      <c r="B37" s="1">
        <v>0</v>
      </c>
      <c r="C37" s="1">
        <v>92</v>
      </c>
      <c r="E37" s="1">
        <v>2</v>
      </c>
      <c r="F37" s="1">
        <v>305</v>
      </c>
      <c r="H37" s="1">
        <v>1</v>
      </c>
      <c r="I37" s="1">
        <v>161</v>
      </c>
      <c r="L37" t="s">
        <v>254</v>
      </c>
      <c r="M37">
        <v>1.8595480375308981</v>
      </c>
      <c r="P37" t="s">
        <v>254</v>
      </c>
      <c r="Q37">
        <v>1.8945786050900073</v>
      </c>
    </row>
    <row r="38" spans="1:18">
      <c r="A38">
        <v>2</v>
      </c>
      <c r="B38" s="1">
        <v>0</v>
      </c>
      <c r="C38" s="1">
        <v>85</v>
      </c>
      <c r="E38" s="1">
        <v>1</v>
      </c>
      <c r="F38" s="1">
        <v>439</v>
      </c>
      <c r="H38" s="1">
        <v>0</v>
      </c>
      <c r="I38" s="1">
        <v>431</v>
      </c>
      <c r="L38" t="s">
        <v>255</v>
      </c>
      <c r="M38">
        <v>2.1722613246265579E-2</v>
      </c>
      <c r="P38" t="s">
        <v>255</v>
      </c>
      <c r="Q38">
        <v>1.061981903915942E-2</v>
      </c>
    </row>
    <row r="39" spans="1:18" ht="20.5" thickBot="1">
      <c r="A39">
        <v>3</v>
      </c>
      <c r="B39" s="1">
        <v>0</v>
      </c>
      <c r="C39" s="1">
        <v>76</v>
      </c>
      <c r="E39" s="1">
        <v>2</v>
      </c>
      <c r="F39" s="1">
        <v>446</v>
      </c>
      <c r="H39" s="1">
        <v>1</v>
      </c>
      <c r="I39" s="1">
        <v>587</v>
      </c>
      <c r="L39" s="3" t="s">
        <v>254</v>
      </c>
      <c r="M39" s="3">
        <v>2.3060041352041671</v>
      </c>
      <c r="N39" s="3"/>
      <c r="P39" s="3" t="s">
        <v>254</v>
      </c>
      <c r="Q39" s="3">
        <v>2.3646242515927849</v>
      </c>
      <c r="R39" s="3"/>
    </row>
    <row r="40" spans="1:18">
      <c r="A40">
        <v>4</v>
      </c>
      <c r="B40" s="1">
        <v>0</v>
      </c>
      <c r="C40" s="1">
        <v>104</v>
      </c>
      <c r="E40" s="1">
        <v>0</v>
      </c>
      <c r="F40" s="1">
        <v>507</v>
      </c>
      <c r="H40" s="1">
        <v>0</v>
      </c>
      <c r="I40" s="1">
        <v>343</v>
      </c>
    </row>
    <row r="41" spans="1:18">
      <c r="A41">
        <v>5</v>
      </c>
      <c r="B41" s="1">
        <v>0</v>
      </c>
      <c r="C41" s="1">
        <v>146</v>
      </c>
      <c r="E41" s="1">
        <v>1</v>
      </c>
      <c r="F41" s="1">
        <v>626</v>
      </c>
      <c r="H41" s="1">
        <v>0</v>
      </c>
      <c r="I41" s="1">
        <v>351</v>
      </c>
    </row>
    <row r="42" spans="1:18">
      <c r="A42" t="s">
        <v>238</v>
      </c>
      <c r="B42">
        <v>0</v>
      </c>
      <c r="C42">
        <v>503</v>
      </c>
      <c r="E42">
        <v>6</v>
      </c>
      <c r="F42">
        <v>2323</v>
      </c>
      <c r="H42">
        <v>2</v>
      </c>
      <c r="I42">
        <v>1873</v>
      </c>
    </row>
    <row r="43" spans="1:18">
      <c r="A43" t="s">
        <v>240</v>
      </c>
      <c r="B43" s="9">
        <v>0</v>
      </c>
      <c r="E43" s="9">
        <v>0.25828669823504091</v>
      </c>
      <c r="H43" s="9">
        <v>0.10678056593699946</v>
      </c>
    </row>
    <row r="45" spans="1:18">
      <c r="A45" t="s">
        <v>239</v>
      </c>
    </row>
    <row r="46" spans="1:18">
      <c r="A46" t="s">
        <v>226</v>
      </c>
      <c r="E46" t="s">
        <v>227</v>
      </c>
      <c r="H46" t="s">
        <v>228</v>
      </c>
    </row>
    <row r="47" spans="1:18">
      <c r="B47" t="s">
        <v>231</v>
      </c>
      <c r="C47" t="s">
        <v>232</v>
      </c>
      <c r="E47" t="s">
        <v>231</v>
      </c>
      <c r="F47" t="s">
        <v>232</v>
      </c>
      <c r="H47" t="s">
        <v>231</v>
      </c>
      <c r="I47" t="s">
        <v>232</v>
      </c>
    </row>
    <row r="48" spans="1:18">
      <c r="A48">
        <v>1</v>
      </c>
      <c r="B48" s="1">
        <v>0</v>
      </c>
      <c r="C48" s="1">
        <v>117</v>
      </c>
      <c r="E48" s="1">
        <v>1</v>
      </c>
      <c r="F48" s="1">
        <v>309</v>
      </c>
      <c r="H48" s="1">
        <v>0</v>
      </c>
      <c r="I48" s="1">
        <v>423</v>
      </c>
    </row>
    <row r="49" spans="1:9">
      <c r="A49">
        <v>2</v>
      </c>
      <c r="B49" s="1">
        <v>0</v>
      </c>
      <c r="C49" s="1">
        <v>172</v>
      </c>
      <c r="E49" s="1">
        <v>1</v>
      </c>
      <c r="F49" s="1">
        <v>270</v>
      </c>
      <c r="H49" s="1">
        <v>1</v>
      </c>
      <c r="I49" s="1">
        <v>96</v>
      </c>
    </row>
    <row r="50" spans="1:9">
      <c r="A50">
        <v>3</v>
      </c>
      <c r="B50" s="1">
        <v>1</v>
      </c>
      <c r="C50" s="1">
        <v>193</v>
      </c>
      <c r="E50" s="1">
        <v>2</v>
      </c>
      <c r="F50" s="1">
        <v>368</v>
      </c>
      <c r="H50" s="1">
        <v>1</v>
      </c>
      <c r="I50" s="1">
        <v>248</v>
      </c>
    </row>
    <row r="51" spans="1:9">
      <c r="A51">
        <v>4</v>
      </c>
      <c r="B51" s="1">
        <v>0</v>
      </c>
      <c r="C51" s="1">
        <v>86</v>
      </c>
      <c r="E51" s="1">
        <v>2</v>
      </c>
      <c r="F51" s="1">
        <v>531</v>
      </c>
      <c r="H51" s="1">
        <v>1</v>
      </c>
      <c r="I51" s="1">
        <v>123</v>
      </c>
    </row>
    <row r="52" spans="1:9">
      <c r="A52">
        <v>5</v>
      </c>
      <c r="B52" s="1">
        <v>0</v>
      </c>
      <c r="C52" s="1">
        <v>77</v>
      </c>
      <c r="E52" s="1">
        <v>2</v>
      </c>
      <c r="F52" s="1">
        <v>466</v>
      </c>
      <c r="H52" s="1">
        <v>1</v>
      </c>
      <c r="I52" s="1">
        <v>147</v>
      </c>
    </row>
    <row r="53" spans="1:9">
      <c r="A53" t="s">
        <v>238</v>
      </c>
      <c r="B53">
        <v>1</v>
      </c>
      <c r="C53">
        <v>645</v>
      </c>
      <c r="E53">
        <v>8</v>
      </c>
      <c r="F53">
        <v>1944</v>
      </c>
      <c r="H53">
        <v>4</v>
      </c>
      <c r="I53">
        <v>1037</v>
      </c>
    </row>
    <row r="54" spans="1:9">
      <c r="A54" t="s">
        <v>240</v>
      </c>
      <c r="B54" s="9">
        <v>0.15503875968992248</v>
      </c>
      <c r="E54" s="9">
        <v>0.41152263374485598</v>
      </c>
      <c r="H54" s="9">
        <v>0.38572806171648988</v>
      </c>
    </row>
    <row r="57" spans="1:9">
      <c r="A57" t="s">
        <v>229</v>
      </c>
    </row>
    <row r="58" spans="1:9">
      <c r="B58" t="s">
        <v>231</v>
      </c>
      <c r="C58" t="s">
        <v>232</v>
      </c>
    </row>
    <row r="59" spans="1:9">
      <c r="A59">
        <v>1</v>
      </c>
      <c r="B59" s="1">
        <v>0</v>
      </c>
      <c r="C59" s="1">
        <v>60</v>
      </c>
    </row>
    <row r="60" spans="1:9">
      <c r="A60">
        <v>2</v>
      </c>
      <c r="B60" s="1">
        <v>0</v>
      </c>
      <c r="C60" s="1">
        <v>180</v>
      </c>
    </row>
    <row r="61" spans="1:9">
      <c r="A61">
        <v>3</v>
      </c>
      <c r="B61" s="1">
        <v>0</v>
      </c>
      <c r="C61" s="1">
        <v>78</v>
      </c>
    </row>
    <row r="62" spans="1:9">
      <c r="A62">
        <v>4</v>
      </c>
      <c r="B62" s="1">
        <v>0</v>
      </c>
      <c r="C62" s="1">
        <v>57</v>
      </c>
    </row>
    <row r="63" spans="1:9">
      <c r="A63">
        <v>5</v>
      </c>
      <c r="B63" s="1">
        <v>0</v>
      </c>
      <c r="C63" s="1">
        <v>75</v>
      </c>
    </row>
    <row r="64" spans="1:9">
      <c r="A64" t="s">
        <v>217</v>
      </c>
      <c r="B64">
        <f>SUM(B59:B63)</f>
        <v>0</v>
      </c>
      <c r="C64">
        <f>SUM(C59:C63)</f>
        <v>450</v>
      </c>
    </row>
    <row r="65" spans="1:3">
      <c r="A65" t="s">
        <v>218</v>
      </c>
      <c r="B65" s="9">
        <f>B64/C64*100</f>
        <v>0</v>
      </c>
    </row>
    <row r="67" spans="1:3">
      <c r="A67" t="s">
        <v>220</v>
      </c>
    </row>
    <row r="68" spans="1:3">
      <c r="B68" t="s">
        <v>222</v>
      </c>
      <c r="C68" t="s">
        <v>216</v>
      </c>
    </row>
    <row r="69" spans="1:3">
      <c r="A69">
        <v>1</v>
      </c>
      <c r="B69" s="1">
        <v>0</v>
      </c>
      <c r="C69" s="1">
        <v>101</v>
      </c>
    </row>
    <row r="70" spans="1:3">
      <c r="A70">
        <v>2</v>
      </c>
      <c r="B70" s="1">
        <v>0</v>
      </c>
      <c r="C70" s="1">
        <v>68</v>
      </c>
    </row>
    <row r="71" spans="1:3">
      <c r="A71">
        <v>3</v>
      </c>
      <c r="B71" s="1">
        <v>0</v>
      </c>
      <c r="C71" s="1">
        <v>83</v>
      </c>
    </row>
    <row r="72" spans="1:3">
      <c r="A72">
        <v>4</v>
      </c>
      <c r="B72" s="1">
        <v>0</v>
      </c>
      <c r="C72" s="1">
        <v>152</v>
      </c>
    </row>
    <row r="73" spans="1:3">
      <c r="A73">
        <v>5</v>
      </c>
      <c r="B73" s="1">
        <v>0</v>
      </c>
      <c r="C73" s="1">
        <v>110</v>
      </c>
    </row>
    <row r="74" spans="1:3">
      <c r="A74" t="s">
        <v>217</v>
      </c>
      <c r="B74">
        <f>SUM(B69:B73)</f>
        <v>0</v>
      </c>
      <c r="C74">
        <f>SUM(C69:C73)</f>
        <v>514</v>
      </c>
    </row>
    <row r="75" spans="1:3">
      <c r="A75" t="s">
        <v>218</v>
      </c>
      <c r="B75" s="9">
        <f>B74/C74*100</f>
        <v>0</v>
      </c>
    </row>
    <row r="77" spans="1:3">
      <c r="A77" t="s">
        <v>221</v>
      </c>
    </row>
    <row r="78" spans="1:3">
      <c r="B78" t="s">
        <v>222</v>
      </c>
      <c r="C78" t="s">
        <v>216</v>
      </c>
    </row>
    <row r="79" spans="1:3">
      <c r="A79">
        <v>1</v>
      </c>
      <c r="B79" s="1">
        <v>0</v>
      </c>
      <c r="C79" s="1">
        <v>74</v>
      </c>
    </row>
    <row r="80" spans="1:3">
      <c r="A80">
        <v>2</v>
      </c>
      <c r="B80" s="1">
        <v>0</v>
      </c>
      <c r="C80" s="1">
        <v>53</v>
      </c>
    </row>
    <row r="81" spans="1:3">
      <c r="A81">
        <v>3</v>
      </c>
      <c r="B81" s="1">
        <v>0</v>
      </c>
      <c r="C81" s="1">
        <v>67</v>
      </c>
    </row>
    <row r="82" spans="1:3">
      <c r="A82">
        <v>4</v>
      </c>
      <c r="B82" s="1">
        <v>0</v>
      </c>
      <c r="C82" s="1">
        <v>95</v>
      </c>
    </row>
    <row r="83" spans="1:3">
      <c r="A83">
        <v>5</v>
      </c>
      <c r="B83" s="1" t="s">
        <v>219</v>
      </c>
      <c r="C83" s="1" t="s">
        <v>219</v>
      </c>
    </row>
    <row r="84" spans="1:3">
      <c r="A84" t="s">
        <v>217</v>
      </c>
      <c r="B84">
        <f>SUM(B79:B83)</f>
        <v>0</v>
      </c>
      <c r="C84">
        <f>SUM(C79:C83)</f>
        <v>289</v>
      </c>
    </row>
    <row r="85" spans="1:3">
      <c r="A85" t="s">
        <v>218</v>
      </c>
      <c r="B85" s="9">
        <f>B84/C84*100</f>
        <v>0</v>
      </c>
    </row>
  </sheetData>
  <phoneticPr fontId="1"/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E9C75-5925-774E-820C-7AC24FF8AAD2}">
  <dimension ref="A1:V55"/>
  <sheetViews>
    <sheetView zoomScaleNormal="100" workbookViewId="0">
      <selection activeCell="S2" sqref="S2"/>
    </sheetView>
  </sheetViews>
  <sheetFormatPr defaultColWidth="11.53515625" defaultRowHeight="20"/>
  <sheetData>
    <row r="1" spans="1:22">
      <c r="A1" t="s">
        <v>70</v>
      </c>
    </row>
    <row r="2" spans="1:22"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327</v>
      </c>
      <c r="H2" t="s">
        <v>76</v>
      </c>
      <c r="I2" t="s">
        <v>77</v>
      </c>
      <c r="J2" t="s">
        <v>78</v>
      </c>
      <c r="K2" t="s">
        <v>79</v>
      </c>
      <c r="L2" t="s">
        <v>80</v>
      </c>
      <c r="M2" t="s">
        <v>326</v>
      </c>
      <c r="N2" t="s">
        <v>81</v>
      </c>
      <c r="O2" t="s">
        <v>82</v>
      </c>
      <c r="P2" t="s">
        <v>83</v>
      </c>
      <c r="Q2" t="s">
        <v>84</v>
      </c>
      <c r="R2" t="s">
        <v>85</v>
      </c>
      <c r="S2" t="s">
        <v>328</v>
      </c>
      <c r="T2" t="s">
        <v>86</v>
      </c>
      <c r="U2" t="s">
        <v>87</v>
      </c>
      <c r="V2" t="s">
        <v>58</v>
      </c>
    </row>
    <row r="3" spans="1:22">
      <c r="A3" t="s">
        <v>88</v>
      </c>
      <c r="B3">
        <v>85720</v>
      </c>
      <c r="C3">
        <v>242104</v>
      </c>
      <c r="D3">
        <v>82918</v>
      </c>
      <c r="E3">
        <v>286225</v>
      </c>
      <c r="F3">
        <v>146975</v>
      </c>
      <c r="G3">
        <v>87210</v>
      </c>
      <c r="H3">
        <v>473717</v>
      </c>
      <c r="I3">
        <v>584162</v>
      </c>
      <c r="J3">
        <v>355386</v>
      </c>
      <c r="K3">
        <v>327109</v>
      </c>
      <c r="L3">
        <v>530337</v>
      </c>
      <c r="M3">
        <v>276723</v>
      </c>
      <c r="N3">
        <v>1429180</v>
      </c>
      <c r="O3">
        <v>539010</v>
      </c>
      <c r="P3">
        <v>1822927</v>
      </c>
      <c r="Q3">
        <v>1753069</v>
      </c>
      <c r="R3">
        <v>1705095</v>
      </c>
      <c r="S3">
        <v>632914</v>
      </c>
      <c r="T3">
        <v>1749791</v>
      </c>
      <c r="U3">
        <v>532692</v>
      </c>
      <c r="V3">
        <v>1212756</v>
      </c>
    </row>
    <row r="4" spans="1:22">
      <c r="A4" t="s">
        <v>89</v>
      </c>
      <c r="B4">
        <v>10744</v>
      </c>
      <c r="C4">
        <v>103173</v>
      </c>
      <c r="D4">
        <v>11597</v>
      </c>
      <c r="E4">
        <v>54500</v>
      </c>
      <c r="F4">
        <v>20023</v>
      </c>
      <c r="G4">
        <v>5339</v>
      </c>
      <c r="H4">
        <v>195067</v>
      </c>
      <c r="I4">
        <v>66700</v>
      </c>
      <c r="J4">
        <v>94717</v>
      </c>
      <c r="K4">
        <v>45629</v>
      </c>
      <c r="L4">
        <v>404260</v>
      </c>
      <c r="M4">
        <v>46280</v>
      </c>
      <c r="N4">
        <v>296783</v>
      </c>
      <c r="O4">
        <v>467382</v>
      </c>
      <c r="P4">
        <v>264079</v>
      </c>
      <c r="Q4">
        <v>176509</v>
      </c>
      <c r="R4">
        <v>148095</v>
      </c>
      <c r="S4">
        <v>81601</v>
      </c>
      <c r="T4">
        <v>126867</v>
      </c>
      <c r="U4">
        <v>10810</v>
      </c>
      <c r="V4">
        <v>46976</v>
      </c>
    </row>
    <row r="5" spans="1:22">
      <c r="A5" s="9"/>
      <c r="N5" s="9"/>
    </row>
    <row r="6" spans="1:22">
      <c r="A6" t="s">
        <v>90</v>
      </c>
      <c r="B6">
        <v>0.42330864197530865</v>
      </c>
      <c r="C6">
        <v>1.1955753086419754</v>
      </c>
      <c r="D6">
        <v>0.40947160493827162</v>
      </c>
      <c r="E6">
        <v>1.4134567901234567</v>
      </c>
      <c r="F6">
        <v>0.72580246913580249</v>
      </c>
      <c r="G6">
        <v>0.4306666666666667</v>
      </c>
      <c r="H6">
        <v>2.3393432098765432</v>
      </c>
      <c r="I6">
        <v>2.8847506172839505</v>
      </c>
      <c r="J6">
        <v>1.7549925925925927</v>
      </c>
      <c r="K6">
        <v>1.6153530864197532</v>
      </c>
      <c r="L6">
        <v>8.4202222222222218</v>
      </c>
      <c r="M6">
        <v>1.3665333333333334</v>
      </c>
      <c r="N6">
        <v>7.0576790123456794</v>
      </c>
      <c r="O6">
        <v>2.661777777777778</v>
      </c>
      <c r="P6">
        <v>9.0021086419753082</v>
      </c>
      <c r="Q6">
        <v>8.6571308641975317</v>
      </c>
      <c r="R6">
        <v>8.4202222222222218</v>
      </c>
      <c r="S6">
        <v>3.1255012345679014</v>
      </c>
      <c r="T6">
        <v>8.6409432098765429</v>
      </c>
      <c r="U6">
        <v>2.6305777777777779</v>
      </c>
      <c r="V6">
        <v>5.9889185185185188</v>
      </c>
    </row>
    <row r="7" spans="1:22">
      <c r="A7" t="s">
        <v>70</v>
      </c>
      <c r="B7">
        <v>5.30567901234568E-2</v>
      </c>
      <c r="C7">
        <v>0.50949629629629634</v>
      </c>
      <c r="D7">
        <v>5.7269135802469139E-2</v>
      </c>
      <c r="E7">
        <v>0.26913580246913582</v>
      </c>
      <c r="F7">
        <v>9.8879012345679015E-2</v>
      </c>
      <c r="G7">
        <v>2.6365432098765431E-2</v>
      </c>
      <c r="H7">
        <v>0.96329382716049383</v>
      </c>
      <c r="I7">
        <v>0.32938271604938274</v>
      </c>
      <c r="J7">
        <v>0.46773827160493825</v>
      </c>
      <c r="K7">
        <v>0.22532839506172839</v>
      </c>
      <c r="L7">
        <v>1.9963456790123457</v>
      </c>
      <c r="M7">
        <v>0.22854320987654322</v>
      </c>
      <c r="N7">
        <v>1.465595061728395</v>
      </c>
      <c r="O7">
        <v>2.3080592592592595</v>
      </c>
      <c r="P7">
        <v>1.3040938271604938</v>
      </c>
      <c r="Q7">
        <v>0.87164938271604941</v>
      </c>
      <c r="R7">
        <v>0.73133333333333339</v>
      </c>
      <c r="S7">
        <v>0.40296790123456788</v>
      </c>
      <c r="T7">
        <v>0.62650370370370367</v>
      </c>
      <c r="U7">
        <v>5.3382716049382717E-2</v>
      </c>
      <c r="V7">
        <v>0.23198024691358024</v>
      </c>
    </row>
    <row r="8" spans="1:22">
      <c r="A8" s="9" t="s">
        <v>91</v>
      </c>
      <c r="B8" s="9">
        <v>12.53383107792814</v>
      </c>
      <c r="C8" s="9">
        <v>42.615157122558898</v>
      </c>
      <c r="D8" s="9">
        <v>13.986106756072264</v>
      </c>
      <c r="E8" s="9">
        <v>19.040964276356014</v>
      </c>
      <c r="F8" s="9">
        <v>13.623405341044394</v>
      </c>
      <c r="G8" s="9">
        <v>6.1220043572984748</v>
      </c>
      <c r="H8" s="9">
        <v>41.177960681166184</v>
      </c>
      <c r="I8" s="9">
        <v>11.418065536614844</v>
      </c>
      <c r="J8" s="9">
        <v>26.651865858531288</v>
      </c>
      <c r="K8" s="9">
        <v>13.949172905667528</v>
      </c>
      <c r="L8" s="9">
        <v>23.70894290347459</v>
      </c>
      <c r="M8" s="9">
        <v>16.724305532969794</v>
      </c>
      <c r="N8" s="9">
        <v>20.765963699464027</v>
      </c>
      <c r="O8" s="9">
        <v>86.711192742249679</v>
      </c>
      <c r="P8" s="9">
        <v>14.486537310599932</v>
      </c>
      <c r="Q8" s="9">
        <v>10.068571174323429</v>
      </c>
      <c r="R8" s="9">
        <v>8.6854398142039013</v>
      </c>
      <c r="S8" s="9">
        <v>12.892904881231887</v>
      </c>
      <c r="T8" s="9">
        <v>7.2504087631037075</v>
      </c>
      <c r="U8" s="9">
        <v>2.0293152515900368</v>
      </c>
      <c r="V8" s="9">
        <v>3.873491452526312</v>
      </c>
    </row>
    <row r="10" spans="1:22">
      <c r="A10">
        <v>50625</v>
      </c>
      <c r="B10" t="s">
        <v>92</v>
      </c>
      <c r="C10" t="s">
        <v>93</v>
      </c>
      <c r="D10">
        <v>0.25</v>
      </c>
      <c r="E10" t="s">
        <v>94</v>
      </c>
    </row>
    <row r="11" spans="1:22">
      <c r="A11">
        <v>1</v>
      </c>
      <c r="B11" t="s">
        <v>95</v>
      </c>
      <c r="C11" t="s">
        <v>93</v>
      </c>
      <c r="D11">
        <v>4.9382716049382717E-6</v>
      </c>
      <c r="E11" t="s">
        <v>94</v>
      </c>
    </row>
    <row r="14" spans="1:22">
      <c r="C14" t="s">
        <v>58</v>
      </c>
      <c r="D14" t="s">
        <v>96</v>
      </c>
      <c r="E14" t="s">
        <v>97</v>
      </c>
      <c r="F14" t="s">
        <v>98</v>
      </c>
      <c r="I14" t="s">
        <v>58</v>
      </c>
      <c r="J14" t="s">
        <v>96</v>
      </c>
      <c r="K14" t="s">
        <v>97</v>
      </c>
      <c r="L14" t="s">
        <v>98</v>
      </c>
    </row>
    <row r="15" spans="1:22">
      <c r="C15">
        <v>7.2504087631037075</v>
      </c>
      <c r="D15">
        <v>12.53383107792814</v>
      </c>
      <c r="E15">
        <v>41.177960681166184</v>
      </c>
      <c r="F15">
        <v>20.765963699464027</v>
      </c>
      <c r="H15" s="1" t="s">
        <v>99</v>
      </c>
      <c r="I15">
        <v>7.2504087631037075</v>
      </c>
      <c r="J15">
        <v>19.040964276356014</v>
      </c>
      <c r="K15">
        <v>41.177960681166184</v>
      </c>
      <c r="L15">
        <v>20.765963699464027</v>
      </c>
    </row>
    <row r="16" spans="1:22">
      <c r="C16">
        <v>2.0293152515900368</v>
      </c>
      <c r="D16">
        <v>13.986106756072264</v>
      </c>
      <c r="E16">
        <v>26.651865858531288</v>
      </c>
      <c r="F16">
        <v>14.486537310599932</v>
      </c>
      <c r="H16" s="10">
        <v>0.75</v>
      </c>
      <c r="I16">
        <v>5.5619501078150098</v>
      </c>
      <c r="J16">
        <v>13.986106756072264</v>
      </c>
      <c r="K16">
        <v>26.651865858531288</v>
      </c>
      <c r="L16">
        <v>14.486537310599932</v>
      </c>
    </row>
    <row r="17" spans="1:12">
      <c r="C17">
        <v>3.873491452526312</v>
      </c>
      <c r="D17" s="11">
        <v>19.040964276356014</v>
      </c>
      <c r="E17" s="11">
        <v>13.949172905667528</v>
      </c>
      <c r="F17" s="11">
        <v>10.068571174323429</v>
      </c>
      <c r="H17" s="1" t="s">
        <v>100</v>
      </c>
      <c r="I17">
        <v>3.873491452526312</v>
      </c>
      <c r="J17">
        <v>13.623405341044394</v>
      </c>
      <c r="K17">
        <v>23.70894290347459</v>
      </c>
      <c r="L17">
        <v>12.892904881231887</v>
      </c>
    </row>
    <row r="18" spans="1:12">
      <c r="D18" s="11">
        <v>13.623405341044394</v>
      </c>
      <c r="E18" s="11">
        <v>23.70894290347459</v>
      </c>
      <c r="F18" s="11">
        <v>8.6854398142039013</v>
      </c>
      <c r="H18" s="10">
        <v>0.25</v>
      </c>
      <c r="I18">
        <v>2.9514033520581746</v>
      </c>
      <c r="J18">
        <v>12.53383107792814</v>
      </c>
      <c r="K18">
        <v>16.724305532969801</v>
      </c>
      <c r="L18">
        <v>10.068571174323429</v>
      </c>
    </row>
    <row r="19" spans="1:12">
      <c r="D19" s="11">
        <v>6.1220043572984748</v>
      </c>
      <c r="E19" s="11">
        <v>16.724305532969801</v>
      </c>
      <c r="F19" s="11">
        <v>12.892904881231887</v>
      </c>
      <c r="H19" s="1" t="s">
        <v>101</v>
      </c>
      <c r="I19">
        <v>2.0293152515900368</v>
      </c>
      <c r="J19">
        <v>6.1220043572984748</v>
      </c>
      <c r="K19">
        <v>13.949172905667528</v>
      </c>
      <c r="L19">
        <v>8.6854398142039013</v>
      </c>
    </row>
    <row r="20" spans="1:12">
      <c r="D20" s="11">
        <v>42.615157122558898</v>
      </c>
      <c r="E20" s="11">
        <v>11.418065536614844</v>
      </c>
      <c r="F20" s="11">
        <v>86.711192742249679</v>
      </c>
      <c r="H20" s="1"/>
    </row>
    <row r="21" spans="1:12">
      <c r="H21" s="1"/>
      <c r="I21" t="s">
        <v>102</v>
      </c>
      <c r="J21" t="s">
        <v>96</v>
      </c>
      <c r="K21" t="s">
        <v>97</v>
      </c>
      <c r="L21" t="s">
        <v>98</v>
      </c>
    </row>
    <row r="22" spans="1:12">
      <c r="H22" s="1" t="s">
        <v>103</v>
      </c>
      <c r="I22">
        <v>1.6884586552886978</v>
      </c>
      <c r="J22">
        <v>5.0548575202837505</v>
      </c>
      <c r="K22">
        <v>14.526094822634896</v>
      </c>
      <c r="L22">
        <v>6.2794263888640955</v>
      </c>
    </row>
    <row r="23" spans="1:12">
      <c r="H23" s="1" t="s">
        <v>104</v>
      </c>
      <c r="I23">
        <v>1.6884586552886978</v>
      </c>
      <c r="J23">
        <v>0.36270141502786934</v>
      </c>
      <c r="K23">
        <v>2.942922955056698</v>
      </c>
      <c r="L23">
        <v>1.5936324293680446</v>
      </c>
    </row>
    <row r="24" spans="1:12">
      <c r="H24" s="1" t="s">
        <v>105</v>
      </c>
      <c r="I24">
        <v>0.92208810046813738</v>
      </c>
      <c r="J24">
        <v>1.0895742631162548</v>
      </c>
      <c r="K24">
        <v>6.9846373705047888</v>
      </c>
      <c r="L24">
        <v>2.8243337069084582</v>
      </c>
    </row>
    <row r="25" spans="1:12">
      <c r="H25" s="12" t="s">
        <v>106</v>
      </c>
      <c r="I25">
        <v>2.9514033520581746</v>
      </c>
      <c r="J25">
        <v>12.53383107792814</v>
      </c>
      <c r="K25">
        <v>16.724305532969801</v>
      </c>
      <c r="L25">
        <v>10.068571174323429</v>
      </c>
    </row>
    <row r="26" spans="1:12">
      <c r="H26" s="1" t="s">
        <v>107</v>
      </c>
      <c r="I26">
        <v>0.92208810046813783</v>
      </c>
      <c r="J26">
        <v>6.4118267206296649</v>
      </c>
      <c r="K26">
        <v>2.7751326273022734</v>
      </c>
      <c r="L26">
        <v>1.3831313601195276</v>
      </c>
    </row>
    <row r="29" spans="1:12">
      <c r="A29" t="s">
        <v>26</v>
      </c>
      <c r="E29" t="s">
        <v>26</v>
      </c>
      <c r="I29" t="s">
        <v>26</v>
      </c>
    </row>
    <row r="30" spans="1:12" ht="20.5" thickBot="1">
      <c r="A30" t="s">
        <v>108</v>
      </c>
      <c r="E30" t="s">
        <v>109</v>
      </c>
      <c r="I30" t="s">
        <v>110</v>
      </c>
    </row>
    <row r="31" spans="1:12">
      <c r="A31" s="4"/>
      <c r="B31" s="4" t="s">
        <v>27</v>
      </c>
      <c r="C31" s="4" t="s">
        <v>28</v>
      </c>
      <c r="E31" s="4"/>
      <c r="F31" s="4" t="s">
        <v>27</v>
      </c>
      <c r="G31" s="4" t="s">
        <v>28</v>
      </c>
      <c r="I31" s="4"/>
      <c r="J31" s="4" t="s">
        <v>27</v>
      </c>
      <c r="K31" s="4" t="s">
        <v>28</v>
      </c>
    </row>
    <row r="32" spans="1:12">
      <c r="A32" t="s">
        <v>29</v>
      </c>
      <c r="B32">
        <v>4.3844051557400192</v>
      </c>
      <c r="C32">
        <v>13.061262361739859</v>
      </c>
      <c r="E32" t="s">
        <v>29</v>
      </c>
      <c r="F32">
        <v>4.3844051557400192</v>
      </c>
      <c r="G32">
        <v>24.442449576361877</v>
      </c>
      <c r="I32" t="s">
        <v>29</v>
      </c>
      <c r="J32">
        <v>4.3844051557400192</v>
      </c>
      <c r="K32">
        <v>13.379883375964635</v>
      </c>
    </row>
    <row r="33" spans="1:11">
      <c r="A33" t="s">
        <v>30</v>
      </c>
      <c r="B33">
        <v>7.0107289730911866</v>
      </c>
      <c r="C33">
        <v>21.339915570480116</v>
      </c>
      <c r="E33" t="s">
        <v>30</v>
      </c>
      <c r="F33">
        <v>7.0107289730911866</v>
      </c>
      <c r="G33">
        <v>113.79387176210025</v>
      </c>
      <c r="I33" t="s">
        <v>30</v>
      </c>
      <c r="J33">
        <v>7.0107289730911866</v>
      </c>
      <c r="K33">
        <v>22.254650595463914</v>
      </c>
    </row>
    <row r="34" spans="1:11">
      <c r="A34" t="s">
        <v>31</v>
      </c>
      <c r="B34">
        <v>3</v>
      </c>
      <c r="C34">
        <v>5</v>
      </c>
      <c r="E34" t="s">
        <v>31</v>
      </c>
      <c r="F34">
        <v>3</v>
      </c>
      <c r="G34">
        <v>5</v>
      </c>
      <c r="I34" t="s">
        <v>31</v>
      </c>
      <c r="J34">
        <v>3</v>
      </c>
      <c r="K34">
        <v>5</v>
      </c>
    </row>
    <row r="35" spans="1:11">
      <c r="A35" t="s">
        <v>32</v>
      </c>
      <c r="B35">
        <v>0</v>
      </c>
      <c r="E35" t="s">
        <v>32</v>
      </c>
      <c r="F35">
        <v>0</v>
      </c>
      <c r="I35" t="s">
        <v>32</v>
      </c>
      <c r="J35">
        <v>0</v>
      </c>
    </row>
    <row r="36" spans="1:11">
      <c r="A36" t="s">
        <v>33</v>
      </c>
      <c r="B36">
        <v>6</v>
      </c>
      <c r="E36" t="s">
        <v>33</v>
      </c>
      <c r="F36">
        <v>5</v>
      </c>
      <c r="I36" t="s">
        <v>33</v>
      </c>
      <c r="J36">
        <v>6</v>
      </c>
    </row>
    <row r="37" spans="1:11">
      <c r="A37" t="s">
        <v>34</v>
      </c>
      <c r="B37">
        <v>-3.3762108769850152</v>
      </c>
      <c r="E37" t="s">
        <v>34</v>
      </c>
      <c r="F37">
        <v>-4.0039539143742982</v>
      </c>
      <c r="I37" t="s">
        <v>34</v>
      </c>
      <c r="J37">
        <v>-3.4526969818036122</v>
      </c>
    </row>
    <row r="38" spans="1:11">
      <c r="A38" t="s">
        <v>35</v>
      </c>
      <c r="B38">
        <v>7.4637349314283065E-3</v>
      </c>
      <c r="E38" t="s">
        <v>35</v>
      </c>
      <c r="F38">
        <v>5.1414946579061366E-3</v>
      </c>
      <c r="I38" t="s">
        <v>35</v>
      </c>
      <c r="J38">
        <v>6.7940400399144688E-3</v>
      </c>
    </row>
    <row r="39" spans="1:11">
      <c r="A39" t="s">
        <v>37</v>
      </c>
      <c r="B39">
        <v>1.9431802805153031</v>
      </c>
      <c r="E39" t="s">
        <v>37</v>
      </c>
      <c r="F39">
        <v>2.0150483733330233</v>
      </c>
      <c r="I39" t="s">
        <v>37</v>
      </c>
      <c r="J39">
        <v>1.9431802805153031</v>
      </c>
    </row>
    <row r="40" spans="1:11">
      <c r="A40" t="s">
        <v>38</v>
      </c>
      <c r="B40">
        <v>1.4927469862856613E-2</v>
      </c>
      <c r="E40" t="s">
        <v>38</v>
      </c>
      <c r="F40">
        <v>1.0282989315812273E-2</v>
      </c>
      <c r="I40" t="s">
        <v>38</v>
      </c>
      <c r="J40">
        <v>1.3588080079828938E-2</v>
      </c>
    </row>
    <row r="41" spans="1:11" ht="20.5" thickBot="1">
      <c r="A41" s="3" t="s">
        <v>37</v>
      </c>
      <c r="B41" s="3">
        <v>2.4469118511449697</v>
      </c>
      <c r="C41" s="3"/>
      <c r="E41" s="3" t="s">
        <v>37</v>
      </c>
      <c r="F41" s="3">
        <v>2.570581835636315</v>
      </c>
      <c r="G41" s="3"/>
      <c r="I41" s="3" t="s">
        <v>37</v>
      </c>
      <c r="J41" s="3">
        <v>2.4469118511449697</v>
      </c>
      <c r="K41" s="3"/>
    </row>
    <row r="43" spans="1:11">
      <c r="A43" t="s">
        <v>26</v>
      </c>
      <c r="E43" t="s">
        <v>26</v>
      </c>
      <c r="I43" t="s">
        <v>26</v>
      </c>
    </row>
    <row r="44" spans="1:11" ht="20.5" thickBot="1">
      <c r="A44" t="s">
        <v>111</v>
      </c>
      <c r="E44" t="s">
        <v>112</v>
      </c>
      <c r="I44" t="s">
        <v>113</v>
      </c>
    </row>
    <row r="45" spans="1:11">
      <c r="A45" s="4"/>
      <c r="B45" s="4" t="s">
        <v>27</v>
      </c>
      <c r="C45" s="4" t="s">
        <v>28</v>
      </c>
      <c r="E45" s="4"/>
      <c r="F45" s="4" t="s">
        <v>27</v>
      </c>
      <c r="G45" s="4" t="s">
        <v>28</v>
      </c>
      <c r="I45" s="4"/>
      <c r="J45" s="4" t="s">
        <v>27</v>
      </c>
      <c r="K45" s="4" t="s">
        <v>28</v>
      </c>
    </row>
    <row r="46" spans="1:11">
      <c r="A46" t="s">
        <v>29</v>
      </c>
      <c r="B46">
        <v>13.061262361739859</v>
      </c>
      <c r="C46">
        <v>24.442449576361877</v>
      </c>
      <c r="E46" t="s">
        <v>29</v>
      </c>
      <c r="F46">
        <v>13.061262361739859</v>
      </c>
      <c r="G46">
        <v>13.379883375964635</v>
      </c>
      <c r="I46" t="s">
        <v>29</v>
      </c>
      <c r="J46">
        <v>24.442449576361877</v>
      </c>
      <c r="K46">
        <v>13.379883375964635</v>
      </c>
    </row>
    <row r="47" spans="1:11">
      <c r="A47" t="s">
        <v>30</v>
      </c>
      <c r="B47">
        <v>21.339915570480116</v>
      </c>
      <c r="C47">
        <v>113.79387176210025</v>
      </c>
      <c r="E47" t="s">
        <v>30</v>
      </c>
      <c r="F47">
        <v>21.339915570480116</v>
      </c>
      <c r="G47">
        <v>22.254650595463914</v>
      </c>
      <c r="I47" t="s">
        <v>30</v>
      </c>
      <c r="J47">
        <v>113.79387176210025</v>
      </c>
      <c r="K47">
        <v>22.254650595463914</v>
      </c>
    </row>
    <row r="48" spans="1:11">
      <c r="A48" t="s">
        <v>31</v>
      </c>
      <c r="B48">
        <v>5</v>
      </c>
      <c r="C48">
        <v>5</v>
      </c>
      <c r="E48" t="s">
        <v>31</v>
      </c>
      <c r="F48">
        <v>5</v>
      </c>
      <c r="G48">
        <v>5</v>
      </c>
      <c r="I48" t="s">
        <v>31</v>
      </c>
      <c r="J48">
        <v>5</v>
      </c>
      <c r="K48">
        <v>5</v>
      </c>
    </row>
    <row r="49" spans="1:11">
      <c r="A49" t="s">
        <v>32</v>
      </c>
      <c r="B49">
        <v>0</v>
      </c>
      <c r="E49" t="s">
        <v>32</v>
      </c>
      <c r="F49">
        <v>0</v>
      </c>
      <c r="I49" t="s">
        <v>32</v>
      </c>
      <c r="J49">
        <v>0</v>
      </c>
    </row>
    <row r="50" spans="1:11">
      <c r="A50" t="s">
        <v>33</v>
      </c>
      <c r="B50">
        <v>5</v>
      </c>
      <c r="E50" t="s">
        <v>33</v>
      </c>
      <c r="F50">
        <v>8</v>
      </c>
      <c r="I50" t="s">
        <v>33</v>
      </c>
      <c r="J50">
        <v>6</v>
      </c>
    </row>
    <row r="51" spans="1:11">
      <c r="A51" t="s">
        <v>34</v>
      </c>
      <c r="B51">
        <v>-2.1892259889218115</v>
      </c>
      <c r="E51" t="s">
        <v>34</v>
      </c>
      <c r="F51">
        <v>-0.10790541462142858</v>
      </c>
      <c r="I51" t="s">
        <v>34</v>
      </c>
      <c r="J51">
        <v>2.120771947694859</v>
      </c>
    </row>
    <row r="52" spans="1:11">
      <c r="A52" t="s">
        <v>35</v>
      </c>
      <c r="B52">
        <v>4.0087427049159484E-2</v>
      </c>
      <c r="E52" t="s">
        <v>35</v>
      </c>
      <c r="F52">
        <v>0.45836396052928274</v>
      </c>
      <c r="I52" t="s">
        <v>35</v>
      </c>
      <c r="J52">
        <v>3.9099990614761326E-2</v>
      </c>
    </row>
    <row r="53" spans="1:11">
      <c r="A53" t="s">
        <v>37</v>
      </c>
      <c r="B53">
        <v>2.0150483733330233</v>
      </c>
      <c r="E53" t="s">
        <v>37</v>
      </c>
      <c r="F53">
        <v>1.8595480375308981</v>
      </c>
      <c r="I53" t="s">
        <v>37</v>
      </c>
      <c r="J53">
        <v>1.9431802805153031</v>
      </c>
    </row>
    <row r="54" spans="1:11">
      <c r="A54" t="s">
        <v>38</v>
      </c>
      <c r="B54">
        <v>8.0174854098318968E-2</v>
      </c>
      <c r="E54" t="s">
        <v>38</v>
      </c>
      <c r="F54">
        <v>0.91672792105856549</v>
      </c>
      <c r="I54" t="s">
        <v>38</v>
      </c>
      <c r="J54">
        <v>7.8199981229522653E-2</v>
      </c>
    </row>
    <row r="55" spans="1:11" ht="20.5" thickBot="1">
      <c r="A55" s="3" t="s">
        <v>37</v>
      </c>
      <c r="B55" s="3">
        <v>2.570581835636315</v>
      </c>
      <c r="C55" s="3"/>
      <c r="E55" s="3" t="s">
        <v>37</v>
      </c>
      <c r="F55" s="3">
        <v>2.3060041352041671</v>
      </c>
      <c r="G55" s="3"/>
      <c r="I55" s="3" t="s">
        <v>37</v>
      </c>
      <c r="J55" s="3">
        <v>2.4469118511449697</v>
      </c>
      <c r="K55" s="3"/>
    </row>
  </sheetData>
  <phoneticPr fontId="1"/>
  <pageMargins left="0.7" right="0.7" top="0.75" bottom="0.75" header="0.3" footer="0.3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CF7539-41AD-A545-A45E-15EA05E8121B}">
  <dimension ref="A1:M40"/>
  <sheetViews>
    <sheetView workbookViewId="0"/>
  </sheetViews>
  <sheetFormatPr defaultColWidth="11.53515625" defaultRowHeight="20"/>
  <sheetData>
    <row r="1" spans="1:13">
      <c r="A1" t="s">
        <v>329</v>
      </c>
    </row>
    <row r="2" spans="1:13">
      <c r="B2" t="s">
        <v>114</v>
      </c>
      <c r="C2" t="s">
        <v>1</v>
      </c>
      <c r="D2" t="s">
        <v>2</v>
      </c>
      <c r="H2" t="s">
        <v>25</v>
      </c>
      <c r="I2" t="s">
        <v>36</v>
      </c>
      <c r="J2" t="s">
        <v>115</v>
      </c>
      <c r="K2" t="s">
        <v>116</v>
      </c>
      <c r="L2" t="s">
        <v>117</v>
      </c>
    </row>
    <row r="3" spans="1:13">
      <c r="A3" t="s">
        <v>118</v>
      </c>
      <c r="B3">
        <v>31.941274642944336</v>
      </c>
      <c r="C3">
        <v>20.614572525024414</v>
      </c>
      <c r="D3">
        <v>3.8933451891963417E-4</v>
      </c>
      <c r="E3">
        <f>D3/D4</f>
        <v>0.96296718942167148</v>
      </c>
      <c r="G3" t="s">
        <v>118</v>
      </c>
      <c r="H3">
        <v>1</v>
      </c>
      <c r="I3">
        <v>0.14212575242027126</v>
      </c>
      <c r="J3">
        <v>31.851453145345051</v>
      </c>
      <c r="K3">
        <v>20.664771397908527</v>
      </c>
      <c r="L3">
        <v>4.2901575573440982E-4</v>
      </c>
    </row>
    <row r="4" spans="1:13">
      <c r="B4">
        <v>31.95210075378418</v>
      </c>
      <c r="C4">
        <v>20.679840087890625</v>
      </c>
      <c r="D4">
        <v>4.043071489834005E-4</v>
      </c>
      <c r="E4">
        <v>1</v>
      </c>
      <c r="G4" t="s">
        <v>119</v>
      </c>
      <c r="H4">
        <v>0.79524909734532412</v>
      </c>
      <c r="I4">
        <v>4.6125389083770688E-2</v>
      </c>
      <c r="J4">
        <v>31.029745101928711</v>
      </c>
      <c r="K4">
        <v>19.512542088826496</v>
      </c>
      <c r="L4">
        <v>3.4117439249471145E-4</v>
      </c>
    </row>
    <row r="5" spans="1:13">
      <c r="B5">
        <v>31.660984039306641</v>
      </c>
      <c r="C5">
        <v>20.699901580810547</v>
      </c>
      <c r="D5">
        <v>5.0163218702626341E-4</v>
      </c>
      <c r="E5">
        <f>D5/D4</f>
        <v>1.2407205469593583</v>
      </c>
      <c r="G5" t="s">
        <v>120</v>
      </c>
      <c r="H5">
        <v>0.58384254510497891</v>
      </c>
      <c r="I5">
        <v>1.8864883431554035E-2</v>
      </c>
      <c r="J5">
        <v>31.153565724690754</v>
      </c>
      <c r="K5">
        <v>19.190535227457683</v>
      </c>
      <c r="L5">
        <v>2.5047765071811376E-4</v>
      </c>
    </row>
    <row r="6" spans="1:13">
      <c r="A6" t="s">
        <v>119</v>
      </c>
      <c r="B6">
        <v>30.976919174194336</v>
      </c>
      <c r="C6">
        <v>19.494743347167969</v>
      </c>
      <c r="D6">
        <v>3.4955913868803365E-4</v>
      </c>
      <c r="E6">
        <f>D6/D4</f>
        <v>0.86458807262491755</v>
      </c>
      <c r="G6" t="s">
        <v>121</v>
      </c>
      <c r="H6">
        <v>0.65580797093310261</v>
      </c>
      <c r="I6">
        <v>4.8402711388930764E-2</v>
      </c>
      <c r="J6">
        <v>31.254133224487305</v>
      </c>
      <c r="K6">
        <v>19.458796819051106</v>
      </c>
      <c r="L6">
        <v>2.8135195226651488E-4</v>
      </c>
    </row>
    <row r="7" spans="1:13">
      <c r="B7">
        <v>31.146417617797852</v>
      </c>
      <c r="C7">
        <v>19.532394409179688</v>
      </c>
      <c r="D7">
        <v>3.190293535510216E-4</v>
      </c>
      <c r="E7">
        <f>D7/D4</f>
        <v>0.7890767065415405</v>
      </c>
      <c r="G7" t="s">
        <v>122</v>
      </c>
      <c r="H7">
        <v>0.60112021978634333</v>
      </c>
      <c r="I7">
        <v>3.5567414910015575E-2</v>
      </c>
      <c r="J7">
        <v>34.919429779052734</v>
      </c>
      <c r="K7">
        <v>22.998473485310871</v>
      </c>
      <c r="L7">
        <v>2.5789004537887263E-4</v>
      </c>
    </row>
    <row r="8" spans="1:13">
      <c r="B8">
        <v>30.965898513793945</v>
      </c>
      <c r="C8">
        <v>19.510488510131836</v>
      </c>
      <c r="D8">
        <v>3.5610492186445114E-4</v>
      </c>
      <c r="E8">
        <f>D8/D4</f>
        <v>0.8807781973676444</v>
      </c>
      <c r="G8" t="s">
        <v>123</v>
      </c>
      <c r="H8">
        <v>2.2851522768567847</v>
      </c>
      <c r="I8">
        <v>9.8554894179547103E-2</v>
      </c>
      <c r="J8">
        <v>31.897478103637695</v>
      </c>
      <c r="K8">
        <v>21.90308666229248</v>
      </c>
      <c r="L8">
        <v>9.8036633102392082E-4</v>
      </c>
    </row>
    <row r="9" spans="1:13">
      <c r="A9" t="s">
        <v>120</v>
      </c>
      <c r="B9">
        <v>31.17076301574707</v>
      </c>
      <c r="C9">
        <v>19.223203659057617</v>
      </c>
      <c r="D9">
        <v>2.5317817131118833E-4</v>
      </c>
      <c r="E9">
        <f>D9/D4</f>
        <v>0.62620255898958388</v>
      </c>
      <c r="G9" t="s">
        <v>124</v>
      </c>
      <c r="H9">
        <v>2.2471422535913765</v>
      </c>
      <c r="I9">
        <v>9.6041061663397084E-2</v>
      </c>
      <c r="J9">
        <v>31.796033223470051</v>
      </c>
      <c r="K9">
        <v>21.777442932128906</v>
      </c>
      <c r="L9">
        <v>9.6405943216722927E-4</v>
      </c>
    </row>
    <row r="10" spans="1:13">
      <c r="B10">
        <v>31.130191802978516</v>
      </c>
      <c r="C10">
        <v>19.204416275024414</v>
      </c>
      <c r="D10">
        <v>2.5703001675114913E-4</v>
      </c>
      <c r="E10">
        <f>D10/D4</f>
        <v>0.6357295867694438</v>
      </c>
      <c r="G10" t="s">
        <v>125</v>
      </c>
      <c r="H10">
        <v>3.4712286432268815</v>
      </c>
      <c r="I10">
        <v>0.31823198641090278</v>
      </c>
      <c r="J10">
        <v>31.242454528808594</v>
      </c>
      <c r="K10">
        <v>21.851219177246094</v>
      </c>
      <c r="L10">
        <v>1.4892117797009107E-3</v>
      </c>
    </row>
    <row r="11" spans="1:13">
      <c r="B11">
        <v>31.15974235534668</v>
      </c>
      <c r="C11">
        <v>19.143985748291016</v>
      </c>
      <c r="D11">
        <v>2.4148871506442181E-4</v>
      </c>
      <c r="E11">
        <f>D11/D4</f>
        <v>0.59729024250901019</v>
      </c>
    </row>
    <row r="12" spans="1:13">
      <c r="A12" t="s">
        <v>121</v>
      </c>
      <c r="B12">
        <v>31.152584075927734</v>
      </c>
      <c r="C12">
        <v>19.448101043701172</v>
      </c>
      <c r="D12">
        <v>2.9963981727509838E-4</v>
      </c>
      <c r="E12">
        <f>D12/D4</f>
        <v>0.74111926546072671</v>
      </c>
    </row>
    <row r="13" spans="1:13">
      <c r="B13">
        <v>31.390243530273438</v>
      </c>
      <c r="C13">
        <v>19.475727081298828</v>
      </c>
      <c r="D13">
        <v>2.5904377778740944E-4</v>
      </c>
      <c r="E13">
        <f>D13/D4</f>
        <v>0.64071035706085155</v>
      </c>
    </row>
    <row r="14" spans="1:13">
      <c r="B14">
        <v>31.219572067260742</v>
      </c>
      <c r="C14">
        <v>19.45256233215332</v>
      </c>
      <c r="D14">
        <v>2.8693076119232057E-4</v>
      </c>
      <c r="E14">
        <f>D14/D4</f>
        <v>0.70968510429208609</v>
      </c>
      <c r="G14" t="s">
        <v>126</v>
      </c>
      <c r="K14" t="s">
        <v>127</v>
      </c>
    </row>
    <row r="15" spans="1:13" ht="20.5" thickBot="1">
      <c r="A15" t="s">
        <v>122</v>
      </c>
      <c r="B15">
        <v>34.905765533447266</v>
      </c>
      <c r="C15">
        <v>22.9556884765625</v>
      </c>
      <c r="D15">
        <v>2.5273672607273187E-4</v>
      </c>
      <c r="E15">
        <f>D15/D4</f>
        <v>0.62511070286097858</v>
      </c>
      <c r="G15" t="s">
        <v>26</v>
      </c>
      <c r="K15" t="s">
        <v>26</v>
      </c>
    </row>
    <row r="16" spans="1:13">
      <c r="B16">
        <v>35.001018524169922</v>
      </c>
      <c r="C16">
        <v>23.014301300048828</v>
      </c>
      <c r="D16">
        <v>2.4639878728034464E-4</v>
      </c>
      <c r="E16">
        <f>D16/D4</f>
        <v>0.60943465357932847</v>
      </c>
      <c r="G16" s="4"/>
      <c r="H16" s="4" t="s">
        <v>27</v>
      </c>
      <c r="I16" s="4" t="s">
        <v>28</v>
      </c>
      <c r="K16" s="4"/>
      <c r="L16" s="4" t="s">
        <v>27</v>
      </c>
      <c r="M16" s="4" t="s">
        <v>28</v>
      </c>
    </row>
    <row r="17" spans="1:13">
      <c r="B17">
        <v>34.851505279541016</v>
      </c>
      <c r="C17">
        <v>23.025430679321289</v>
      </c>
      <c r="D17">
        <v>2.7542085006625059E-4</v>
      </c>
      <c r="E17">
        <f>D17/D4</f>
        <v>0.68121686880574661</v>
      </c>
      <c r="G17" t="s">
        <v>29</v>
      </c>
      <c r="H17">
        <v>2.9133385260945489E-4</v>
      </c>
      <c r="I17">
        <v>1.1502648710588919E-3</v>
      </c>
      <c r="K17" t="s">
        <v>29</v>
      </c>
      <c r="L17">
        <v>2.5818545447310907E-4</v>
      </c>
      <c r="M17">
        <v>9.6464976738908656E-4</v>
      </c>
    </row>
    <row r="18" spans="1:13">
      <c r="A18" t="s">
        <v>123</v>
      </c>
      <c r="B18">
        <v>31.893291473388672</v>
      </c>
      <c r="C18">
        <v>21.854909896850586</v>
      </c>
      <c r="D18">
        <v>9.5092450144905786E-4</v>
      </c>
      <c r="E18">
        <f>D18/D4</f>
        <v>2.3519853750795279</v>
      </c>
      <c r="G18" t="s">
        <v>30</v>
      </c>
      <c r="H18">
        <v>1.8250860282064717E-9</v>
      </c>
      <c r="I18">
        <v>7.1835308175662232E-8</v>
      </c>
      <c r="K18" t="s">
        <v>30</v>
      </c>
      <c r="L18">
        <v>2.3283651297307418E-10</v>
      </c>
      <c r="M18">
        <v>1.6976978106355835E-9</v>
      </c>
    </row>
    <row r="19" spans="1:13">
      <c r="B19">
        <v>31.901664733886719</v>
      </c>
      <c r="C19">
        <v>21.951263427734375</v>
      </c>
      <c r="D19">
        <v>1.0107197170129835E-3</v>
      </c>
      <c r="E19">
        <f>D19/D4</f>
        <v>2.4998808939054409</v>
      </c>
      <c r="G19" t="s">
        <v>31</v>
      </c>
      <c r="H19">
        <v>9</v>
      </c>
      <c r="I19">
        <v>9</v>
      </c>
      <c r="K19" t="s">
        <v>31</v>
      </c>
      <c r="L19">
        <v>3</v>
      </c>
      <c r="M19">
        <v>3</v>
      </c>
    </row>
    <row r="20" spans="1:13">
      <c r="B20">
        <v>31.892675399780273</v>
      </c>
      <c r="C20">
        <v>21.959104537963867</v>
      </c>
      <c r="D20">
        <v>1.0162279778478556E-3</v>
      </c>
      <c r="E20">
        <f>D20/D4</f>
        <v>2.5135048450245892</v>
      </c>
      <c r="G20" t="s">
        <v>32</v>
      </c>
      <c r="H20">
        <v>0</v>
      </c>
      <c r="K20" t="s">
        <v>32</v>
      </c>
      <c r="L20">
        <v>0</v>
      </c>
    </row>
    <row r="21" spans="1:13">
      <c r="A21" t="s">
        <v>124</v>
      </c>
      <c r="B21">
        <v>31.783174514770508</v>
      </c>
      <c r="C21">
        <v>21.698564529418945</v>
      </c>
      <c r="D21">
        <v>9.2093695355190748E-4</v>
      </c>
      <c r="E21">
        <f>D21/D4</f>
        <v>2.277815160744828</v>
      </c>
      <c r="G21" t="s">
        <v>33</v>
      </c>
      <c r="H21">
        <v>8</v>
      </c>
      <c r="K21" t="s">
        <v>33</v>
      </c>
      <c r="L21">
        <v>3</v>
      </c>
    </row>
    <row r="22" spans="1:13">
      <c r="B22">
        <v>31.827186584472656</v>
      </c>
      <c r="C22">
        <v>21.817815780639648</v>
      </c>
      <c r="D22">
        <v>9.7023994424466869E-4</v>
      </c>
      <c r="E22">
        <f>D22/D4</f>
        <v>2.3997595557839206</v>
      </c>
      <c r="G22" t="s">
        <v>34</v>
      </c>
      <c r="H22">
        <v>-9.4942906346782241</v>
      </c>
      <c r="K22" t="s">
        <v>34</v>
      </c>
      <c r="L22">
        <v>-27.84915946372913</v>
      </c>
    </row>
    <row r="23" spans="1:13">
      <c r="B23">
        <v>31.777738571166992</v>
      </c>
      <c r="C23">
        <v>21.815948486328125</v>
      </c>
      <c r="D23">
        <v>1.0027724043706833E-3</v>
      </c>
      <c r="E23">
        <f>D23/D4</f>
        <v>2.4802242722941656</v>
      </c>
      <c r="G23" t="s">
        <v>35</v>
      </c>
      <c r="H23">
        <v>6.2438482820907069E-6</v>
      </c>
      <c r="K23" t="s">
        <v>35</v>
      </c>
      <c r="L23">
        <v>5.0815039888709957E-5</v>
      </c>
    </row>
    <row r="24" spans="1:13">
      <c r="A24" t="s">
        <v>125</v>
      </c>
      <c r="B24">
        <v>31.142532348632813</v>
      </c>
      <c r="C24">
        <v>21.81364631652832</v>
      </c>
      <c r="D24">
        <v>1.5549824012823673E-3</v>
      </c>
      <c r="E24">
        <f>D24/D4</f>
        <v>3.8460423101403274</v>
      </c>
      <c r="G24" t="s">
        <v>37</v>
      </c>
      <c r="H24">
        <v>1.8595480375308981</v>
      </c>
      <c r="K24" t="s">
        <v>37</v>
      </c>
      <c r="L24">
        <v>2.3533634348018233</v>
      </c>
    </row>
    <row r="25" spans="1:13">
      <c r="B25">
        <v>31.401548385620117</v>
      </c>
      <c r="C25">
        <v>21.854835510253906</v>
      </c>
      <c r="D25">
        <v>1.3370666747598479E-3</v>
      </c>
      <c r="E25">
        <f>D25/D4</f>
        <v>3.3070567219051159</v>
      </c>
      <c r="G25" t="s">
        <v>38</v>
      </c>
      <c r="H25">
        <v>1.2487696564181414E-5</v>
      </c>
      <c r="K25" t="s">
        <v>38</v>
      </c>
      <c r="L25">
        <v>1.0163007977741991E-4</v>
      </c>
    </row>
    <row r="26" spans="1:13" ht="20.5" thickBot="1">
      <c r="B26">
        <v>31.183282852172852</v>
      </c>
      <c r="C26">
        <v>21.885175704956055</v>
      </c>
      <c r="D26">
        <v>1.5885132650106557E-3</v>
      </c>
      <c r="E26">
        <f>D26/D4</f>
        <v>3.9289764452715001</v>
      </c>
      <c r="G26" s="3" t="s">
        <v>37</v>
      </c>
      <c r="H26" s="3">
        <v>2.3060041352041671</v>
      </c>
      <c r="I26" s="3"/>
      <c r="K26" s="3" t="s">
        <v>37</v>
      </c>
      <c r="L26" s="3">
        <v>3.1824463052837091</v>
      </c>
      <c r="M26" s="3"/>
    </row>
    <row r="28" spans="1:13">
      <c r="G28" t="s">
        <v>128</v>
      </c>
      <c r="K28" t="s">
        <v>129</v>
      </c>
    </row>
    <row r="29" spans="1:13" ht="20.5" thickBot="1">
      <c r="G29" t="s">
        <v>26</v>
      </c>
      <c r="K29" t="s">
        <v>26</v>
      </c>
    </row>
    <row r="30" spans="1:13">
      <c r="G30" s="4"/>
      <c r="H30" s="4" t="s">
        <v>27</v>
      </c>
      <c r="I30" s="4" t="s">
        <v>28</v>
      </c>
      <c r="K30" s="4"/>
      <c r="L30" s="4" t="s">
        <v>27</v>
      </c>
      <c r="M30" s="4" t="s">
        <v>28</v>
      </c>
    </row>
    <row r="31" spans="1:13">
      <c r="G31" t="s">
        <v>29</v>
      </c>
      <c r="H31">
        <v>2.5818545447310907E-4</v>
      </c>
      <c r="I31">
        <v>9.9262406543663213E-4</v>
      </c>
      <c r="K31" t="s">
        <v>29</v>
      </c>
      <c r="L31">
        <v>2.5818545447310907E-4</v>
      </c>
      <c r="M31">
        <v>1.4935207803509567E-3</v>
      </c>
    </row>
    <row r="32" spans="1:13">
      <c r="G32" t="s">
        <v>30</v>
      </c>
      <c r="H32">
        <v>2.3283651297307418E-10</v>
      </c>
      <c r="I32">
        <v>1.311725461921609E-9</v>
      </c>
      <c r="K32" t="s">
        <v>30</v>
      </c>
      <c r="L32">
        <v>2.3283651297307418E-10</v>
      </c>
      <c r="M32">
        <v>1.8639495072826696E-8</v>
      </c>
    </row>
    <row r="33" spans="7:13">
      <c r="G33" t="s">
        <v>31</v>
      </c>
      <c r="H33">
        <v>3</v>
      </c>
      <c r="I33">
        <v>3</v>
      </c>
      <c r="K33" t="s">
        <v>31</v>
      </c>
      <c r="L33">
        <v>3</v>
      </c>
      <c r="M33">
        <v>3</v>
      </c>
    </row>
    <row r="34" spans="7:13">
      <c r="G34" t="s">
        <v>32</v>
      </c>
      <c r="H34">
        <v>0</v>
      </c>
      <c r="K34" t="s">
        <v>32</v>
      </c>
      <c r="L34">
        <v>0</v>
      </c>
    </row>
    <row r="35" spans="7:13">
      <c r="G35" t="s">
        <v>33</v>
      </c>
      <c r="H35">
        <v>3</v>
      </c>
      <c r="K35" t="s">
        <v>33</v>
      </c>
      <c r="L35">
        <v>2</v>
      </c>
    </row>
    <row r="36" spans="7:13">
      <c r="G36" t="s">
        <v>34</v>
      </c>
      <c r="H36">
        <v>-32.367820610710027</v>
      </c>
      <c r="K36" t="s">
        <v>34</v>
      </c>
      <c r="L36">
        <v>-15.575166890208404</v>
      </c>
    </row>
    <row r="37" spans="7:13">
      <c r="G37" t="s">
        <v>35</v>
      </c>
      <c r="H37">
        <v>3.2404854274676786E-5</v>
      </c>
      <c r="K37" t="s">
        <v>35</v>
      </c>
      <c r="L37">
        <v>2.0484684236273961E-3</v>
      </c>
    </row>
    <row r="38" spans="7:13">
      <c r="G38" t="s">
        <v>37</v>
      </c>
      <c r="H38">
        <v>2.3533634348018233</v>
      </c>
      <c r="K38" t="s">
        <v>37</v>
      </c>
      <c r="L38">
        <v>2.9199855803537269</v>
      </c>
    </row>
    <row r="39" spans="7:13">
      <c r="G39" t="s">
        <v>38</v>
      </c>
      <c r="H39">
        <v>6.4809708549353571E-5</v>
      </c>
      <c r="K39" t="s">
        <v>38</v>
      </c>
      <c r="L39">
        <v>4.0969368472547922E-3</v>
      </c>
    </row>
    <row r="40" spans="7:13" ht="20.5" thickBot="1">
      <c r="G40" s="3" t="s">
        <v>37</v>
      </c>
      <c r="H40" s="3">
        <v>3.1824463052837091</v>
      </c>
      <c r="I40" s="3"/>
      <c r="K40" s="3" t="s">
        <v>37</v>
      </c>
      <c r="L40" s="3">
        <v>4.3026527297494637</v>
      </c>
      <c r="M40" s="3"/>
    </row>
  </sheetData>
  <phoneticPr fontId="1"/>
  <pageMargins left="0.7" right="0.7" top="0.75" bottom="0.75" header="0.3" footer="0.3"/>
  <pageSetup paperSize="9"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AA7CB-5A6C-C74A-A9DE-8087D36B09D5}">
  <dimension ref="A1:W43"/>
  <sheetViews>
    <sheetView zoomScale="97" zoomScaleNormal="97" workbookViewId="0">
      <selection activeCell="G23" sqref="G23"/>
    </sheetView>
  </sheetViews>
  <sheetFormatPr defaultColWidth="11.53515625" defaultRowHeight="20"/>
  <sheetData>
    <row r="1" spans="1:23">
      <c r="A1" t="s">
        <v>330</v>
      </c>
      <c r="B1" t="s">
        <v>140</v>
      </c>
      <c r="C1" t="s">
        <v>1</v>
      </c>
      <c r="D1" t="s">
        <v>2</v>
      </c>
      <c r="H1" t="s">
        <v>331</v>
      </c>
      <c r="I1" t="s">
        <v>140</v>
      </c>
      <c r="J1" t="s">
        <v>1</v>
      </c>
      <c r="K1" t="s">
        <v>2</v>
      </c>
      <c r="O1" t="s">
        <v>351</v>
      </c>
      <c r="P1" t="s">
        <v>140</v>
      </c>
      <c r="Q1" t="s">
        <v>1</v>
      </c>
      <c r="R1" t="s">
        <v>2</v>
      </c>
      <c r="T1" t="s">
        <v>156</v>
      </c>
    </row>
    <row r="2" spans="1:23">
      <c r="A2" t="s">
        <v>122</v>
      </c>
      <c r="B2">
        <v>36.324527740478516</v>
      </c>
      <c r="C2">
        <v>23.954883575439453</v>
      </c>
      <c r="D2">
        <v>1.88958342447999E-4</v>
      </c>
      <c r="H2" t="s">
        <v>122</v>
      </c>
      <c r="I2">
        <v>36.324527740478516</v>
      </c>
      <c r="J2">
        <v>23.954883575439453</v>
      </c>
      <c r="K2">
        <v>1.88958342447999E-4</v>
      </c>
      <c r="O2" s="13" t="s">
        <v>122</v>
      </c>
      <c r="P2">
        <v>35.725627899169922</v>
      </c>
      <c r="Q2">
        <v>23.967121124267578</v>
      </c>
      <c r="R2">
        <v>2.8862686789209825E-4</v>
      </c>
      <c r="T2" t="s">
        <v>152</v>
      </c>
      <c r="U2" t="s">
        <v>153</v>
      </c>
      <c r="V2" t="s">
        <v>154</v>
      </c>
      <c r="W2" t="s">
        <v>155</v>
      </c>
    </row>
    <row r="3" spans="1:23">
      <c r="B3">
        <v>35.917457580566406</v>
      </c>
      <c r="C3">
        <v>23.847745895385742</v>
      </c>
      <c r="D3">
        <v>2.3262412027147774E-4</v>
      </c>
      <c r="I3">
        <v>35.917457580566406</v>
      </c>
      <c r="J3">
        <v>23.847745895385742</v>
      </c>
      <c r="K3">
        <v>2.3262412027147774E-4</v>
      </c>
      <c r="O3" s="13"/>
      <c r="P3">
        <v>35.842517852783203</v>
      </c>
      <c r="Q3">
        <v>23.777875900268555</v>
      </c>
      <c r="R3">
        <v>2.3344301590998628E-4</v>
      </c>
      <c r="T3">
        <v>1.88958342447999E-4</v>
      </c>
      <c r="U3">
        <v>1.2876126198633278E-3</v>
      </c>
      <c r="V3">
        <v>6.4103326463321329E-4</v>
      </c>
      <c r="W3">
        <v>1.0312333763245396E-3</v>
      </c>
    </row>
    <row r="4" spans="1:23">
      <c r="B4">
        <v>36.174842834472656</v>
      </c>
      <c r="C4">
        <v>23.638210296630859</v>
      </c>
      <c r="D4">
        <v>1.6830521055548689E-4</v>
      </c>
      <c r="I4">
        <v>36.174842834472656</v>
      </c>
      <c r="J4">
        <v>23.638210296630859</v>
      </c>
      <c r="K4">
        <v>1.6830521055548689E-4</v>
      </c>
      <c r="O4" s="13"/>
      <c r="P4">
        <v>35.972530364990234</v>
      </c>
      <c r="Q4">
        <v>23.69264030456543</v>
      </c>
      <c r="R4">
        <v>2.0108734883821918E-4</v>
      </c>
      <c r="T4">
        <v>2.3262412027147774E-4</v>
      </c>
      <c r="U4">
        <v>1.3503564523382955E-3</v>
      </c>
      <c r="V4">
        <v>6.8628368665918827E-4</v>
      </c>
      <c r="W4">
        <v>1.1943579965602922E-3</v>
      </c>
    </row>
    <row r="5" spans="1:23">
      <c r="A5" t="s">
        <v>123</v>
      </c>
      <c r="B5">
        <v>40.231273651123047</v>
      </c>
      <c r="C5">
        <v>30.63018798828125</v>
      </c>
      <c r="D5">
        <v>1.2876126198633278E-3</v>
      </c>
      <c r="H5" t="s">
        <v>123</v>
      </c>
      <c r="I5">
        <v>33.061767578125</v>
      </c>
      <c r="J5">
        <v>22.769199371337891</v>
      </c>
      <c r="K5">
        <v>7.973118840048514E-4</v>
      </c>
      <c r="O5" s="13" t="s">
        <v>123</v>
      </c>
      <c r="P5">
        <v>33.40606689453125</v>
      </c>
      <c r="Q5">
        <v>23.500347137451172</v>
      </c>
      <c r="R5">
        <v>1.0425123883662307E-3</v>
      </c>
      <c r="T5">
        <v>1.6830521055548689E-4</v>
      </c>
      <c r="U5">
        <v>8.487169920796823E-4</v>
      </c>
      <c r="V5">
        <v>6.3945210099526195E-4</v>
      </c>
      <c r="W5">
        <v>7.3420883139491144E-4</v>
      </c>
    </row>
    <row r="6" spans="1:23">
      <c r="B6">
        <v>40.231273651123047</v>
      </c>
      <c r="C6">
        <v>30.698829650878906</v>
      </c>
      <c r="D6">
        <v>1.3503564523382955E-3</v>
      </c>
      <c r="I6">
        <v>32.732452392578125</v>
      </c>
      <c r="J6">
        <v>23.120767593383789</v>
      </c>
      <c r="K6">
        <v>1.2781875015091852E-3</v>
      </c>
      <c r="O6" s="13"/>
      <c r="P6">
        <v>33.586067199707031</v>
      </c>
      <c r="Q6">
        <v>23.674747467041016</v>
      </c>
      <c r="R6">
        <v>1.0384736082312818E-3</v>
      </c>
      <c r="T6">
        <v>1.88958342447999E-4</v>
      </c>
      <c r="U6">
        <v>7.973118840048514E-4</v>
      </c>
      <c r="V6">
        <v>8.7423061012225581E-4</v>
      </c>
      <c r="W6">
        <v>5.2693021206251533E-4</v>
      </c>
    </row>
    <row r="7" spans="1:23">
      <c r="B7">
        <v>40.367469787597656</v>
      </c>
      <c r="C7">
        <v>30.165040969848633</v>
      </c>
      <c r="D7">
        <v>8.487169920796823E-4</v>
      </c>
      <c r="I7">
        <v>32.704299926757813</v>
      </c>
      <c r="J7">
        <v>22.96833610534668</v>
      </c>
      <c r="K7">
        <v>1.1726890044088337E-3</v>
      </c>
      <c r="O7" s="13"/>
      <c r="P7">
        <v>33.301799774169922</v>
      </c>
      <c r="Q7">
        <v>23.246822357177734</v>
      </c>
      <c r="R7">
        <v>9.4004835063053781E-4</v>
      </c>
      <c r="T7">
        <v>2.3262412027147774E-4</v>
      </c>
      <c r="U7">
        <v>1.2781875015091852E-3</v>
      </c>
      <c r="V7">
        <v>6.7912265362541182E-4</v>
      </c>
      <c r="W7">
        <v>3.9466257359460421E-4</v>
      </c>
    </row>
    <row r="8" spans="1:23">
      <c r="A8" t="s">
        <v>124</v>
      </c>
      <c r="B8">
        <v>32.985267639160156</v>
      </c>
      <c r="C8">
        <v>22.377954483032227</v>
      </c>
      <c r="D8">
        <v>6.4103326463321329E-4</v>
      </c>
      <c r="H8" t="s">
        <v>124</v>
      </c>
      <c r="I8">
        <v>32.333713531494141</v>
      </c>
      <c r="J8">
        <v>22.174015045166016</v>
      </c>
      <c r="K8">
        <v>8.7423061012225581E-4</v>
      </c>
      <c r="O8" s="13" t="s">
        <v>124</v>
      </c>
      <c r="P8">
        <v>33.474662780761719</v>
      </c>
      <c r="Q8">
        <v>23.242959976196289</v>
      </c>
      <c r="R8">
        <v>8.3166906780403457E-4</v>
      </c>
      <c r="T8">
        <v>1.6830521055548689E-4</v>
      </c>
      <c r="U8">
        <v>1.1726890044088337E-3</v>
      </c>
      <c r="V8">
        <v>1.0666525189926674E-3</v>
      </c>
      <c r="W8">
        <v>4.1178121831999067E-4</v>
      </c>
    </row>
    <row r="9" spans="1:23">
      <c r="B9">
        <v>32.964008331298828</v>
      </c>
      <c r="C9">
        <v>22.455101013183594</v>
      </c>
      <c r="D9">
        <v>6.8628368665918827E-4</v>
      </c>
      <c r="I9">
        <v>32.673015594482422</v>
      </c>
      <c r="J9">
        <v>22.148975372314453</v>
      </c>
      <c r="K9">
        <v>6.7912265362541182E-4</v>
      </c>
      <c r="O9" s="13"/>
      <c r="P9">
        <v>33.760143280029297</v>
      </c>
      <c r="Q9">
        <v>23.163036346435547</v>
      </c>
      <c r="R9">
        <v>6.4558427847294223E-4</v>
      </c>
      <c r="T9">
        <v>2.8862686789209825E-4</v>
      </c>
      <c r="U9">
        <v>1.0425123883662307E-3</v>
      </c>
      <c r="V9">
        <v>8.3166906780403457E-4</v>
      </c>
      <c r="W9">
        <v>1.4610145838704282E-3</v>
      </c>
    </row>
    <row r="10" spans="1:23">
      <c r="B10">
        <v>32.934391021728516</v>
      </c>
      <c r="C10">
        <v>22.323514938354492</v>
      </c>
      <c r="D10">
        <v>6.3945210099526195E-4</v>
      </c>
      <c r="I10">
        <v>32.073650360107422</v>
      </c>
      <c r="J10">
        <v>22.200956344604492</v>
      </c>
      <c r="K10">
        <v>1.0666525189926674E-3</v>
      </c>
      <c r="O10" s="13"/>
      <c r="P10">
        <v>33.435302734375</v>
      </c>
      <c r="Q10">
        <v>23.529279708862305</v>
      </c>
      <c r="R10">
        <v>1.0422932652242535E-3</v>
      </c>
      <c r="T10">
        <v>2.3344301590998628E-4</v>
      </c>
      <c r="U10">
        <v>1.0384736082312818E-3</v>
      </c>
      <c r="V10">
        <v>6.4558427847294223E-4</v>
      </c>
      <c r="W10">
        <v>1.902533038285878E-3</v>
      </c>
    </row>
    <row r="11" spans="1:23">
      <c r="A11" t="s">
        <v>125</v>
      </c>
      <c r="B11">
        <v>32.319217681884766</v>
      </c>
      <c r="C11">
        <v>22.397804260253906</v>
      </c>
      <c r="D11">
        <v>1.0312333763245396E-3</v>
      </c>
      <c r="H11" t="s">
        <v>125</v>
      </c>
      <c r="I11">
        <v>33.196044921875</v>
      </c>
      <c r="J11">
        <v>22.305944442749023</v>
      </c>
      <c r="K11">
        <v>5.2693021206251533E-4</v>
      </c>
      <c r="O11" s="13" t="s">
        <v>125</v>
      </c>
      <c r="P11">
        <v>32.834545135498047</v>
      </c>
      <c r="Q11">
        <v>23.415731430053711</v>
      </c>
      <c r="R11">
        <v>1.4610145838704282E-3</v>
      </c>
      <c r="T11">
        <v>2.0108734883821918E-4</v>
      </c>
      <c r="U11">
        <v>9.4004835063053781E-4</v>
      </c>
      <c r="V11">
        <v>1.0422932652242535E-3</v>
      </c>
      <c r="W11">
        <v>1.7120067419887706E-3</v>
      </c>
    </row>
    <row r="12" spans="1:23">
      <c r="B12">
        <v>32.098442077636719</v>
      </c>
      <c r="C12">
        <v>22.388893127441406</v>
      </c>
      <c r="D12">
        <v>1.1943579965602922E-3</v>
      </c>
      <c r="I12">
        <v>33.311309814453125</v>
      </c>
      <c r="J12">
        <v>22.004217147827148</v>
      </c>
      <c r="K12">
        <v>3.9466257359460421E-4</v>
      </c>
      <c r="O12" s="13"/>
      <c r="P12">
        <v>32.726383209228516</v>
      </c>
      <c r="Q12">
        <v>23.688520431518555</v>
      </c>
      <c r="R12">
        <v>1.902533038285878E-3</v>
      </c>
    </row>
    <row r="13" spans="1:23">
      <c r="B13">
        <v>32.206836700439453</v>
      </c>
      <c r="C13">
        <v>21.795314788818359</v>
      </c>
      <c r="D13">
        <v>7.3420883139491144E-4</v>
      </c>
      <c r="I13">
        <v>33.445686340332031</v>
      </c>
      <c r="J13">
        <v>22.199851989746094</v>
      </c>
      <c r="K13">
        <v>4.1178121831999067E-4</v>
      </c>
      <c r="O13" s="13"/>
      <c r="P13">
        <v>32.774143218994141</v>
      </c>
      <c r="Q13">
        <v>23.584047317504883</v>
      </c>
      <c r="R13">
        <v>1.7120067419887706E-3</v>
      </c>
    </row>
    <row r="14" spans="1:23">
      <c r="B14" t="s">
        <v>25</v>
      </c>
      <c r="C14" t="s">
        <v>36</v>
      </c>
      <c r="D14" t="s">
        <v>148</v>
      </c>
      <c r="E14" t="s">
        <v>149</v>
      </c>
      <c r="F14" t="s">
        <v>150</v>
      </c>
      <c r="I14" t="s">
        <v>25</v>
      </c>
      <c r="J14" t="s">
        <v>36</v>
      </c>
      <c r="O14" t="s">
        <v>367</v>
      </c>
      <c r="P14" t="s">
        <v>147</v>
      </c>
      <c r="Q14" t="s">
        <v>36</v>
      </c>
    </row>
    <row r="15" spans="1:23">
      <c r="A15" t="s">
        <v>122</v>
      </c>
      <c r="B15">
        <v>1</v>
      </c>
      <c r="C15">
        <v>0.16852961740742362</v>
      </c>
      <c r="D15">
        <v>36.138942718505859</v>
      </c>
      <c r="E15">
        <v>23.813613255818684</v>
      </c>
      <c r="F15">
        <v>1.9485256417380039E-4</v>
      </c>
      <c r="H15" t="s">
        <v>122</v>
      </c>
      <c r="I15">
        <v>1</v>
      </c>
      <c r="J15">
        <v>0.16852961740742362</v>
      </c>
      <c r="K15">
        <v>36.138942718505859</v>
      </c>
      <c r="L15">
        <v>23.813613255818684</v>
      </c>
      <c r="M15">
        <v>1.9485256417380039E-4</v>
      </c>
      <c r="O15" t="s">
        <v>137</v>
      </c>
      <c r="P15">
        <v>1</v>
      </c>
      <c r="Q15">
        <v>7.5714524560846305E-2</v>
      </c>
      <c r="S15" s="15"/>
    </row>
    <row r="16" spans="1:23">
      <c r="A16" t="s">
        <v>123</v>
      </c>
      <c r="B16">
        <v>5.3649778788178919</v>
      </c>
      <c r="C16">
        <v>1.4026786963107285</v>
      </c>
      <c r="D16">
        <v>40.299371719360352</v>
      </c>
      <c r="E16">
        <v>30.397614479064941</v>
      </c>
      <c r="F16">
        <v>1.0453796964233829E-3</v>
      </c>
      <c r="H16" t="s">
        <v>123</v>
      </c>
      <c r="I16">
        <v>5.4462272695075651</v>
      </c>
      <c r="J16">
        <v>1.2971073422360797</v>
      </c>
      <c r="K16">
        <v>32.832839965820313</v>
      </c>
      <c r="L16">
        <v>22.952767690022785</v>
      </c>
      <c r="M16">
        <v>1.0612113485368245E-3</v>
      </c>
      <c r="O16" t="s">
        <v>60</v>
      </c>
      <c r="P16">
        <v>4.1775622380184432</v>
      </c>
      <c r="Q16">
        <v>1.1834842653243163</v>
      </c>
      <c r="S16" s="13"/>
    </row>
    <row r="17" spans="1:17">
      <c r="A17" t="s">
        <v>124</v>
      </c>
      <c r="B17">
        <v>3.3659730145390605</v>
      </c>
      <c r="C17">
        <v>0.13648031791026696</v>
      </c>
      <c r="D17">
        <v>32.959829330444336</v>
      </c>
      <c r="E17">
        <v>22.385523478190105</v>
      </c>
      <c r="F17">
        <v>6.5586847282275262E-4</v>
      </c>
      <c r="H17" t="s">
        <v>124</v>
      </c>
      <c r="I17">
        <v>4.9119519146757433</v>
      </c>
      <c r="J17">
        <v>0.99442614450818401</v>
      </c>
      <c r="K17">
        <v>32.203681945800781</v>
      </c>
      <c r="L17">
        <v>22.174648920694988</v>
      </c>
      <c r="M17">
        <v>9.57106425672977E-4</v>
      </c>
      <c r="O17" t="s">
        <v>61</v>
      </c>
      <c r="P17">
        <v>3.4840923906716226</v>
      </c>
      <c r="Q17">
        <v>0.92699000798605979</v>
      </c>
    </row>
    <row r="18" spans="1:17">
      <c r="A18" t="s">
        <v>125</v>
      </c>
      <c r="B18">
        <v>4.9628471943919097</v>
      </c>
      <c r="C18">
        <v>1.1973102743723687</v>
      </c>
      <c r="D18">
        <v>32.208165486653648</v>
      </c>
      <c r="E18">
        <v>22.194004058837891</v>
      </c>
      <c r="F18">
        <v>9.6702350143001482E-4</v>
      </c>
      <c r="H18" t="s">
        <v>125</v>
      </c>
      <c r="I18">
        <v>2.2620857676519068</v>
      </c>
      <c r="J18">
        <v>0.36917181655743281</v>
      </c>
      <c r="K18">
        <v>33.317680358886719</v>
      </c>
      <c r="L18">
        <v>22.17000452677409</v>
      </c>
      <c r="M18">
        <v>4.4077321220803374E-4</v>
      </c>
      <c r="O18" t="s">
        <v>138</v>
      </c>
      <c r="P18">
        <v>7.0186041638743362</v>
      </c>
      <c r="Q18">
        <v>2.092934777528511</v>
      </c>
    </row>
    <row r="20" spans="1:17">
      <c r="A20" t="s">
        <v>151</v>
      </c>
    </row>
    <row r="21" spans="1:17">
      <c r="B21" t="s">
        <v>123</v>
      </c>
      <c r="C21" t="s">
        <v>124</v>
      </c>
      <c r="D21" t="s">
        <v>125</v>
      </c>
    </row>
    <row r="22" spans="1:17">
      <c r="A22" t="s">
        <v>351</v>
      </c>
      <c r="B22">
        <v>4.1775622380184432</v>
      </c>
      <c r="C22">
        <v>3.4840923906716226</v>
      </c>
      <c r="D22">
        <v>7.0186041638743362</v>
      </c>
    </row>
    <row r="23" spans="1:17">
      <c r="A23" t="s">
        <v>354</v>
      </c>
      <c r="B23">
        <v>5.3649778788178919</v>
      </c>
      <c r="C23">
        <v>3.3659730145390605</v>
      </c>
      <c r="D23">
        <v>4.9628471943919097</v>
      </c>
    </row>
    <row r="24" spans="1:17">
      <c r="A24" t="s">
        <v>355</v>
      </c>
      <c r="B24">
        <v>5.4462272695075651</v>
      </c>
      <c r="C24">
        <v>4.9119519146757433</v>
      </c>
      <c r="D24">
        <v>2.2620857676519068</v>
      </c>
    </row>
    <row r="26" spans="1:17">
      <c r="A26" t="s">
        <v>29</v>
      </c>
      <c r="B26">
        <f>AVERAGE(B22:B24)</f>
        <v>4.9962557954479667</v>
      </c>
      <c r="C26">
        <f t="shared" ref="C26:D26" si="0">AVERAGE(C22:C24)</f>
        <v>3.9206724399621424</v>
      </c>
      <c r="D26">
        <f t="shared" si="0"/>
        <v>4.7478457086393844</v>
      </c>
    </row>
    <row r="27" spans="1:17">
      <c r="A27" t="s">
        <v>36</v>
      </c>
      <c r="B27">
        <f>STDEV(B22:B24)</f>
        <v>0.71017231824700056</v>
      </c>
      <c r="C27">
        <f>STDEV(C22:C24)</f>
        <v>0.86050235008153464</v>
      </c>
      <c r="D27">
        <f>STDEV(D22:D24)</f>
        <v>2.3855368457765311</v>
      </c>
    </row>
    <row r="31" spans="1:17">
      <c r="A31" t="s">
        <v>26</v>
      </c>
      <c r="E31" t="s">
        <v>26</v>
      </c>
      <c r="I31" t="s">
        <v>26</v>
      </c>
    </row>
    <row r="32" spans="1:17" ht="20.5" thickBot="1">
      <c r="A32" t="s">
        <v>127</v>
      </c>
      <c r="E32" t="s">
        <v>128</v>
      </c>
      <c r="I32" t="s">
        <v>129</v>
      </c>
    </row>
    <row r="33" spans="1:11">
      <c r="A33" s="4"/>
      <c r="B33" s="4" t="s">
        <v>27</v>
      </c>
      <c r="C33" s="4" t="s">
        <v>28</v>
      </c>
      <c r="E33" s="4"/>
      <c r="F33" s="4" t="s">
        <v>27</v>
      </c>
      <c r="G33" s="4" t="s">
        <v>28</v>
      </c>
      <c r="I33" s="4"/>
      <c r="J33" s="4" t="s">
        <v>27</v>
      </c>
      <c r="K33" s="4" t="s">
        <v>28</v>
      </c>
    </row>
    <row r="34" spans="1:11">
      <c r="A34" t="s">
        <v>29</v>
      </c>
      <c r="B34">
        <v>2.1143695324335899E-4</v>
      </c>
      <c r="C34">
        <v>1.0839898668258028E-3</v>
      </c>
      <c r="E34" t="s">
        <v>29</v>
      </c>
      <c r="F34">
        <v>2.1143695324335899E-4</v>
      </c>
      <c r="G34">
        <v>7.8959127183658088E-4</v>
      </c>
      <c r="I34" t="s">
        <v>29</v>
      </c>
      <c r="J34">
        <v>2.1143695324335899E-4</v>
      </c>
      <c r="K34">
        <v>1.0409698413779921E-3</v>
      </c>
    </row>
    <row r="35" spans="1:11">
      <c r="A35" t="s">
        <v>30</v>
      </c>
      <c r="B35">
        <v>1.5223408079286302E-9</v>
      </c>
      <c r="C35">
        <v>4.0005313035343949E-8</v>
      </c>
      <c r="E35" t="s">
        <v>30</v>
      </c>
      <c r="F35">
        <v>1.5223408079286302E-9</v>
      </c>
      <c r="G35">
        <v>2.9722578708020479E-8</v>
      </c>
      <c r="I35" t="s">
        <v>30</v>
      </c>
      <c r="J35">
        <v>1.5223408079286302E-9</v>
      </c>
      <c r="K35">
        <v>3.2057155504660549E-7</v>
      </c>
    </row>
    <row r="36" spans="1:11">
      <c r="A36" t="s">
        <v>31</v>
      </c>
      <c r="B36">
        <v>9</v>
      </c>
      <c r="C36">
        <v>9</v>
      </c>
      <c r="E36" t="s">
        <v>31</v>
      </c>
      <c r="F36">
        <v>9</v>
      </c>
      <c r="G36">
        <v>9</v>
      </c>
      <c r="I36" t="s">
        <v>31</v>
      </c>
      <c r="J36">
        <v>9</v>
      </c>
      <c r="K36">
        <v>9</v>
      </c>
    </row>
    <row r="37" spans="1:11">
      <c r="A37" t="s">
        <v>32</v>
      </c>
      <c r="B37">
        <v>0</v>
      </c>
      <c r="E37" t="s">
        <v>32</v>
      </c>
      <c r="F37">
        <v>0</v>
      </c>
      <c r="I37" t="s">
        <v>32</v>
      </c>
      <c r="J37">
        <v>0</v>
      </c>
    </row>
    <row r="38" spans="1:11">
      <c r="A38" t="s">
        <v>33</v>
      </c>
      <c r="B38">
        <v>9</v>
      </c>
      <c r="E38" t="s">
        <v>33</v>
      </c>
      <c r="F38">
        <v>9</v>
      </c>
      <c r="I38" t="s">
        <v>33</v>
      </c>
      <c r="J38">
        <v>8</v>
      </c>
    </row>
    <row r="39" spans="1:11">
      <c r="A39" t="s">
        <v>34</v>
      </c>
      <c r="B39">
        <v>-12.845302314467522</v>
      </c>
      <c r="E39" t="s">
        <v>34</v>
      </c>
      <c r="F39">
        <v>-9.8124018024243735</v>
      </c>
      <c r="I39" t="s">
        <v>34</v>
      </c>
      <c r="J39">
        <v>-4.3849396093437987</v>
      </c>
    </row>
    <row r="40" spans="1:11">
      <c r="A40" t="s">
        <v>35</v>
      </c>
      <c r="B40">
        <v>2.1515404871926188E-7</v>
      </c>
      <c r="E40" t="s">
        <v>35</v>
      </c>
      <c r="F40">
        <v>2.0941141123710804E-6</v>
      </c>
      <c r="I40" t="s">
        <v>35</v>
      </c>
      <c r="J40">
        <v>1.1666497572271452E-3</v>
      </c>
    </row>
    <row r="41" spans="1:11">
      <c r="A41" t="s">
        <v>37</v>
      </c>
      <c r="B41">
        <v>1.8331129326562374</v>
      </c>
      <c r="E41" t="s">
        <v>37</v>
      </c>
      <c r="F41">
        <v>1.8331129326562374</v>
      </c>
      <c r="I41" t="s">
        <v>37</v>
      </c>
      <c r="J41">
        <v>1.8595480375308981</v>
      </c>
    </row>
    <row r="42" spans="1:11">
      <c r="A42" t="s">
        <v>38</v>
      </c>
      <c r="B42">
        <v>4.3030809743852375E-7</v>
      </c>
      <c r="E42" t="s">
        <v>38</v>
      </c>
      <c r="F42">
        <v>4.1882282247421608E-6</v>
      </c>
      <c r="I42" t="s">
        <v>38</v>
      </c>
      <c r="J42">
        <v>2.3332995144542904E-3</v>
      </c>
    </row>
    <row r="43" spans="1:11" ht="20.5" thickBot="1">
      <c r="A43" s="3" t="s">
        <v>37</v>
      </c>
      <c r="B43" s="3">
        <v>2.2621571627982053</v>
      </c>
      <c r="C43" s="3"/>
      <c r="E43" s="3" t="s">
        <v>37</v>
      </c>
      <c r="F43" s="3">
        <v>2.2621571627982053</v>
      </c>
      <c r="G43" s="3"/>
      <c r="I43" s="3" t="s">
        <v>37</v>
      </c>
      <c r="J43" s="3">
        <v>2.3060041352041671</v>
      </c>
      <c r="K43" s="3"/>
    </row>
  </sheetData>
  <phoneticPr fontId="1"/>
  <pageMargins left="0.7" right="0.7" top="0.75" bottom="0.75" header="0.3" footer="0.3"/>
  <pageSetup paperSize="9" orientation="portrait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9D5608-13FE-8646-973F-49DB5C4A2062}">
  <dimension ref="A1:O45"/>
  <sheetViews>
    <sheetView workbookViewId="0"/>
  </sheetViews>
  <sheetFormatPr defaultColWidth="11.53515625" defaultRowHeight="20"/>
  <sheetData>
    <row r="1" spans="1:10">
      <c r="A1" t="s">
        <v>329</v>
      </c>
    </row>
    <row r="2" spans="1:10">
      <c r="B2" t="s">
        <v>140</v>
      </c>
      <c r="C2" t="s">
        <v>1</v>
      </c>
      <c r="D2" t="s">
        <v>2</v>
      </c>
      <c r="G2" s="13" t="s">
        <v>0</v>
      </c>
      <c r="H2" s="13" t="s">
        <v>1</v>
      </c>
      <c r="I2" t="s">
        <v>2</v>
      </c>
    </row>
    <row r="3" spans="1:10">
      <c r="A3" s="13" t="s">
        <v>122</v>
      </c>
      <c r="B3">
        <v>35.725627899169922</v>
      </c>
      <c r="C3">
        <v>23.967121124267578</v>
      </c>
      <c r="D3">
        <v>2.8862686789209825E-4</v>
      </c>
      <c r="F3" t="s">
        <v>122</v>
      </c>
      <c r="G3" s="13">
        <v>35.92850876</v>
      </c>
      <c r="H3" s="13">
        <v>20.361257550000001</v>
      </c>
      <c r="I3" s="14">
        <v>2.0596400000000002E-5</v>
      </c>
      <c r="J3">
        <v>1</v>
      </c>
    </row>
    <row r="4" spans="1:10">
      <c r="A4" s="13"/>
      <c r="B4">
        <v>35.842517852783203</v>
      </c>
      <c r="C4">
        <v>23.777875900268555</v>
      </c>
      <c r="D4">
        <v>2.3344301590998628E-4</v>
      </c>
      <c r="G4" s="13">
        <v>35.960033420000002</v>
      </c>
      <c r="H4" s="13">
        <v>20.444702150000001</v>
      </c>
      <c r="I4" s="14">
        <v>2.13511E-5</v>
      </c>
      <c r="J4">
        <f>I4/I3</f>
        <v>1.0366423258433513</v>
      </c>
    </row>
    <row r="5" spans="1:10">
      <c r="A5" s="13"/>
      <c r="B5">
        <v>35.972530364990234</v>
      </c>
      <c r="C5">
        <v>23.69264030456543</v>
      </c>
      <c r="D5">
        <v>2.0108734883821918E-4</v>
      </c>
      <c r="G5" s="13">
        <v>36.172534939999998</v>
      </c>
      <c r="H5" s="13">
        <v>20.443946839999999</v>
      </c>
      <c r="I5" s="14">
        <v>1.84172E-5</v>
      </c>
      <c r="J5">
        <f>I5/I3</f>
        <v>0.89419510205667008</v>
      </c>
    </row>
    <row r="6" spans="1:10">
      <c r="A6" s="13" t="s">
        <v>123</v>
      </c>
      <c r="B6">
        <v>33.40606689453125</v>
      </c>
      <c r="C6">
        <v>23.500347137451172</v>
      </c>
      <c r="D6">
        <v>1.0425123883662307E-3</v>
      </c>
      <c r="F6" t="s">
        <v>123</v>
      </c>
      <c r="G6" s="13">
        <v>32.820446009999998</v>
      </c>
      <c r="H6" s="13">
        <v>21.0879631</v>
      </c>
      <c r="I6" s="13">
        <v>2.9388E-4</v>
      </c>
      <c r="J6">
        <f>I6/I3</f>
        <v>14.268512944009631</v>
      </c>
    </row>
    <row r="7" spans="1:10">
      <c r="A7" s="13"/>
      <c r="B7">
        <v>33.586067199707031</v>
      </c>
      <c r="C7">
        <v>23.674747467041016</v>
      </c>
      <c r="D7">
        <v>1.0384736082312818E-3</v>
      </c>
      <c r="G7" s="13">
        <v>32.88032913</v>
      </c>
      <c r="H7" s="13">
        <v>21.030263900000001</v>
      </c>
      <c r="I7" s="13">
        <v>2.7087900000000002E-4</v>
      </c>
      <c r="J7">
        <f>I7/I3</f>
        <v>13.151764386009205</v>
      </c>
    </row>
    <row r="8" spans="1:10">
      <c r="A8" s="13"/>
      <c r="B8">
        <v>33.301799774169922</v>
      </c>
      <c r="C8">
        <v>23.246822357177734</v>
      </c>
      <c r="D8">
        <v>9.4004835063053781E-4</v>
      </c>
      <c r="G8" s="13">
        <v>32.734779359999997</v>
      </c>
      <c r="H8" s="13">
        <v>21.118345260000002</v>
      </c>
      <c r="I8" s="13">
        <v>3.18497E-4</v>
      </c>
      <c r="J8">
        <f>I8/I3</f>
        <v>15.463721815462895</v>
      </c>
    </row>
    <row r="9" spans="1:10">
      <c r="A9" s="13" t="s">
        <v>124</v>
      </c>
      <c r="B9">
        <v>33.474662780761719</v>
      </c>
      <c r="C9">
        <v>23.242959976196289</v>
      </c>
      <c r="D9">
        <v>8.3166906780403457E-4</v>
      </c>
      <c r="F9" t="s">
        <v>124</v>
      </c>
      <c r="G9" s="13">
        <v>32.875816350000001</v>
      </c>
      <c r="H9" s="13">
        <v>20.925786970000001</v>
      </c>
      <c r="I9" s="13">
        <v>2.5274500000000002E-4</v>
      </c>
      <c r="J9" s="2">
        <f>I9/I3</f>
        <v>12.271319259676448</v>
      </c>
    </row>
    <row r="10" spans="1:10">
      <c r="A10" s="13"/>
      <c r="B10">
        <v>33.760143280029297</v>
      </c>
      <c r="C10">
        <v>23.163036346435547</v>
      </c>
      <c r="D10">
        <v>6.4558427847294223E-4</v>
      </c>
      <c r="G10" s="13">
        <v>32.80606461</v>
      </c>
      <c r="H10" s="13">
        <v>20.823156359999999</v>
      </c>
      <c r="I10" s="13">
        <v>2.4705000000000001E-4</v>
      </c>
      <c r="J10">
        <f>I10/I3</f>
        <v>11.994814627799032</v>
      </c>
    </row>
    <row r="11" spans="1:10">
      <c r="A11" s="13"/>
      <c r="B11">
        <v>33.435302734375</v>
      </c>
      <c r="C11">
        <v>23.529279708862305</v>
      </c>
      <c r="D11">
        <v>1.0422932652242535E-3</v>
      </c>
      <c r="G11" s="13">
        <v>32.935085299999997</v>
      </c>
      <c r="H11" s="13">
        <v>20.77149773</v>
      </c>
      <c r="I11" s="13">
        <v>2.1796900000000001E-4</v>
      </c>
      <c r="J11">
        <f>I11/I3</f>
        <v>10.582868850867142</v>
      </c>
    </row>
    <row r="12" spans="1:10">
      <c r="A12" s="13" t="s">
        <v>125</v>
      </c>
      <c r="B12">
        <v>32.834545135498047</v>
      </c>
      <c r="C12">
        <v>23.415731430053711</v>
      </c>
      <c r="D12">
        <v>1.4610145838704282E-3</v>
      </c>
      <c r="F12" t="s">
        <v>135</v>
      </c>
      <c r="G12" s="13">
        <v>32.411540989999999</v>
      </c>
      <c r="H12" s="13">
        <v>20.770006179999999</v>
      </c>
      <c r="I12" s="13">
        <v>3.1300300000000001E-4</v>
      </c>
      <c r="J12">
        <f>I12/I3</f>
        <v>15.196976170592919</v>
      </c>
    </row>
    <row r="13" spans="1:10">
      <c r="A13" s="13"/>
      <c r="B13">
        <v>32.726383209228516</v>
      </c>
      <c r="C13">
        <v>23.688520431518555</v>
      </c>
      <c r="D13">
        <v>1.902533038285878E-3</v>
      </c>
      <c r="G13" s="13">
        <v>32.241531369999997</v>
      </c>
      <c r="H13" s="13">
        <v>20.93788528</v>
      </c>
      <c r="I13" s="13">
        <v>3.9560700000000002E-4</v>
      </c>
      <c r="J13">
        <f>I13/I3</f>
        <v>19.207579965430853</v>
      </c>
    </row>
    <row r="14" spans="1:10">
      <c r="A14" s="13"/>
      <c r="B14">
        <v>32.774143218994141</v>
      </c>
      <c r="C14">
        <v>23.584047317504883</v>
      </c>
      <c r="D14">
        <v>1.7120067419887706E-3</v>
      </c>
      <c r="G14" s="13">
        <v>32.392307279999997</v>
      </c>
      <c r="H14" s="13">
        <v>20.98647308</v>
      </c>
      <c r="I14" s="13">
        <v>3.6855500000000001E-4</v>
      </c>
      <c r="J14">
        <f>I14/I3</f>
        <v>17.894146549882503</v>
      </c>
    </row>
    <row r="15" spans="1:10">
      <c r="A15" t="s">
        <v>133</v>
      </c>
      <c r="B15">
        <v>34.627471923828125</v>
      </c>
      <c r="C15">
        <v>23.356338500976563</v>
      </c>
      <c r="D15">
        <v>4.0462317593573138E-4</v>
      </c>
      <c r="F15" t="s">
        <v>133</v>
      </c>
      <c r="G15" s="13">
        <v>34.830940249999998</v>
      </c>
      <c r="H15" s="13">
        <v>20.67537308</v>
      </c>
      <c r="I15" s="14">
        <v>5.4796100000000002E-5</v>
      </c>
      <c r="J15">
        <f>I15/I3</f>
        <v>2.6604697908372335</v>
      </c>
    </row>
    <row r="16" spans="1:10">
      <c r="A16" s="15"/>
      <c r="B16">
        <v>34.673542022705078</v>
      </c>
      <c r="C16">
        <v>23.402606964111328</v>
      </c>
      <c r="D16">
        <v>4.0467881367749702E-4</v>
      </c>
      <c r="G16" s="13">
        <v>35.325843810000002</v>
      </c>
      <c r="H16" s="13">
        <v>20.81913948</v>
      </c>
      <c r="I16" s="14">
        <v>4.2958299999999998E-5</v>
      </c>
      <c r="J16">
        <f>I16/I3</f>
        <v>2.0857188634907069</v>
      </c>
    </row>
    <row r="17" spans="1:15">
      <c r="A17" s="13"/>
      <c r="B17">
        <v>34.895088195800781</v>
      </c>
      <c r="C17">
        <v>23.325572967529297</v>
      </c>
      <c r="D17">
        <v>3.2902498727402233E-4</v>
      </c>
      <c r="G17" s="13">
        <v>34.753078459999998</v>
      </c>
      <c r="H17" s="13">
        <v>20.98587036</v>
      </c>
      <c r="I17" s="14">
        <v>7.1722800000000004E-5</v>
      </c>
      <c r="J17">
        <f>I17/I3</f>
        <v>3.4822978772989455</v>
      </c>
    </row>
    <row r="19" spans="1:15">
      <c r="A19" t="s">
        <v>117</v>
      </c>
      <c r="E19" t="s">
        <v>141</v>
      </c>
      <c r="I19" t="s">
        <v>142</v>
      </c>
      <c r="M19" t="s">
        <v>143</v>
      </c>
    </row>
    <row r="20" spans="1:15" ht="20.5" thickBot="1">
      <c r="B20" t="s">
        <v>134</v>
      </c>
      <c r="C20" t="s">
        <v>0</v>
      </c>
      <c r="E20" t="s">
        <v>26</v>
      </c>
      <c r="I20" t="s">
        <v>26</v>
      </c>
      <c r="M20" t="s">
        <v>26</v>
      </c>
    </row>
    <row r="21" spans="1:15">
      <c r="A21" t="s">
        <v>122</v>
      </c>
      <c r="B21">
        <v>2.4105241088010119E-4</v>
      </c>
      <c r="C21">
        <v>2.0121541023972309E-5</v>
      </c>
      <c r="E21" s="4"/>
      <c r="F21" s="4" t="s">
        <v>27</v>
      </c>
      <c r="G21" s="4" t="s">
        <v>28</v>
      </c>
      <c r="I21" s="4"/>
      <c r="J21" s="4" t="s">
        <v>27</v>
      </c>
      <c r="K21" s="4" t="s">
        <v>28</v>
      </c>
      <c r="M21" s="4"/>
      <c r="N21" s="4" t="s">
        <v>27</v>
      </c>
      <c r="O21" s="4" t="s">
        <v>28</v>
      </c>
    </row>
    <row r="22" spans="1:15">
      <c r="A22" t="s">
        <v>123</v>
      </c>
      <c r="B22">
        <v>1.0070114490760168E-3</v>
      </c>
      <c r="C22">
        <v>2.9441862378487956E-4</v>
      </c>
      <c r="E22" t="s">
        <v>29</v>
      </c>
      <c r="F22">
        <v>2.4105241088010119E-4</v>
      </c>
      <c r="G22">
        <v>1.0070114490760168E-3</v>
      </c>
      <c r="I22" t="s">
        <v>29</v>
      </c>
      <c r="J22">
        <v>2.4105241088010119E-4</v>
      </c>
      <c r="K22">
        <v>8.3984887050040995E-4</v>
      </c>
      <c r="M22" t="s">
        <v>29</v>
      </c>
      <c r="N22">
        <v>2.4105241088010119E-4</v>
      </c>
      <c r="O22">
        <v>1.6918514547150255E-3</v>
      </c>
    </row>
    <row r="23" spans="1:15">
      <c r="A23" t="s">
        <v>124</v>
      </c>
      <c r="B23">
        <v>8.3984887050040995E-4</v>
      </c>
      <c r="C23">
        <v>2.3925484736917466E-4</v>
      </c>
      <c r="E23" t="s">
        <v>30</v>
      </c>
      <c r="F23">
        <v>1.9592190179045219E-9</v>
      </c>
      <c r="G23">
        <v>3.3671203513087924E-9</v>
      </c>
      <c r="I23" t="s">
        <v>30</v>
      </c>
      <c r="J23">
        <v>1.9592190179045219E-9</v>
      </c>
      <c r="K23">
        <v>3.9394686921426741E-8</v>
      </c>
      <c r="M23" t="s">
        <v>30</v>
      </c>
      <c r="N23">
        <v>1.9592190179045219E-9</v>
      </c>
      <c r="O23">
        <v>4.9039313101167309E-8</v>
      </c>
    </row>
    <row r="24" spans="1:15">
      <c r="A24" t="s">
        <v>135</v>
      </c>
      <c r="B24">
        <v>1.6918514547150255E-3</v>
      </c>
      <c r="C24">
        <v>3.5905477791448254E-4</v>
      </c>
      <c r="E24" t="s">
        <v>31</v>
      </c>
      <c r="F24">
        <v>3</v>
      </c>
      <c r="G24">
        <v>3</v>
      </c>
      <c r="I24" t="s">
        <v>31</v>
      </c>
      <c r="J24">
        <v>3</v>
      </c>
      <c r="K24">
        <v>3</v>
      </c>
      <c r="M24" t="s">
        <v>31</v>
      </c>
      <c r="N24">
        <v>3</v>
      </c>
      <c r="O24">
        <v>3</v>
      </c>
    </row>
    <row r="25" spans="1:15">
      <c r="A25" t="s">
        <v>133</v>
      </c>
      <c r="B25">
        <v>3.7944232562908356E-4</v>
      </c>
      <c r="C25">
        <v>5.6492402951871774E-5</v>
      </c>
      <c r="E25" t="s">
        <v>32</v>
      </c>
      <c r="F25">
        <v>0</v>
      </c>
      <c r="I25" t="s">
        <v>32</v>
      </c>
      <c r="J25">
        <v>0</v>
      </c>
      <c r="M25" t="s">
        <v>32</v>
      </c>
      <c r="N25">
        <v>0</v>
      </c>
    </row>
    <row r="26" spans="1:15">
      <c r="A26" t="s">
        <v>25</v>
      </c>
      <c r="E26" t="s">
        <v>33</v>
      </c>
      <c r="F26">
        <v>4</v>
      </c>
      <c r="I26" t="s">
        <v>33</v>
      </c>
      <c r="J26">
        <v>2</v>
      </c>
      <c r="M26" t="s">
        <v>33</v>
      </c>
      <c r="N26">
        <v>2</v>
      </c>
    </row>
    <row r="27" spans="1:15">
      <c r="B27" t="s">
        <v>136</v>
      </c>
      <c r="C27" t="s">
        <v>21</v>
      </c>
      <c r="E27" t="s">
        <v>34</v>
      </c>
      <c r="F27">
        <v>-18.178236754821043</v>
      </c>
      <c r="I27" t="s">
        <v>34</v>
      </c>
      <c r="J27">
        <v>-5.1001339606900808</v>
      </c>
      <c r="M27" t="s">
        <v>34</v>
      </c>
      <c r="N27">
        <v>-11.127280858480439</v>
      </c>
    </row>
    <row r="28" spans="1:15">
      <c r="A28" t="s">
        <v>137</v>
      </c>
      <c r="B28">
        <v>1</v>
      </c>
      <c r="C28">
        <v>1</v>
      </c>
      <c r="E28" t="s">
        <v>35</v>
      </c>
      <c r="F28">
        <v>2.6927927576521097E-5</v>
      </c>
      <c r="I28" t="s">
        <v>35</v>
      </c>
      <c r="J28">
        <v>1.8180424648609163E-2</v>
      </c>
      <c r="M28" t="s">
        <v>35</v>
      </c>
      <c r="N28">
        <v>3.9899651951094944E-3</v>
      </c>
    </row>
    <row r="29" spans="1:15">
      <c r="A29" t="s">
        <v>60</v>
      </c>
      <c r="B29">
        <v>4.1775622380184432</v>
      </c>
      <c r="C29">
        <v>14.63201170497411</v>
      </c>
      <c r="E29" t="s">
        <v>37</v>
      </c>
      <c r="F29">
        <v>2.1318467863266499</v>
      </c>
      <c r="I29" t="s">
        <v>37</v>
      </c>
      <c r="J29">
        <v>2.9199855803537269</v>
      </c>
      <c r="M29" t="s">
        <v>37</v>
      </c>
      <c r="N29">
        <v>2.9199855803537269</v>
      </c>
    </row>
    <row r="30" spans="1:15">
      <c r="A30" t="s">
        <v>61</v>
      </c>
      <c r="B30">
        <v>3.4840923906716226</v>
      </c>
      <c r="C30">
        <v>11.890483292712636</v>
      </c>
      <c r="E30" t="s">
        <v>38</v>
      </c>
      <c r="F30">
        <v>5.3855855153042195E-5</v>
      </c>
      <c r="I30" t="s">
        <v>38</v>
      </c>
      <c r="J30">
        <v>3.6360849297218327E-2</v>
      </c>
      <c r="M30" t="s">
        <v>38</v>
      </c>
      <c r="N30">
        <v>7.9799303902189887E-3</v>
      </c>
    </row>
    <row r="31" spans="1:15" ht="20.5" thickBot="1">
      <c r="A31" t="s">
        <v>138</v>
      </c>
      <c r="B31">
        <v>7.0186041638743362</v>
      </c>
      <c r="C31">
        <v>17.844298182068336</v>
      </c>
      <c r="E31" s="3" t="s">
        <v>37</v>
      </c>
      <c r="F31" s="3">
        <v>2.7764451051977934</v>
      </c>
      <c r="G31" s="3"/>
      <c r="I31" s="3" t="s">
        <v>37</v>
      </c>
      <c r="J31" s="3">
        <v>4.3026527297494637</v>
      </c>
      <c r="K31" s="3"/>
      <c r="M31" s="3" t="s">
        <v>37</v>
      </c>
      <c r="N31" s="3">
        <v>4.3026527297494637</v>
      </c>
      <c r="O31" s="3"/>
    </row>
    <row r="32" spans="1:15">
      <c r="A32" t="s">
        <v>139</v>
      </c>
      <c r="B32">
        <v>1.5741071588693512</v>
      </c>
      <c r="C32">
        <v>2.8075584710220811</v>
      </c>
    </row>
    <row r="33" spans="1:15">
      <c r="B33" t="s">
        <v>36</v>
      </c>
      <c r="C33" t="s">
        <v>36</v>
      </c>
      <c r="E33" t="s">
        <v>144</v>
      </c>
      <c r="I33" t="s">
        <v>145</v>
      </c>
      <c r="M33" t="s">
        <v>146</v>
      </c>
    </row>
    <row r="34" spans="1:15" ht="20.5" thickBot="1">
      <c r="A34" t="s">
        <v>137</v>
      </c>
      <c r="B34">
        <v>0.18362424133510649</v>
      </c>
      <c r="C34">
        <v>7.5714524560846305E-2</v>
      </c>
      <c r="E34" t="s">
        <v>26</v>
      </c>
      <c r="I34" t="s">
        <v>26</v>
      </c>
      <c r="M34" t="s">
        <v>26</v>
      </c>
    </row>
    <row r="35" spans="1:15">
      <c r="A35" t="s">
        <v>60</v>
      </c>
      <c r="B35">
        <v>0.24072314038866596</v>
      </c>
      <c r="C35">
        <v>1.1834842653243163</v>
      </c>
      <c r="E35" s="4"/>
      <c r="F35" s="4" t="s">
        <v>27</v>
      </c>
      <c r="G35" s="4" t="s">
        <v>28</v>
      </c>
      <c r="I35" s="4"/>
      <c r="J35" s="4" t="s">
        <v>27</v>
      </c>
      <c r="K35" s="4" t="s">
        <v>28</v>
      </c>
      <c r="M35" s="4"/>
      <c r="N35" s="4" t="s">
        <v>27</v>
      </c>
      <c r="O35" s="4" t="s">
        <v>28</v>
      </c>
    </row>
    <row r="36" spans="1:15">
      <c r="A36" t="s">
        <v>61</v>
      </c>
      <c r="B36">
        <v>0.8233933350233843</v>
      </c>
      <c r="C36">
        <v>0.92699000798605979</v>
      </c>
      <c r="E36" t="s">
        <v>29</v>
      </c>
      <c r="F36">
        <v>2.0121566666666667E-5</v>
      </c>
      <c r="G36">
        <v>2.9441866666666665E-4</v>
      </c>
      <c r="I36" t="s">
        <v>29</v>
      </c>
      <c r="J36">
        <v>2.0121566666666667E-5</v>
      </c>
      <c r="K36">
        <v>2.3925466666666669E-4</v>
      </c>
      <c r="M36" t="s">
        <v>29</v>
      </c>
      <c r="N36">
        <v>2.0121566666666667E-5</v>
      </c>
      <c r="O36">
        <v>1.6918514547150255E-3</v>
      </c>
    </row>
    <row r="37" spans="1:15">
      <c r="A37" t="s">
        <v>138</v>
      </c>
      <c r="B37">
        <v>0.91867248638291599</v>
      </c>
      <c r="C37">
        <v>2.092934777528511</v>
      </c>
      <c r="E37" t="s">
        <v>30</v>
      </c>
      <c r="F37">
        <v>2.3210423233333325E-12</v>
      </c>
      <c r="G37">
        <v>5.6708610233333284E-10</v>
      </c>
      <c r="I37" t="s">
        <v>30</v>
      </c>
      <c r="J37">
        <v>2.3210423233333325E-12</v>
      </c>
      <c r="K37">
        <v>3.4791796033333345E-10</v>
      </c>
      <c r="M37" t="s">
        <v>30</v>
      </c>
      <c r="N37">
        <v>2.3210423233333325E-12</v>
      </c>
      <c r="O37">
        <v>4.9039313101167309E-8</v>
      </c>
    </row>
    <row r="38" spans="1:15">
      <c r="A38" t="s">
        <v>139</v>
      </c>
      <c r="B38">
        <v>0.18113365682342134</v>
      </c>
      <c r="C38">
        <v>0.71848901140250121</v>
      </c>
      <c r="E38" t="s">
        <v>31</v>
      </c>
      <c r="F38">
        <v>3</v>
      </c>
      <c r="G38">
        <v>3</v>
      </c>
      <c r="I38" t="s">
        <v>31</v>
      </c>
      <c r="J38">
        <v>3</v>
      </c>
      <c r="K38">
        <v>3</v>
      </c>
      <c r="M38" t="s">
        <v>31</v>
      </c>
      <c r="N38">
        <v>3</v>
      </c>
      <c r="O38">
        <v>3</v>
      </c>
    </row>
    <row r="39" spans="1:15">
      <c r="E39" t="s">
        <v>32</v>
      </c>
      <c r="F39">
        <v>0</v>
      </c>
      <c r="I39" t="s">
        <v>32</v>
      </c>
      <c r="J39">
        <v>0</v>
      </c>
      <c r="M39" t="s">
        <v>32</v>
      </c>
      <c r="N39">
        <v>0</v>
      </c>
    </row>
    <row r="40" spans="1:15">
      <c r="E40" t="s">
        <v>33</v>
      </c>
      <c r="F40">
        <v>2</v>
      </c>
      <c r="I40" t="s">
        <v>33</v>
      </c>
      <c r="J40">
        <v>2</v>
      </c>
      <c r="M40" t="s">
        <v>33</v>
      </c>
      <c r="N40">
        <v>2</v>
      </c>
    </row>
    <row r="41" spans="1:15">
      <c r="E41" t="s">
        <v>34</v>
      </c>
      <c r="F41">
        <v>-19.909959991895683</v>
      </c>
      <c r="I41" t="s">
        <v>34</v>
      </c>
      <c r="J41">
        <v>-20.280859490420912</v>
      </c>
      <c r="M41" t="s">
        <v>34</v>
      </c>
      <c r="N41">
        <v>-13.075077383398163</v>
      </c>
    </row>
    <row r="42" spans="1:15">
      <c r="E42" t="s">
        <v>35</v>
      </c>
      <c r="F42">
        <v>1.2565785727157094E-3</v>
      </c>
      <c r="I42" t="s">
        <v>35</v>
      </c>
      <c r="J42">
        <v>1.2112031778560729E-3</v>
      </c>
      <c r="M42" t="s">
        <v>35</v>
      </c>
      <c r="N42">
        <v>2.8992869801082147E-3</v>
      </c>
    </row>
    <row r="43" spans="1:15">
      <c r="E43" t="s">
        <v>37</v>
      </c>
      <c r="F43">
        <v>2.9199855803537269</v>
      </c>
      <c r="I43" t="s">
        <v>37</v>
      </c>
      <c r="J43">
        <v>2.9199855803537269</v>
      </c>
      <c r="M43" t="s">
        <v>37</v>
      </c>
      <c r="N43">
        <v>2.9199855803537269</v>
      </c>
    </row>
    <row r="44" spans="1:15">
      <c r="E44" t="s">
        <v>38</v>
      </c>
      <c r="F44">
        <v>2.5131571454314189E-3</v>
      </c>
      <c r="I44" t="s">
        <v>38</v>
      </c>
      <c r="J44">
        <v>2.4224063557121457E-3</v>
      </c>
      <c r="M44" t="s">
        <v>38</v>
      </c>
      <c r="N44">
        <v>5.7985739602164294E-3</v>
      </c>
    </row>
    <row r="45" spans="1:15" ht="20.5" thickBot="1">
      <c r="E45" s="3" t="s">
        <v>37</v>
      </c>
      <c r="F45" s="3">
        <v>4.3026527297494637</v>
      </c>
      <c r="G45" s="3"/>
      <c r="I45" s="3" t="s">
        <v>37</v>
      </c>
      <c r="J45" s="3">
        <v>4.3026527297494637</v>
      </c>
      <c r="K45" s="3"/>
      <c r="M45" s="3" t="s">
        <v>37</v>
      </c>
      <c r="N45" s="3">
        <v>4.3026527297494637</v>
      </c>
      <c r="O45" s="3"/>
    </row>
  </sheetData>
  <phoneticPr fontId="1"/>
  <pageMargins left="0.7" right="0.7" top="0.75" bottom="0.75" header="0.3" footer="0.3"/>
  <pageSetup paperSize="9" orientation="portrait" horizontalDpi="0" verticalDpi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6A5E0-EF1D-2E4D-A984-B3BA231B62E7}">
  <dimension ref="A1:L26"/>
  <sheetViews>
    <sheetView workbookViewId="0"/>
  </sheetViews>
  <sheetFormatPr defaultColWidth="11.53515625" defaultRowHeight="20"/>
  <cols>
    <col min="6" max="6" width="18" customWidth="1"/>
  </cols>
  <sheetData>
    <row r="1" spans="1:12">
      <c r="A1" t="s">
        <v>329</v>
      </c>
    </row>
    <row r="2" spans="1:12">
      <c r="B2" s="1" t="s">
        <v>130</v>
      </c>
      <c r="C2" s="1" t="s">
        <v>1</v>
      </c>
      <c r="D2" t="s">
        <v>2</v>
      </c>
      <c r="H2" t="s">
        <v>131</v>
      </c>
      <c r="J2" t="s">
        <v>132</v>
      </c>
    </row>
    <row r="3" spans="1:12">
      <c r="A3" s="1" t="s">
        <v>6</v>
      </c>
      <c r="B3" s="1">
        <v>30.089405059814453</v>
      </c>
      <c r="C3" s="1">
        <v>18.639028549194336</v>
      </c>
      <c r="D3" s="1">
        <f>2^(C3-B3)</f>
        <v>3.5734952458620989E-4</v>
      </c>
      <c r="G3" t="s">
        <v>25</v>
      </c>
      <c r="J3" t="s">
        <v>26</v>
      </c>
    </row>
    <row r="4" spans="1:12" ht="20.5" thickBot="1">
      <c r="A4" s="1"/>
      <c r="B4" s="1">
        <v>29.926275253295898</v>
      </c>
      <c r="C4" s="1">
        <v>18.86683464050293</v>
      </c>
      <c r="D4" s="1">
        <f t="shared" ref="D4:D26" si="0">2^(C4-B4)</f>
        <v>4.6857233118790631E-4</v>
      </c>
      <c r="G4" t="s">
        <v>5</v>
      </c>
      <c r="H4">
        <v>1</v>
      </c>
    </row>
    <row r="5" spans="1:12">
      <c r="A5" s="1"/>
      <c r="B5" s="1">
        <v>29.998720169067383</v>
      </c>
      <c r="C5" s="1">
        <v>18.722322463989258</v>
      </c>
      <c r="D5" s="1">
        <f t="shared" si="0"/>
        <v>4.031494278038472E-4</v>
      </c>
      <c r="G5" t="s">
        <v>7</v>
      </c>
      <c r="H5">
        <v>0.70240381839005928</v>
      </c>
      <c r="J5" s="4"/>
      <c r="K5" s="4" t="s">
        <v>27</v>
      </c>
      <c r="L5" s="4" t="s">
        <v>28</v>
      </c>
    </row>
    <row r="6" spans="1:12">
      <c r="A6" s="1" t="s">
        <v>8</v>
      </c>
      <c r="B6" s="1">
        <v>30.562334060668945</v>
      </c>
      <c r="C6" s="1">
        <v>18.743606567382813</v>
      </c>
      <c r="D6" s="1">
        <f t="shared" si="0"/>
        <v>2.7682704314282958E-4</v>
      </c>
      <c r="G6" t="s">
        <v>9</v>
      </c>
      <c r="H6">
        <v>1.4685338567683901</v>
      </c>
      <c r="J6" t="s">
        <v>29</v>
      </c>
      <c r="K6">
        <v>4.1457313014482054E-4</v>
      </c>
      <c r="L6">
        <v>7.0992531731520056E-3</v>
      </c>
    </row>
    <row r="7" spans="1:12">
      <c r="A7" s="1"/>
      <c r="B7" s="1">
        <v>30.129184722900391</v>
      </c>
      <c r="C7" s="1">
        <v>18.609663009643555</v>
      </c>
      <c r="D7" s="1">
        <f t="shared" si="0"/>
        <v>3.4062649725580762E-4</v>
      </c>
      <c r="G7" t="s">
        <v>11</v>
      </c>
      <c r="H7">
        <v>0.87673443972118581</v>
      </c>
      <c r="J7" t="s">
        <v>30</v>
      </c>
      <c r="K7">
        <v>1.6029896418404761E-8</v>
      </c>
      <c r="L7">
        <v>2.397585398805981E-5</v>
      </c>
    </row>
    <row r="8" spans="1:12">
      <c r="A8" s="1"/>
      <c r="B8" s="1">
        <v>30.559804916381836</v>
      </c>
      <c r="C8" s="1">
        <v>18.569875717163086</v>
      </c>
      <c r="D8" s="1">
        <f t="shared" si="0"/>
        <v>2.4585082226009577E-4</v>
      </c>
      <c r="G8" t="s">
        <v>13</v>
      </c>
      <c r="H8">
        <v>35.462468505346735</v>
      </c>
      <c r="J8" t="s">
        <v>31</v>
      </c>
      <c r="K8">
        <v>12</v>
      </c>
      <c r="L8">
        <v>12</v>
      </c>
    </row>
    <row r="9" spans="1:12">
      <c r="A9" s="1" t="s">
        <v>10</v>
      </c>
      <c r="B9" s="1">
        <v>29.945323944091797</v>
      </c>
      <c r="C9" s="1">
        <v>19.158157348632813</v>
      </c>
      <c r="D9" s="1">
        <f t="shared" si="0"/>
        <v>5.6589946915377976E-4</v>
      </c>
      <c r="G9" t="s">
        <v>15</v>
      </c>
      <c r="H9">
        <v>13.732536668196689</v>
      </c>
      <c r="J9" t="s">
        <v>32</v>
      </c>
      <c r="K9">
        <v>0</v>
      </c>
    </row>
    <row r="10" spans="1:12">
      <c r="A10" s="1"/>
      <c r="B10" s="1">
        <v>30.035255432128906</v>
      </c>
      <c r="C10" s="1">
        <v>19.350349426269531</v>
      </c>
      <c r="D10" s="1">
        <f t="shared" si="0"/>
        <v>6.07467141359538E-4</v>
      </c>
      <c r="G10" t="s">
        <v>17</v>
      </c>
      <c r="H10">
        <v>14.597747296496207</v>
      </c>
      <c r="J10" t="s">
        <v>33</v>
      </c>
      <c r="K10">
        <v>11</v>
      </c>
    </row>
    <row r="11" spans="1:12">
      <c r="A11" s="1"/>
      <c r="B11" s="1">
        <v>29.657871246337891</v>
      </c>
      <c r="C11" s="1">
        <v>19.029092788696289</v>
      </c>
      <c r="D11" s="1">
        <f t="shared" si="0"/>
        <v>6.3156618180270642E-4</v>
      </c>
      <c r="G11" t="s">
        <v>19</v>
      </c>
      <c r="H11">
        <v>5.5205894134542834</v>
      </c>
      <c r="J11" t="s">
        <v>34</v>
      </c>
      <c r="K11">
        <v>-4.7275820227698544</v>
      </c>
    </row>
    <row r="12" spans="1:12">
      <c r="A12" s="1" t="s">
        <v>12</v>
      </c>
      <c r="B12" s="1">
        <v>29.928779602050781</v>
      </c>
      <c r="C12" s="1">
        <v>18.425960540771484</v>
      </c>
      <c r="D12" s="1">
        <f t="shared" si="0"/>
        <v>3.4459298162170917E-4</v>
      </c>
      <c r="G12" t="s">
        <v>36</v>
      </c>
      <c r="J12" t="s">
        <v>35</v>
      </c>
      <c r="K12">
        <v>3.1089065122099176E-4</v>
      </c>
    </row>
    <row r="13" spans="1:12">
      <c r="A13" s="1"/>
      <c r="B13" s="1">
        <v>30.048040390014648</v>
      </c>
      <c r="C13" s="1">
        <v>18.578542709350586</v>
      </c>
      <c r="D13" s="1">
        <f t="shared" si="0"/>
        <v>3.5264453908739359E-4</v>
      </c>
      <c r="G13" t="s">
        <v>5</v>
      </c>
      <c r="H13">
        <v>0.1364424491341143</v>
      </c>
      <c r="J13" t="s">
        <v>37</v>
      </c>
      <c r="K13">
        <v>1.7958848187040437</v>
      </c>
    </row>
    <row r="14" spans="1:12">
      <c r="A14" s="1"/>
      <c r="B14" s="1">
        <v>29.971870422363281</v>
      </c>
      <c r="C14" s="1">
        <v>18.611415863037109</v>
      </c>
      <c r="D14" s="1">
        <f t="shared" si="0"/>
        <v>3.8033160247602174E-4</v>
      </c>
      <c r="G14" t="s">
        <v>7</v>
      </c>
      <c r="H14">
        <v>0.11795698444239663</v>
      </c>
      <c r="J14" t="s">
        <v>38</v>
      </c>
      <c r="K14">
        <v>6.2178130244198353E-4</v>
      </c>
    </row>
    <row r="15" spans="1:12" ht="20.5" thickBot="1">
      <c r="A15" s="1" t="s">
        <v>14</v>
      </c>
      <c r="B15" s="1">
        <v>26.995704650878906</v>
      </c>
      <c r="C15" s="1">
        <v>20.893728256225586</v>
      </c>
      <c r="D15" s="1">
        <f t="shared" si="0"/>
        <v>1.4558682414801483E-2</v>
      </c>
      <c r="G15" t="s">
        <v>9</v>
      </c>
      <c r="H15">
        <v>8.1081584458512143E-2</v>
      </c>
      <c r="J15" s="3" t="s">
        <v>37</v>
      </c>
      <c r="K15" s="3">
        <v>2.2009851600916384</v>
      </c>
      <c r="L15" s="3"/>
    </row>
    <row r="16" spans="1:12">
      <c r="A16" s="1"/>
      <c r="B16" s="1">
        <v>27.183588027954102</v>
      </c>
      <c r="C16" s="1">
        <v>20.802608489990234</v>
      </c>
      <c r="D16" s="1">
        <f t="shared" si="0"/>
        <v>1.1998687910663018E-2</v>
      </c>
      <c r="G16" t="s">
        <v>11</v>
      </c>
      <c r="H16">
        <v>4.5758398462776163E-2</v>
      </c>
    </row>
    <row r="17" spans="1:8">
      <c r="A17" s="1"/>
      <c r="B17" s="1">
        <v>26.841684341430664</v>
      </c>
      <c r="C17" s="1">
        <v>20.965782165527344</v>
      </c>
      <c r="D17" s="1">
        <f t="shared" si="0"/>
        <v>1.7028531359245112E-2</v>
      </c>
      <c r="G17" t="s">
        <v>13</v>
      </c>
      <c r="H17">
        <v>6.1389190059331185</v>
      </c>
    </row>
    <row r="18" spans="1:8">
      <c r="A18" s="1" t="s">
        <v>16</v>
      </c>
      <c r="B18" s="1">
        <v>28.628000259399414</v>
      </c>
      <c r="C18" s="1">
        <v>21.193897247314453</v>
      </c>
      <c r="D18" s="1">
        <f t="shared" si="0"/>
        <v>5.7824515488655841E-3</v>
      </c>
      <c r="G18" t="s">
        <v>15</v>
      </c>
      <c r="H18">
        <v>2.0712583179803885</v>
      </c>
    </row>
    <row r="19" spans="1:8">
      <c r="A19" s="1"/>
      <c r="B19" s="1">
        <v>28.648969650268555</v>
      </c>
      <c r="C19" s="1">
        <v>21.358009338378906</v>
      </c>
      <c r="D19" s="1">
        <f t="shared" si="0"/>
        <v>6.3856079175680465E-3</v>
      </c>
      <c r="G19" t="s">
        <v>17</v>
      </c>
      <c r="H19">
        <v>2.9462800794885973</v>
      </c>
    </row>
    <row r="20" spans="1:8">
      <c r="A20" s="1"/>
      <c r="B20" s="1">
        <v>28.952079772949219</v>
      </c>
      <c r="C20" s="1">
        <v>21.222085952758789</v>
      </c>
      <c r="D20" s="1">
        <f t="shared" si="0"/>
        <v>4.7102070031283241E-3</v>
      </c>
      <c r="G20" t="s">
        <v>19</v>
      </c>
      <c r="H20">
        <v>1.4151018926657415</v>
      </c>
    </row>
    <row r="21" spans="1:8">
      <c r="A21" s="1" t="s">
        <v>18</v>
      </c>
      <c r="B21" s="1">
        <v>28.700971603393555</v>
      </c>
      <c r="C21" s="1">
        <v>21.179693222045898</v>
      </c>
      <c r="D21" s="1">
        <f t="shared" si="0"/>
        <v>5.4433918844837012E-3</v>
      </c>
    </row>
    <row r="22" spans="1:8">
      <c r="A22" s="1"/>
      <c r="B22" s="1">
        <v>28.563282012939453</v>
      </c>
      <c r="C22" s="1">
        <v>21.477783203125</v>
      </c>
      <c r="D22" s="1">
        <f t="shared" si="0"/>
        <v>7.3629580141718479E-3</v>
      </c>
    </row>
    <row r="23" spans="1:8">
      <c r="A23" s="1"/>
      <c r="B23" s="1">
        <v>28.662132263183594</v>
      </c>
      <c r="C23" s="1">
        <v>21.056802749633789</v>
      </c>
      <c r="D23" s="1">
        <f t="shared" si="0"/>
        <v>5.1353221083957866E-3</v>
      </c>
    </row>
    <row r="24" spans="1:8">
      <c r="A24" s="1" t="s">
        <v>20</v>
      </c>
      <c r="B24" s="1">
        <v>28.77338981628418</v>
      </c>
      <c r="C24" s="1">
        <v>19.617132186889648</v>
      </c>
      <c r="D24" s="1">
        <f t="shared" si="0"/>
        <v>1.752636312578331E-3</v>
      </c>
    </row>
    <row r="25" spans="1:8">
      <c r="A25" s="1"/>
      <c r="B25" s="1">
        <v>28.181797027587891</v>
      </c>
      <c r="C25" s="1">
        <v>19.748455047607422</v>
      </c>
      <c r="D25" s="1">
        <f t="shared" si="0"/>
        <v>2.8927513193446352E-3</v>
      </c>
    </row>
    <row r="26" spans="1:8">
      <c r="A26" s="1"/>
      <c r="B26" s="1">
        <v>28.803892135620117</v>
      </c>
      <c r="C26" s="1">
        <v>19.935590744018555</v>
      </c>
      <c r="D26" s="1">
        <f t="shared" si="0"/>
        <v>2.1398102845782063E-3</v>
      </c>
    </row>
  </sheetData>
  <phoneticPr fontId="1"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22</vt:i4>
      </vt:variant>
    </vt:vector>
  </HeadingPairs>
  <TitlesOfParts>
    <vt:vector size="22" baseType="lpstr">
      <vt:lpstr>Figure 2a, b</vt:lpstr>
      <vt:lpstr>Figure 2c</vt:lpstr>
      <vt:lpstr>Figure 2e</vt:lpstr>
      <vt:lpstr>Figure 2g</vt:lpstr>
      <vt:lpstr>Figure 3d</vt:lpstr>
      <vt:lpstr>Figure 3e</vt:lpstr>
      <vt:lpstr>Figure 3f</vt:lpstr>
      <vt:lpstr>Figure 3h</vt:lpstr>
      <vt:lpstr>Figure 3i</vt:lpstr>
      <vt:lpstr>Figure 4d</vt:lpstr>
      <vt:lpstr>Figure 4e</vt:lpstr>
      <vt:lpstr>Figure 4i</vt:lpstr>
      <vt:lpstr>Figure 5b</vt:lpstr>
      <vt:lpstr>Figure 5d</vt:lpstr>
      <vt:lpstr>Figure 5f</vt:lpstr>
      <vt:lpstr>Figure 5g</vt:lpstr>
      <vt:lpstr>Figure 6b</vt:lpstr>
      <vt:lpstr>Figure 6c</vt:lpstr>
      <vt:lpstr>Figure 7b</vt:lpstr>
      <vt:lpstr>Figure 7d</vt:lpstr>
      <vt:lpstr>Figure 7f</vt:lpstr>
      <vt:lpstr>Figure 7h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Yoshinori Abe</dc:creator>
  <cp:keywords/>
  <dc:description/>
  <cp:lastModifiedBy>土佐眞美子</cp:lastModifiedBy>
  <cp:revision/>
  <dcterms:created xsi:type="dcterms:W3CDTF">2021-11-06T00:03:25Z</dcterms:created>
  <dcterms:modified xsi:type="dcterms:W3CDTF">2023-01-24T01:57:58Z</dcterms:modified>
  <cp:category/>
  <cp:contentStatus/>
</cp:coreProperties>
</file>