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6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7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8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9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juan\Desktop\Proyecto Investigación Huelva\Archivos para enviar a la revista\calculation files\"/>
    </mc:Choice>
  </mc:AlternateContent>
  <xr:revisionPtr revIDLastSave="0" documentId="13_ncr:1_{FD360686-9A34-4F1C-ACDA-AEC783122D5E}" xr6:coauthVersionLast="47" xr6:coauthVersionMax="47" xr10:uidLastSave="{00000000-0000-0000-0000-000000000000}"/>
  <bookViews>
    <workbookView xWindow="-120" yWindow="-120" windowWidth="20730" windowHeight="11760" firstSheet="6" activeTab="9" xr2:uid="{68848798-376D-4AC0-8542-0216830650DF}"/>
  </bookViews>
  <sheets>
    <sheet name="Generación elec carb (%)" sheetId="4" r:id="rId1"/>
    <sheet name="Generación elec petró (%) " sheetId="5" r:id="rId2"/>
    <sheet name="Generación elec nuc (%)" sheetId="6" r:id="rId3"/>
    <sheet name="Índice de prod ind (%)" sheetId="7" r:id="rId4"/>
    <sheet name="Volumen de vehículos" sheetId="8" r:id="rId5"/>
    <sheet name="PIB (€)" sheetId="1" r:id="rId6"/>
    <sheet name="Renta per cápita (€)" sheetId="3" r:id="rId7"/>
    <sheet name="Emisiones CO2" sheetId="9" r:id="rId8"/>
    <sheet name="Emisiones CH4" sheetId="10" r:id="rId9"/>
    <sheet name="Hoja1" sheetId="11" r:id="rId10"/>
  </sheets>
  <externalReferences>
    <externalReference r:id="rId11"/>
  </externalReferences>
  <definedNames>
    <definedName name="_xlnm._FilterDatabase" localSheetId="8" hidden="1">'Emisiones CH4'!$H$69:$I$95</definedName>
    <definedName name="_xlnm._FilterDatabase" localSheetId="3" hidden="1">'Índice de prod ind (%)'!$AO$43:$AQ$70</definedName>
    <definedName name="_xlnm._FilterDatabase" localSheetId="5" hidden="1">'PIB (€)'!$E$47:$G$73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33" i="10" l="1"/>
  <c r="J34" i="10" s="1"/>
  <c r="I34" i="10"/>
  <c r="H34" i="10"/>
  <c r="G34" i="10"/>
  <c r="F34" i="10"/>
  <c r="E34" i="10"/>
  <c r="D34" i="10"/>
  <c r="C34" i="10"/>
  <c r="J34" i="9"/>
  <c r="I34" i="9"/>
  <c r="H34" i="9"/>
  <c r="G34" i="9"/>
  <c r="F34" i="9"/>
  <c r="E34" i="9"/>
  <c r="D34" i="9"/>
  <c r="C34" i="9"/>
  <c r="J34" i="3"/>
  <c r="I34" i="3"/>
  <c r="H34" i="3"/>
  <c r="G34" i="3"/>
  <c r="F34" i="3"/>
  <c r="E34" i="3"/>
  <c r="D34" i="3"/>
  <c r="C34" i="3"/>
  <c r="D34" i="1"/>
  <c r="E34" i="1"/>
  <c r="F34" i="1"/>
  <c r="G34" i="1"/>
  <c r="H34" i="1"/>
  <c r="I34" i="1"/>
  <c r="J34" i="1"/>
  <c r="C34" i="1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6" i="3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6" i="1"/>
  <c r="B43" i="1"/>
  <c r="J6" i="9" l="1"/>
  <c r="J30" i="11" l="1"/>
  <c r="J29" i="11"/>
  <c r="J28" i="11"/>
  <c r="J27" i="11"/>
  <c r="J26" i="11"/>
  <c r="J25" i="11"/>
  <c r="J24" i="11"/>
  <c r="J23" i="11"/>
  <c r="J22" i="11"/>
  <c r="J21" i="11"/>
  <c r="J20" i="11"/>
  <c r="J19" i="11"/>
  <c r="J18" i="11"/>
  <c r="J17" i="11"/>
  <c r="J16" i="11"/>
  <c r="J15" i="11"/>
  <c r="J14" i="11"/>
  <c r="J13" i="11"/>
  <c r="J12" i="11"/>
  <c r="J11" i="11"/>
  <c r="J10" i="11"/>
  <c r="J9" i="11"/>
  <c r="J8" i="11"/>
  <c r="J7" i="11"/>
  <c r="J6" i="11"/>
  <c r="J5" i="11"/>
  <c r="J4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10" i="11"/>
  <c r="I9" i="11"/>
  <c r="I8" i="11"/>
  <c r="I7" i="11"/>
  <c r="I6" i="11"/>
  <c r="I5" i="11"/>
  <c r="I4" i="11"/>
  <c r="H30" i="11"/>
  <c r="H29" i="11"/>
  <c r="H28" i="11"/>
  <c r="H27" i="11"/>
  <c r="H26" i="11"/>
  <c r="H25" i="11"/>
  <c r="H24" i="11"/>
  <c r="H23" i="11"/>
  <c r="H22" i="11"/>
  <c r="H21" i="11"/>
  <c r="H20" i="11"/>
  <c r="H19" i="11"/>
  <c r="H18" i="11"/>
  <c r="H17" i="11"/>
  <c r="H16" i="11"/>
  <c r="H15" i="11"/>
  <c r="H14" i="11"/>
  <c r="H13" i="11"/>
  <c r="H12" i="11"/>
  <c r="H11" i="11"/>
  <c r="H10" i="11"/>
  <c r="H9" i="11"/>
  <c r="H8" i="11"/>
  <c r="H7" i="11"/>
  <c r="H6" i="11"/>
  <c r="H5" i="11"/>
  <c r="H4" i="11"/>
  <c r="G30" i="11"/>
  <c r="G29" i="11"/>
  <c r="G28" i="11"/>
  <c r="G27" i="11"/>
  <c r="G26" i="11"/>
  <c r="G25" i="11"/>
  <c r="G24" i="11"/>
  <c r="G23" i="11"/>
  <c r="G22" i="11"/>
  <c r="G21" i="11"/>
  <c r="G20" i="11"/>
  <c r="G19" i="11"/>
  <c r="G18" i="11"/>
  <c r="G17" i="11"/>
  <c r="G14" i="11"/>
  <c r="G16" i="11"/>
  <c r="G15" i="11"/>
  <c r="G13" i="11"/>
  <c r="G12" i="11"/>
  <c r="G11" i="11"/>
  <c r="G10" i="11"/>
  <c r="G9" i="11"/>
  <c r="G8" i="11"/>
  <c r="G7" i="11"/>
  <c r="G6" i="11"/>
  <c r="G5" i="11"/>
  <c r="G4" i="11"/>
  <c r="F30" i="11"/>
  <c r="F29" i="11"/>
  <c r="F28" i="11"/>
  <c r="F27" i="11"/>
  <c r="F26" i="11"/>
  <c r="F25" i="11"/>
  <c r="F24" i="11"/>
  <c r="F23" i="11"/>
  <c r="F22" i="11"/>
  <c r="F21" i="11"/>
  <c r="F20" i="11"/>
  <c r="F19" i="11"/>
  <c r="F18" i="11"/>
  <c r="F17" i="11"/>
  <c r="F16" i="11"/>
  <c r="F15" i="11"/>
  <c r="F14" i="11"/>
  <c r="F13" i="11"/>
  <c r="F12" i="11"/>
  <c r="F11" i="11"/>
  <c r="F10" i="11"/>
  <c r="F9" i="11"/>
  <c r="F8" i="11"/>
  <c r="F7" i="11"/>
  <c r="F6" i="11"/>
  <c r="F5" i="11"/>
  <c r="F4" i="11"/>
  <c r="E30" i="11"/>
  <c r="E29" i="11"/>
  <c r="E28" i="11"/>
  <c r="E27" i="11"/>
  <c r="E26" i="11"/>
  <c r="E25" i="11"/>
  <c r="E24" i="11"/>
  <c r="E23" i="11"/>
  <c r="E22" i="11"/>
  <c r="E21" i="11"/>
  <c r="E20" i="11"/>
  <c r="E19" i="11"/>
  <c r="E18" i="11"/>
  <c r="E17" i="11"/>
  <c r="E16" i="11"/>
  <c r="E15" i="11"/>
  <c r="E14" i="11"/>
  <c r="E13" i="11"/>
  <c r="E12" i="11"/>
  <c r="E11" i="11"/>
  <c r="E10" i="11"/>
  <c r="E9" i="11"/>
  <c r="E8" i="11"/>
  <c r="E7" i="11"/>
  <c r="E6" i="11"/>
  <c r="E5" i="11"/>
  <c r="E4" i="11"/>
  <c r="D30" i="11"/>
  <c r="D29" i="11"/>
  <c r="D28" i="11"/>
  <c r="D27" i="11"/>
  <c r="D26" i="11"/>
  <c r="D25" i="11"/>
  <c r="D24" i="11"/>
  <c r="D23" i="11"/>
  <c r="D22" i="11"/>
  <c r="D21" i="11"/>
  <c r="D20" i="11"/>
  <c r="D19" i="11"/>
  <c r="D18" i="11"/>
  <c r="D17" i="11"/>
  <c r="D16" i="11"/>
  <c r="D15" i="11"/>
  <c r="D14" i="11"/>
  <c r="D13" i="11"/>
  <c r="D12" i="11"/>
  <c r="D11" i="11"/>
  <c r="D10" i="11"/>
  <c r="D9" i="11"/>
  <c r="D8" i="11"/>
  <c r="D7" i="11"/>
  <c r="D6" i="11"/>
  <c r="D5" i="11"/>
  <c r="D4" i="11"/>
  <c r="C30" i="11"/>
  <c r="C29" i="11"/>
  <c r="C28" i="11"/>
  <c r="C27" i="11"/>
  <c r="C26" i="11"/>
  <c r="C25" i="11"/>
  <c r="C24" i="11"/>
  <c r="C23" i="11"/>
  <c r="C22" i="11"/>
  <c r="C21" i="11"/>
  <c r="C20" i="11"/>
  <c r="C19" i="11"/>
  <c r="C18" i="11"/>
  <c r="C17" i="11"/>
  <c r="C16" i="11"/>
  <c r="C15" i="11"/>
  <c r="C14" i="11"/>
  <c r="C13" i="11"/>
  <c r="C12" i="11"/>
  <c r="C11" i="11"/>
  <c r="C10" i="11"/>
  <c r="C9" i="11"/>
  <c r="C8" i="11"/>
  <c r="C7" i="11"/>
  <c r="C6" i="11"/>
  <c r="C5" i="11"/>
  <c r="C4" i="11"/>
  <c r="B30" i="11"/>
  <c r="B29" i="11"/>
  <c r="B28" i="11"/>
  <c r="B27" i="11"/>
  <c r="B26" i="11"/>
  <c r="B25" i="11"/>
  <c r="B24" i="11"/>
  <c r="B23" i="11"/>
  <c r="B22" i="11"/>
  <c r="B21" i="11"/>
  <c r="B20" i="11"/>
  <c r="B19" i="11"/>
  <c r="B18" i="11"/>
  <c r="B17" i="11"/>
  <c r="B16" i="11"/>
  <c r="B15" i="11"/>
  <c r="B14" i="11"/>
  <c r="B13" i="11"/>
  <c r="B12" i="11"/>
  <c r="B11" i="11"/>
  <c r="B10" i="11"/>
  <c r="B9" i="11"/>
  <c r="B8" i="11"/>
  <c r="B7" i="11"/>
  <c r="B6" i="11"/>
  <c r="B5" i="11"/>
  <c r="B4" i="11"/>
  <c r="C33" i="7"/>
  <c r="D33" i="7"/>
  <c r="B33" i="7"/>
  <c r="G70" i="10" l="1"/>
  <c r="G71" i="10"/>
  <c r="G72" i="10"/>
  <c r="G73" i="10"/>
  <c r="G74" i="10"/>
  <c r="G75" i="10"/>
  <c r="G76" i="10"/>
  <c r="G77" i="10"/>
  <c r="G78" i="10"/>
  <c r="G79" i="10"/>
  <c r="G80" i="10"/>
  <c r="G81" i="10"/>
  <c r="G82" i="10"/>
  <c r="G83" i="10"/>
  <c r="G84" i="10"/>
  <c r="G85" i="10"/>
  <c r="G86" i="10"/>
  <c r="G87" i="10"/>
  <c r="G88" i="10"/>
  <c r="G89" i="10"/>
  <c r="G90" i="10"/>
  <c r="G91" i="10"/>
  <c r="G92" i="10"/>
  <c r="G93" i="10"/>
  <c r="G94" i="10"/>
  <c r="G95" i="10"/>
  <c r="G69" i="10"/>
  <c r="E54" i="9"/>
  <c r="E55" i="9"/>
  <c r="E56" i="9"/>
  <c r="E57" i="9"/>
  <c r="E58" i="9"/>
  <c r="E59" i="9"/>
  <c r="E60" i="9"/>
  <c r="E61" i="9"/>
  <c r="E62" i="9"/>
  <c r="E63" i="9"/>
  <c r="E64" i="9"/>
  <c r="E65" i="9"/>
  <c r="E66" i="9"/>
  <c r="E67" i="9"/>
  <c r="E68" i="9"/>
  <c r="E69" i="9"/>
  <c r="E70" i="9"/>
  <c r="E71" i="9"/>
  <c r="E72" i="9"/>
  <c r="E73" i="9"/>
  <c r="E74" i="9"/>
  <c r="E75" i="9"/>
  <c r="E76" i="9"/>
  <c r="E77" i="9"/>
  <c r="E78" i="9"/>
  <c r="E79" i="9"/>
  <c r="E53" i="9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46" i="3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47" i="1"/>
  <c r="J43" i="10"/>
  <c r="I43" i="10"/>
  <c r="H43" i="10"/>
  <c r="G43" i="10"/>
  <c r="F43" i="10"/>
  <c r="E43" i="10"/>
  <c r="D43" i="10"/>
  <c r="C43" i="10"/>
  <c r="B43" i="10"/>
  <c r="R13" i="10"/>
  <c r="Q13" i="10"/>
  <c r="P13" i="10"/>
  <c r="O13" i="10"/>
  <c r="C43" i="9"/>
  <c r="D43" i="9"/>
  <c r="E43" i="9"/>
  <c r="F43" i="9"/>
  <c r="G43" i="9"/>
  <c r="H43" i="9"/>
  <c r="I43" i="9"/>
  <c r="J43" i="9"/>
  <c r="B43" i="9"/>
  <c r="S13" i="9"/>
  <c r="S13" i="8"/>
  <c r="R13" i="8"/>
  <c r="Q13" i="8"/>
  <c r="P13" i="8"/>
  <c r="S13" i="7"/>
  <c r="R13" i="7"/>
  <c r="Q13" i="7"/>
  <c r="P13" i="7"/>
  <c r="S13" i="3"/>
  <c r="R13" i="3"/>
  <c r="Q13" i="3"/>
  <c r="P13" i="3"/>
  <c r="S13" i="1"/>
  <c r="R13" i="1"/>
  <c r="Q13" i="1"/>
  <c r="P13" i="1"/>
  <c r="S13" i="6"/>
  <c r="R13" i="6"/>
  <c r="Q13" i="6"/>
  <c r="P13" i="6"/>
  <c r="S13" i="5"/>
  <c r="R13" i="5"/>
  <c r="Q13" i="5"/>
  <c r="P13" i="5"/>
  <c r="S13" i="4"/>
  <c r="R13" i="4"/>
  <c r="Q13" i="4"/>
  <c r="P13" i="4"/>
  <c r="Q13" i="9" l="1"/>
  <c r="P13" i="9"/>
  <c r="R13" i="9"/>
  <c r="K33" i="9" l="1"/>
</calcChain>
</file>

<file path=xl/sharedStrings.xml><?xml version="1.0" encoding="utf-8"?>
<sst xmlns="http://schemas.openxmlformats.org/spreadsheetml/2006/main" count="624" uniqueCount="86">
  <si>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</si>
  <si>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</si>
  <si>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</si>
  <si>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</si>
  <si>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</si>
  <si>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</si>
  <si>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</si>
  <si>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</si>
  <si>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</si>
  <si>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</si>
  <si>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>Estonia</t>
  </si>
  <si>
    <t>Finlandia</t>
  </si>
  <si>
    <t>Francia</t>
  </si>
  <si>
    <t>Grecia</t>
  </si>
  <si>
    <t>Hungría</t>
  </si>
  <si>
    <t>Irlanda</t>
  </si>
  <si>
    <t>Italia</t>
  </si>
  <si>
    <t>Letonia</t>
  </si>
  <si>
    <t>Lituania</t>
  </si>
  <si>
    <t>Luxemburgo</t>
  </si>
  <si>
    <t>Malta</t>
  </si>
  <si>
    <t>Países Bajos</t>
  </si>
  <si>
    <t>Polonia</t>
  </si>
  <si>
    <t>Portugal</t>
  </si>
  <si>
    <t>Rep Checa</t>
  </si>
  <si>
    <t>Rumanía</t>
  </si>
  <si>
    <t>Suecia</t>
  </si>
  <si>
    <t>Unión Europea</t>
  </si>
  <si>
    <t xml:space="preserve">PIB en millones de €. Obtenido de: https://appsso.eurostat.ec.europa.eu/nui/submitViewTableAction.do </t>
  </si>
  <si>
    <t xml:space="preserve">Max </t>
  </si>
  <si>
    <t>min</t>
  </si>
  <si>
    <t xml:space="preserve">Media </t>
  </si>
  <si>
    <t xml:space="preserve">SD </t>
  </si>
  <si>
    <t>PIB per cápita en millones de €. Obtenido de: https://appsso.eurostat.ec.europa.eu/nui/show.do</t>
  </si>
  <si>
    <t>Generación eléctrica nuc . Obtenido de: https://databank.bancomundial.org/source/world-development-indicators/preview/ddperror.aspx</t>
  </si>
  <si>
    <t>Generación eléctrica del petróleo . Obtenido de: https://databank.bancomundial.org/source/world-development-indicators/preview/ddperror.aspx</t>
  </si>
  <si>
    <t>A partir de 2016 se ha obtenido de Eurostat</t>
  </si>
  <si>
    <t>Generación eléctrica del carbón . Obtenido de: https://databank.bancomundial.org/source/world-development-indicators/preview/ddperror.aspx. A partir de 2016 se han obtenido de Eurostat</t>
  </si>
  <si>
    <t xml:space="preserve">Para el año 2021 se ha ido tirando de fuentes del país como son el INE en España. </t>
  </si>
  <si>
    <t xml:space="preserve">Índice de producción industrial (%). Obtenido de: </t>
  </si>
  <si>
    <t>https://datosmacro.expansion.com/negocios/produccion-industrial</t>
  </si>
  <si>
    <t>https://www.ine.es/consul/serie.do?d=true&amp;s=IPI11422&amp;c=2&amp;</t>
  </si>
  <si>
    <t xml:space="preserve">Volumen de vehículos. Obtenido de: </t>
  </si>
  <si>
    <t>https://appsso.eurostat.ec.europa.eu/nui/submitViewTableAction.do</t>
  </si>
  <si>
    <t>Tiene en cuenta todos los vehículos ecepto trailers y motocicletas</t>
  </si>
  <si>
    <t>Emisiones CO2</t>
  </si>
  <si>
    <t>Emisiones CH4</t>
  </si>
  <si>
    <t xml:space="preserve">Bulgaria </t>
  </si>
  <si>
    <t>R Checa</t>
  </si>
  <si>
    <t>Media</t>
  </si>
  <si>
    <t>PIB medio</t>
  </si>
  <si>
    <t>Renta per cápita media</t>
  </si>
  <si>
    <t>Emisiones metano</t>
  </si>
  <si>
    <t>Método 1</t>
  </si>
  <si>
    <t>Método 2</t>
  </si>
  <si>
    <t>Carbón</t>
  </si>
  <si>
    <t>Petróleo</t>
  </si>
  <si>
    <t>Nuclear</t>
  </si>
  <si>
    <t>IPI</t>
  </si>
  <si>
    <t>Vehículos</t>
  </si>
  <si>
    <t>PIB</t>
  </si>
  <si>
    <t>Renta per</t>
  </si>
  <si>
    <t>Emisiones</t>
  </si>
  <si>
    <t>LITUANIA DECAE PIB A LA VEZ QUE LAS EMISIONES DE METANO VAN SUBIENDO A LO LARGO DEL PERIODO</t>
  </si>
  <si>
    <t>Denmark</t>
  </si>
  <si>
    <t>Germany</t>
  </si>
  <si>
    <t>Italy</t>
  </si>
  <si>
    <t>Netherlands</t>
  </si>
  <si>
    <t>Sweden</t>
  </si>
  <si>
    <t>France</t>
  </si>
  <si>
    <t>Luxembourg</t>
  </si>
  <si>
    <t>Ireland</t>
  </si>
  <si>
    <t>Latvia</t>
  </si>
  <si>
    <t>Belgium</t>
  </si>
  <si>
    <t>Poland</t>
  </si>
  <si>
    <t>Spain</t>
  </si>
  <si>
    <t>Finland</t>
  </si>
  <si>
    <t>Lithuania</t>
  </si>
  <si>
    <t>Cyprus</t>
  </si>
  <si>
    <t>Slovenia</t>
  </si>
  <si>
    <t>Croatia</t>
  </si>
  <si>
    <t>Greece</t>
  </si>
  <si>
    <t>Romania</t>
  </si>
  <si>
    <t>Slovakia</t>
  </si>
  <si>
    <t>Hungary</t>
  </si>
  <si>
    <t>Czech Republic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</si>
</sst>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%"/>
    <numFmt numFmtId="166" formatCode="0.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4" fontId="0" fillId="0" borderId="1" xfId="0" applyNumberFormat="1" applyBorder="1"/>
    <xf numFmtId="164" fontId="0" fillId="0" borderId="0" xfId="0" applyNumberFormat="1"/>
    <xf numFmtId="0" fontId="2" fillId="0" borderId="0" xfId="1"/>
    <xf numFmtId="1" fontId="0" fillId="0" borderId="0" xfId="0" applyNumberFormat="1"/>
    <xf numFmtId="1" fontId="0" fillId="0" borderId="1" xfId="0" applyNumberFormat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165" fontId="0" fillId="0" borderId="0" xfId="2" applyNumberFormat="1" applyFont="1"/>
    <xf numFmtId="16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8" xfId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8" xfId="1" applyBorder="1" applyAlignment="1">
      <alignment horizontal="center"/>
    </xf>
    <xf numFmtId="0" fontId="0" fillId="0" borderId="0" xfId="0" applyAlignment="1">
      <alignment horizontal="center"/>
    </xf>
    <xf numFmtId="0" fontId="2" fillId="0" borderId="8" xfId="1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Generación de</a:t>
            </a:r>
            <a:r>
              <a:rPr lang="es-ES_tradnl" baseline="0"/>
              <a:t> electricidad a partir de carbón (%)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'Generación elec carb (%)'!$A$6</c:f>
              <c:strCache>
                <c:ptCount val="1"/>
                <c:pt idx="0">
                  <c:v>Alemania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(%)'!$B$6:$J$6</c:f>
              <c:numCache>
                <c:formatCode>General</c:formatCode>
                <c:ptCount val="9"/>
                <c:pt idx="0">
                  <c:v>46.016468981174185</c:v>
                </c:pt>
                <c:pt idx="1">
                  <c:v>47.241229490714041</c:v>
                </c:pt>
                <c:pt idx="2">
                  <c:v>45.810193299010507</c:v>
                </c:pt>
                <c:pt idx="3">
                  <c:v>44.262809161782116</c:v>
                </c:pt>
                <c:pt idx="4">
                  <c:v>40.357807515407188</c:v>
                </c:pt>
                <c:pt idx="5">
                  <c:v>37.000898742680462</c:v>
                </c:pt>
                <c:pt idx="6">
                  <c:v>35.710696962440188</c:v>
                </c:pt>
                <c:pt idx="7">
                  <c:v>28.318715623606362</c:v>
                </c:pt>
                <c:pt idx="8">
                  <c:v>23.391800577493175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BC-4509-B238-8D8155B2A660}"/>
            </c:ext>
          </c:extLst>
        </c:ser>
        <c:ser>
          <c:idx val="1"/>
          <c:order val="1"/>
          <c:tx>
            <c:strRef>
              <c:f>'Generación elec carb (%)'!$A$7</c:f>
              <c:strCache>
                <c:ptCount val="1"/>
                <c:pt idx="0">
                  <c:v>Austria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(%)'!$B$7:$J$7</c:f>
              <c:numCache>
                <c:formatCode>General</c:formatCode>
                <c:ptCount val="9"/>
                <c:pt idx="0">
                  <c:v>9.0874690729151517</c:v>
                </c:pt>
                <c:pt idx="1">
                  <c:v>9.4562354763749035</c:v>
                </c:pt>
                <c:pt idx="2">
                  <c:v>7.9703323811996878</c:v>
                </c:pt>
                <c:pt idx="3">
                  <c:v>8.2266081634635633</c:v>
                </c:pt>
                <c:pt idx="4">
                  <c:v>2.9909911471813979</c:v>
                </c:pt>
                <c:pt idx="5">
                  <c:v>2.4650160466185249</c:v>
                </c:pt>
                <c:pt idx="6">
                  <c:v>2.6314259734407281</c:v>
                </c:pt>
                <c:pt idx="7">
                  <c:v>2.020268134043147</c:v>
                </c:pt>
                <c:pt idx="8">
                  <c:v>0.77087091854228518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7BC-4509-B238-8D8155B2A660}"/>
            </c:ext>
          </c:extLst>
        </c:ser>
        <c:ser>
          <c:idx val="2"/>
          <c:order val="2"/>
          <c:tx>
            <c:strRef>
              <c:f>'Generación elec carb (%)'!$A$8</c:f>
              <c:strCache>
                <c:ptCount val="1"/>
                <c:pt idx="0">
                  <c:v>Bélgica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(%)'!$B$8:$J$8</c:f>
              <c:numCache>
                <c:formatCode>General</c:formatCode>
                <c:ptCount val="9"/>
                <c:pt idx="0">
                  <c:v>6.6955807941583663</c:v>
                </c:pt>
                <c:pt idx="1">
                  <c:v>6.2789056034272912</c:v>
                </c:pt>
                <c:pt idx="2">
                  <c:v>6.1564711476602048</c:v>
                </c:pt>
                <c:pt idx="3">
                  <c:v>6.1080117329038934</c:v>
                </c:pt>
                <c:pt idx="4">
                  <c:v>0.4577872012336161</c:v>
                </c:pt>
                <c:pt idx="5">
                  <c:v>0.10561735610361424</c:v>
                </c:pt>
                <c:pt idx="6">
                  <c:v>0.12246863501798129</c:v>
                </c:pt>
                <c:pt idx="7">
                  <c:v>0.10074674906656368</c:v>
                </c:pt>
                <c:pt idx="8">
                  <c:v>9.1685528761131632E-2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7BC-4509-B238-8D8155B2A660}"/>
            </c:ext>
          </c:extLst>
        </c:ser>
        <c:ser>
          <c:idx val="3"/>
          <c:order val="3"/>
          <c:tx>
            <c:strRef>
              <c:f>'Generación elec carb (%)'!$A$9</c:f>
              <c:strCache>
                <c:ptCount val="1"/>
                <c:pt idx="0">
                  <c:v>Bulgaria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(%)'!$B$9:$J$9</c:f>
              <c:numCache>
                <c:formatCode>General</c:formatCode>
                <c:ptCount val="9"/>
                <c:pt idx="0">
                  <c:v>49.112260890100693</c:v>
                </c:pt>
                <c:pt idx="1">
                  <c:v>45.025424319115835</c:v>
                </c:pt>
                <c:pt idx="2">
                  <c:v>45.400302597651674</c:v>
                </c:pt>
                <c:pt idx="3">
                  <c:v>46.206556973452052</c:v>
                </c:pt>
                <c:pt idx="4">
                  <c:v>42.799309101919356</c:v>
                </c:pt>
                <c:pt idx="5">
                  <c:v>45.885584527344662</c:v>
                </c:pt>
                <c:pt idx="6">
                  <c:v>39.857553283748516</c:v>
                </c:pt>
                <c:pt idx="7">
                  <c:v>38.856502086161768</c:v>
                </c:pt>
                <c:pt idx="8">
                  <c:v>33.170412612409919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7BC-4509-B238-8D8155B2A660}"/>
            </c:ext>
          </c:extLst>
        </c:ser>
        <c:ser>
          <c:idx val="4"/>
          <c:order val="4"/>
          <c:tx>
            <c:strRef>
              <c:f>'Generación elec carb (%)'!$A$10</c:f>
              <c:strCache>
                <c:ptCount val="1"/>
                <c:pt idx="0">
                  <c:v>Chipre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(%)'!$B$10:$J$10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7BC-4509-B238-8D8155B2A660}"/>
            </c:ext>
          </c:extLst>
        </c:ser>
        <c:ser>
          <c:idx val="5"/>
          <c:order val="5"/>
          <c:tx>
            <c:strRef>
              <c:f>'Generación elec carb (%)'!$A$11</c:f>
              <c:strCache>
                <c:ptCount val="1"/>
                <c:pt idx="0">
                  <c:v>Croacia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(%)'!$B$11:$J$11</c:f>
              <c:numCache>
                <c:formatCode>General</c:formatCode>
                <c:ptCount val="9"/>
                <c:pt idx="0">
                  <c:v>21.127159444916455</c:v>
                </c:pt>
                <c:pt idx="1">
                  <c:v>17.358571735857172</c:v>
                </c:pt>
                <c:pt idx="2">
                  <c:v>17.624292944328669</c:v>
                </c:pt>
                <c:pt idx="3">
                  <c:v>20.555258942872399</c:v>
                </c:pt>
                <c:pt idx="4">
                  <c:v>20.249906940913018</c:v>
                </c:pt>
                <c:pt idx="5">
                  <c:v>11.408186256102141</c:v>
                </c:pt>
                <c:pt idx="6">
                  <c:v>10.656044367173573</c:v>
                </c:pt>
                <c:pt idx="7">
                  <c:v>12.847660321465797</c:v>
                </c:pt>
                <c:pt idx="8">
                  <c:v>9.0801102702218106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7BC-4509-B238-8D8155B2A660}"/>
            </c:ext>
          </c:extLst>
        </c:ser>
        <c:ser>
          <c:idx val="6"/>
          <c:order val="6"/>
          <c:tx>
            <c:strRef>
              <c:f>'Generación elec carb (%)'!$A$12</c:f>
              <c:strCache>
                <c:ptCount val="1"/>
                <c:pt idx="0">
                  <c:v>Dinamarca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(%)'!$B$12:$J$12</c:f>
              <c:numCache>
                <c:formatCode>General</c:formatCode>
                <c:ptCount val="9"/>
                <c:pt idx="0">
                  <c:v>34.327872056284811</c:v>
                </c:pt>
                <c:pt idx="1">
                  <c:v>41.136344011743375</c:v>
                </c:pt>
                <c:pt idx="2">
                  <c:v>34.377330350484712</c:v>
                </c:pt>
                <c:pt idx="3">
                  <c:v>24.544857843645282</c:v>
                </c:pt>
                <c:pt idx="4">
                  <c:v>29.029789570549298</c:v>
                </c:pt>
                <c:pt idx="5">
                  <c:v>20.003710847967117</c:v>
                </c:pt>
                <c:pt idx="6">
                  <c:v>21.634443055874488</c:v>
                </c:pt>
                <c:pt idx="7">
                  <c:v>11.214923609583595</c:v>
                </c:pt>
                <c:pt idx="8">
                  <c:v>10.655541982916713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7BC-4509-B238-8D8155B2A660}"/>
            </c:ext>
          </c:extLst>
        </c:ser>
        <c:ser>
          <c:idx val="7"/>
          <c:order val="7"/>
          <c:tx>
            <c:strRef>
              <c:f>'Generación elec carb (%)'!$A$13</c:f>
              <c:strCache>
                <c:ptCount val="1"/>
                <c:pt idx="0">
                  <c:v>Eslovaquia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(%)'!$B$13:$J$13</c:f>
              <c:numCache>
                <c:formatCode>General</c:formatCode>
                <c:ptCount val="9"/>
                <c:pt idx="0">
                  <c:v>13.788477831121151</c:v>
                </c:pt>
                <c:pt idx="1">
                  <c:v>12.365855369292278</c:v>
                </c:pt>
                <c:pt idx="2">
                  <c:v>12.36186827758951</c:v>
                </c:pt>
                <c:pt idx="3">
                  <c:v>12.511264644037249</c:v>
                </c:pt>
                <c:pt idx="4">
                  <c:v>10.392069503230118</c:v>
                </c:pt>
                <c:pt idx="5">
                  <c:v>10.843635572635318</c:v>
                </c:pt>
                <c:pt idx="6">
                  <c:v>11.212064792403648</c:v>
                </c:pt>
                <c:pt idx="7">
                  <c:v>8.2285835005809655</c:v>
                </c:pt>
                <c:pt idx="8">
                  <c:v>6.4775922518832223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7BC-4509-B238-8D8155B2A660}"/>
            </c:ext>
          </c:extLst>
        </c:ser>
        <c:ser>
          <c:idx val="8"/>
          <c:order val="8"/>
          <c:tx>
            <c:strRef>
              <c:f>'Generación elec carb (%)'!$A$14</c:f>
              <c:strCache>
                <c:ptCount val="1"/>
                <c:pt idx="0">
                  <c:v>Eslovenia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(%)'!$B$14:$J$14</c:f>
              <c:numCache>
                <c:formatCode>General</c:formatCode>
                <c:ptCount val="9"/>
                <c:pt idx="0">
                  <c:v>33.091072806791871</c:v>
                </c:pt>
                <c:pt idx="1">
                  <c:v>30.843190587639953</c:v>
                </c:pt>
                <c:pt idx="2">
                  <c:v>21.901765425624891</c:v>
                </c:pt>
                <c:pt idx="3">
                  <c:v>29.594384828237835</c:v>
                </c:pt>
                <c:pt idx="4">
                  <c:v>30.360199221082123</c:v>
                </c:pt>
                <c:pt idx="5">
                  <c:v>29.548330982820588</c:v>
                </c:pt>
                <c:pt idx="6">
                  <c:v>28.310702529286729</c:v>
                </c:pt>
                <c:pt idx="7">
                  <c:v>27.845337923436929</c:v>
                </c:pt>
                <c:pt idx="8">
                  <c:v>25.380150358059922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7BC-4509-B238-8D8155B2A660}"/>
            </c:ext>
          </c:extLst>
        </c:ser>
        <c:ser>
          <c:idx val="9"/>
          <c:order val="9"/>
          <c:tx>
            <c:strRef>
              <c:f>'Generación elec carb (%)'!$A$15</c:f>
              <c:strCache>
                <c:ptCount val="1"/>
                <c:pt idx="0">
                  <c:v>España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(%)'!$B$15:$J$15</c:f>
              <c:numCache>
                <c:formatCode>General</c:formatCode>
                <c:ptCount val="9"/>
                <c:pt idx="0">
                  <c:v>19.048315654108634</c:v>
                </c:pt>
                <c:pt idx="1">
                  <c:v>14.685640178365222</c:v>
                </c:pt>
                <c:pt idx="2">
                  <c:v>16.47396426246322</c:v>
                </c:pt>
                <c:pt idx="3">
                  <c:v>18.962389125676765</c:v>
                </c:pt>
                <c:pt idx="4">
                  <c:v>13.264945863791347</c:v>
                </c:pt>
                <c:pt idx="5">
                  <c:v>16.37201371378816</c:v>
                </c:pt>
                <c:pt idx="6">
                  <c:v>13.61031936375101</c:v>
                </c:pt>
                <c:pt idx="7">
                  <c:v>4.7082213548722534</c:v>
                </c:pt>
                <c:pt idx="8">
                  <c:v>2.0979206954063816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7BC-4509-B238-8D8155B2A660}"/>
            </c:ext>
          </c:extLst>
        </c:ser>
        <c:ser>
          <c:idx val="10"/>
          <c:order val="10"/>
          <c:tx>
            <c:strRef>
              <c:f>'Generación elec carb (%)'!$A$16</c:f>
              <c:strCache>
                <c:ptCount val="1"/>
                <c:pt idx="0">
                  <c:v>Estonia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(%)'!$B$16:$J$16</c:f>
              <c:numCache>
                <c:formatCode>General</c:formatCode>
                <c:ptCount val="9"/>
                <c:pt idx="0">
                  <c:v>4.2282944764769788</c:v>
                </c:pt>
                <c:pt idx="1">
                  <c:v>2.2372881355932206</c:v>
                </c:pt>
                <c:pt idx="2">
                  <c:v>4.1539450425839624</c:v>
                </c:pt>
                <c:pt idx="3">
                  <c:v>5.3278295094556976</c:v>
                </c:pt>
                <c:pt idx="4">
                  <c:v>0</c:v>
                </c:pt>
                <c:pt idx="5">
                  <c:v>0.13373392723354657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7BC-4509-B238-8D8155B2A660}"/>
            </c:ext>
          </c:extLst>
        </c:ser>
        <c:ser>
          <c:idx val="11"/>
          <c:order val="11"/>
          <c:tx>
            <c:strRef>
              <c:f>'Generación elec carb (%)'!$A$17</c:f>
              <c:strCache>
                <c:ptCount val="1"/>
                <c:pt idx="0">
                  <c:v>Finlandia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(%)'!$B$17:$J$17</c:f>
              <c:numCache>
                <c:formatCode>General</c:formatCode>
                <c:ptCount val="9"/>
                <c:pt idx="0">
                  <c:v>10.783826390762808</c:v>
                </c:pt>
                <c:pt idx="1">
                  <c:v>15.717754045216612</c:v>
                </c:pt>
                <c:pt idx="2">
                  <c:v>12.359385555261843</c:v>
                </c:pt>
                <c:pt idx="3">
                  <c:v>8.303570126973483</c:v>
                </c:pt>
                <c:pt idx="4">
                  <c:v>10.182333560749489</c:v>
                </c:pt>
                <c:pt idx="5">
                  <c:v>8.7256855130647963</c:v>
                </c:pt>
                <c:pt idx="6">
                  <c:v>8.2749698608764799</c:v>
                </c:pt>
                <c:pt idx="7">
                  <c:v>6.3740322481871221</c:v>
                </c:pt>
                <c:pt idx="8">
                  <c:v>3.554874116567218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57BC-4509-B238-8D8155B2A660}"/>
            </c:ext>
          </c:extLst>
        </c:ser>
        <c:ser>
          <c:idx val="26"/>
          <c:order val="12"/>
          <c:tx>
            <c:strRef>
              <c:f>'Generación elec carb (%)'!$A$18</c:f>
              <c:strCache>
                <c:ptCount val="1"/>
                <c:pt idx="0">
                  <c:v>Francia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  <a:lumOff val="40000"/>
                </a:schemeClr>
              </a:solidFill>
              <a:ln w="9525">
                <a:solidFill>
                  <a:schemeClr val="accent3">
                    <a:lumMod val="60000"/>
                    <a:lumOff val="40000"/>
                  </a:schemeClr>
                </a:solidFill>
              </a:ln>
              <a:effectLst/>
            </c:spPr>
          </c:marker>
          <c:val>
            <c:numRef>
              <c:f>'Generación elec carb (%)'!$B$18:$J$18</c:f>
              <c:numCache>
                <c:formatCode>General</c:formatCode>
                <c:ptCount val="9"/>
                <c:pt idx="0">
                  <c:v>3.7011244261355416</c:v>
                </c:pt>
                <c:pt idx="1">
                  <c:v>4.2902381741626527</c:v>
                </c:pt>
                <c:pt idx="2">
                  <c:v>2.1570289856371336</c:v>
                </c:pt>
                <c:pt idx="3">
                  <c:v>2.1604489133868325</c:v>
                </c:pt>
                <c:pt idx="4">
                  <c:v>1.8147195016605986</c:v>
                </c:pt>
                <c:pt idx="5">
                  <c:v>2.2831265950935102</c:v>
                </c:pt>
                <c:pt idx="6">
                  <c:v>1.4298190650040832</c:v>
                </c:pt>
                <c:pt idx="7">
                  <c:v>0.6377274048764161</c:v>
                </c:pt>
                <c:pt idx="8">
                  <c:v>0.58101466697407578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57BC-4509-B238-8D8155B2A660}"/>
            </c:ext>
          </c:extLst>
        </c:ser>
        <c:ser>
          <c:idx val="12"/>
          <c:order val="13"/>
          <c:tx>
            <c:strRef>
              <c:f>'Generación elec carb (%)'!$A$19</c:f>
              <c:strCache>
                <c:ptCount val="1"/>
                <c:pt idx="0">
                  <c:v>Grecia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(%)'!$B$19:$J$19</c:f>
              <c:numCache>
                <c:formatCode>General</c:formatCode>
                <c:ptCount val="9"/>
                <c:pt idx="0">
                  <c:v>51.206990176235379</c:v>
                </c:pt>
                <c:pt idx="1">
                  <c:v>46.233848093287108</c:v>
                </c:pt>
                <c:pt idx="2">
                  <c:v>51.141171563077293</c:v>
                </c:pt>
                <c:pt idx="3">
                  <c:v>42.659488248234339</c:v>
                </c:pt>
                <c:pt idx="4">
                  <c:v>34.687208469608557</c:v>
                </c:pt>
                <c:pt idx="5">
                  <c:v>33.953913402484474</c:v>
                </c:pt>
                <c:pt idx="6">
                  <c:v>32.264844956943193</c:v>
                </c:pt>
                <c:pt idx="7">
                  <c:v>24.932256907627856</c:v>
                </c:pt>
                <c:pt idx="8">
                  <c:v>13.688584677854237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7BC-4509-B238-8D8155B2A660}"/>
            </c:ext>
          </c:extLst>
        </c:ser>
        <c:ser>
          <c:idx val="13"/>
          <c:order val="14"/>
          <c:tx>
            <c:strRef>
              <c:f>'Generación elec carb (%)'!$A$20</c:f>
              <c:strCache>
                <c:ptCount val="1"/>
                <c:pt idx="0">
                  <c:v>Hungría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(%)'!$B$20:$J$20</c:f>
              <c:numCache>
                <c:formatCode>General</c:formatCode>
                <c:ptCount val="9"/>
                <c:pt idx="0">
                  <c:v>18.744045041143352</c:v>
                </c:pt>
                <c:pt idx="1">
                  <c:v>21.07347989700931</c:v>
                </c:pt>
                <c:pt idx="2">
                  <c:v>20.801578660860098</c:v>
                </c:pt>
                <c:pt idx="3">
                  <c:v>19.471359831257004</c:v>
                </c:pt>
                <c:pt idx="4">
                  <c:v>17.697600052087253</c:v>
                </c:pt>
                <c:pt idx="5">
                  <c:v>15.021472299211158</c:v>
                </c:pt>
                <c:pt idx="6">
                  <c:v>14.623527937860187</c:v>
                </c:pt>
                <c:pt idx="7">
                  <c:v>11.808074897600935</c:v>
                </c:pt>
                <c:pt idx="8">
                  <c:v>10.667778193003134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57BC-4509-B238-8D8155B2A660}"/>
            </c:ext>
          </c:extLst>
        </c:ser>
        <c:ser>
          <c:idx val="14"/>
          <c:order val="15"/>
          <c:tx>
            <c:strRef>
              <c:f>'Generación elec carb (%)'!$A$21</c:f>
              <c:strCache>
                <c:ptCount val="1"/>
                <c:pt idx="0">
                  <c:v>Irlanda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(%)'!$B$21:$J$21</c:f>
              <c:numCache>
                <c:formatCode>General</c:formatCode>
                <c:ptCount val="9"/>
                <c:pt idx="0">
                  <c:v>18.510740208540586</c:v>
                </c:pt>
                <c:pt idx="1">
                  <c:v>16.746823069403717</c:v>
                </c:pt>
                <c:pt idx="2">
                  <c:v>15.332455052696838</c:v>
                </c:pt>
                <c:pt idx="3">
                  <c:v>17.345813018256877</c:v>
                </c:pt>
                <c:pt idx="4">
                  <c:v>15.389164808235353</c:v>
                </c:pt>
                <c:pt idx="5">
                  <c:v>11.80391410420504</c:v>
                </c:pt>
                <c:pt idx="6">
                  <c:v>6.9099380477726333</c:v>
                </c:pt>
                <c:pt idx="7">
                  <c:v>1.6405164825552967</c:v>
                </c:pt>
                <c:pt idx="8">
                  <c:v>2.0724065443563102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57BC-4509-B238-8D8155B2A660}"/>
            </c:ext>
          </c:extLst>
        </c:ser>
        <c:ser>
          <c:idx val="15"/>
          <c:order val="16"/>
          <c:tx>
            <c:strRef>
              <c:f>'Generación elec carb (%)'!$A$22</c:f>
              <c:strCache>
                <c:ptCount val="1"/>
                <c:pt idx="0">
                  <c:v>Italia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(%)'!$B$22:$J$22</c:f>
              <c:numCache>
                <c:formatCode>General</c:formatCode>
                <c:ptCount val="9"/>
                <c:pt idx="0">
                  <c:v>18.200593344052095</c:v>
                </c:pt>
                <c:pt idx="1">
                  <c:v>16.843169195822291</c:v>
                </c:pt>
                <c:pt idx="2">
                  <c:v>16.728271656431129</c:v>
                </c:pt>
                <c:pt idx="3">
                  <c:v>16.120073021217351</c:v>
                </c:pt>
                <c:pt idx="4">
                  <c:v>12.319381858555152</c:v>
                </c:pt>
                <c:pt idx="5">
                  <c:v>11.053811284853827</c:v>
                </c:pt>
                <c:pt idx="6">
                  <c:v>9.847511357870296</c:v>
                </c:pt>
                <c:pt idx="7">
                  <c:v>6.4253913928989883</c:v>
                </c:pt>
                <c:pt idx="8">
                  <c:v>4.7778839439616103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57BC-4509-B238-8D8155B2A660}"/>
            </c:ext>
          </c:extLst>
        </c:ser>
        <c:ser>
          <c:idx val="16"/>
          <c:order val="17"/>
          <c:tx>
            <c:strRef>
              <c:f>'Generación elec carb (%)'!$A$23</c:f>
              <c:strCache>
                <c:ptCount val="1"/>
                <c:pt idx="0">
                  <c:v>Letonia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(%)'!$B$23:$J$23</c:f>
              <c:numCache>
                <c:formatCode>General</c:formatCode>
                <c:ptCount val="9"/>
                <c:pt idx="0">
                  <c:v>3.2430679422733907E-2</c:v>
                </c:pt>
                <c:pt idx="1">
                  <c:v>1.6105653084232566E-2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2.7485699801186769E-3</c:v>
                </c:pt>
                <c:pt idx="6">
                  <c:v>5.1004665514228888E-3</c:v>
                </c:pt>
                <c:pt idx="7">
                  <c:v>1.1027610184852256E-3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57BC-4509-B238-8D8155B2A660}"/>
            </c:ext>
          </c:extLst>
        </c:ser>
        <c:ser>
          <c:idx val="17"/>
          <c:order val="18"/>
          <c:tx>
            <c:strRef>
              <c:f>'Generación elec carb (%)'!$A$24</c:f>
              <c:strCache>
                <c:ptCount val="1"/>
                <c:pt idx="0">
                  <c:v>Lituania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(%)'!$B$24:$J$24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57BC-4509-B238-8D8155B2A660}"/>
            </c:ext>
          </c:extLst>
        </c:ser>
        <c:ser>
          <c:idx val="18"/>
          <c:order val="19"/>
          <c:tx>
            <c:strRef>
              <c:f>'Generación elec carb (%)'!$A$25</c:f>
              <c:strCache>
                <c:ptCount val="1"/>
                <c:pt idx="0">
                  <c:v>Luxemburgo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(%)'!$B$25:$J$25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57BC-4509-B238-8D8155B2A660}"/>
            </c:ext>
          </c:extLst>
        </c:ser>
        <c:ser>
          <c:idx val="19"/>
          <c:order val="20"/>
          <c:tx>
            <c:strRef>
              <c:f>'Generación elec carb (%)'!$A$26</c:f>
              <c:strCache>
                <c:ptCount val="1"/>
                <c:pt idx="0">
                  <c:v>Malta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(%)'!$B$26:$J$26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57BC-4509-B238-8D8155B2A660}"/>
            </c:ext>
          </c:extLst>
        </c:ser>
        <c:ser>
          <c:idx val="20"/>
          <c:order val="21"/>
          <c:tx>
            <c:strRef>
              <c:f>'Generación elec carb (%)'!$A$27</c:f>
              <c:strCache>
                <c:ptCount val="1"/>
                <c:pt idx="0">
                  <c:v>Países Bajos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(%)'!$B$27:$J$27</c:f>
              <c:numCache>
                <c:formatCode>General</c:formatCode>
                <c:ptCount val="9"/>
                <c:pt idx="0">
                  <c:v>26.440976591995973</c:v>
                </c:pt>
                <c:pt idx="1">
                  <c:v>27.069080758040421</c:v>
                </c:pt>
                <c:pt idx="2">
                  <c:v>31.348507996673693</c:v>
                </c:pt>
                <c:pt idx="3">
                  <c:v>38.653584082856362</c:v>
                </c:pt>
                <c:pt idx="4">
                  <c:v>32.266422375198111</c:v>
                </c:pt>
                <c:pt idx="5">
                  <c:v>27.046523799276205</c:v>
                </c:pt>
                <c:pt idx="6">
                  <c:v>24.168658075988059</c:v>
                </c:pt>
                <c:pt idx="7">
                  <c:v>14.663798798245093</c:v>
                </c:pt>
                <c:pt idx="8">
                  <c:v>6.181189178561258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57BC-4509-B238-8D8155B2A660}"/>
            </c:ext>
          </c:extLst>
        </c:ser>
        <c:ser>
          <c:idx val="21"/>
          <c:order val="22"/>
          <c:tx>
            <c:strRef>
              <c:f>'Generación elec carb (%)'!$A$28</c:f>
              <c:strCache>
                <c:ptCount val="1"/>
                <c:pt idx="0">
                  <c:v>Polonia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</a:schemeClr>
              </a:solidFill>
              <a:ln w="9525">
                <a:solidFill>
                  <a:schemeClr val="accent4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(%)'!$B$28:$J$28</c:f>
              <c:numCache>
                <c:formatCode>General</c:formatCode>
                <c:ptCount val="9"/>
                <c:pt idx="0">
                  <c:v>84.357897731137641</c:v>
                </c:pt>
                <c:pt idx="1">
                  <c:v>85.206862494055684</c:v>
                </c:pt>
                <c:pt idx="2">
                  <c:v>82.993287405052101</c:v>
                </c:pt>
                <c:pt idx="3">
                  <c:v>80.906164621123153</c:v>
                </c:pt>
                <c:pt idx="4">
                  <c:v>78.238854092617842</c:v>
                </c:pt>
                <c:pt idx="5">
                  <c:v>76.969357600635135</c:v>
                </c:pt>
                <c:pt idx="6">
                  <c:v>76.840341237561418</c:v>
                </c:pt>
                <c:pt idx="7">
                  <c:v>72.148252871686381</c:v>
                </c:pt>
                <c:pt idx="8">
                  <c:v>67.995183357811911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57BC-4509-B238-8D8155B2A660}"/>
            </c:ext>
          </c:extLst>
        </c:ser>
        <c:ser>
          <c:idx val="22"/>
          <c:order val="23"/>
          <c:tx>
            <c:strRef>
              <c:f>'Generación elec carb (%)'!$A$29</c:f>
              <c:strCache>
                <c:ptCount val="1"/>
                <c:pt idx="0">
                  <c:v>Portugal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</a:schemeClr>
              </a:solidFill>
              <a:ln w="9525">
                <a:solidFill>
                  <a:schemeClr val="accent5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(%)'!$B$29:$J$29</c:f>
              <c:numCache>
                <c:formatCode>General</c:formatCode>
                <c:ptCount val="9"/>
                <c:pt idx="0">
                  <c:v>28.714674390029842</c:v>
                </c:pt>
                <c:pt idx="1">
                  <c:v>23.425812324375666</c:v>
                </c:pt>
                <c:pt idx="2">
                  <c:v>23.002752169980177</c:v>
                </c:pt>
                <c:pt idx="3">
                  <c:v>28.71823872389384</c:v>
                </c:pt>
                <c:pt idx="4">
                  <c:v>20.935500259828952</c:v>
                </c:pt>
                <c:pt idx="5">
                  <c:v>24.677057144667621</c:v>
                </c:pt>
                <c:pt idx="6">
                  <c:v>20.132717638962262</c:v>
                </c:pt>
                <c:pt idx="7">
                  <c:v>10.408767552950222</c:v>
                </c:pt>
                <c:pt idx="8">
                  <c:v>4.4520764670359982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57BC-4509-B238-8D8155B2A660}"/>
            </c:ext>
          </c:extLst>
        </c:ser>
        <c:ser>
          <c:idx val="23"/>
          <c:order val="24"/>
          <c:tx>
            <c:strRef>
              <c:f>'Generación elec carb (%)'!$A$30</c:f>
              <c:strCache>
                <c:ptCount val="1"/>
                <c:pt idx="0">
                  <c:v>Rep Checa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</a:schemeClr>
              </a:solidFill>
              <a:ln w="9525">
                <a:solidFill>
                  <a:schemeClr val="accent6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(%)'!$B$30:$J$30</c:f>
              <c:numCache>
                <c:formatCode>General</c:formatCode>
                <c:ptCount val="9"/>
                <c:pt idx="0">
                  <c:v>53.718550647732641</c:v>
                </c:pt>
                <c:pt idx="1">
                  <c:v>50.82201655659938</c:v>
                </c:pt>
                <c:pt idx="2">
                  <c:v>51.155165930243484</c:v>
                </c:pt>
                <c:pt idx="3">
                  <c:v>53.061150382492492</c:v>
                </c:pt>
                <c:pt idx="4">
                  <c:v>50.440985489041545</c:v>
                </c:pt>
                <c:pt idx="5">
                  <c:v>47.665661585348538</c:v>
                </c:pt>
                <c:pt idx="6">
                  <c:v>46.869409643827318</c:v>
                </c:pt>
                <c:pt idx="7">
                  <c:v>42.960661016678266</c:v>
                </c:pt>
                <c:pt idx="8">
                  <c:v>38.090612200691389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57BC-4509-B238-8D8155B2A660}"/>
            </c:ext>
          </c:extLst>
        </c:ser>
        <c:ser>
          <c:idx val="24"/>
          <c:order val="25"/>
          <c:tx>
            <c:strRef>
              <c:f>'Generación elec carb (%)'!$A$31</c:f>
              <c:strCache>
                <c:ptCount val="1"/>
                <c:pt idx="0">
                  <c:v>Rumanía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(%)'!$B$31:$J$31</c:f>
              <c:numCache>
                <c:formatCode>General</c:formatCode>
                <c:ptCount val="9"/>
                <c:pt idx="0">
                  <c:v>38.983223874502329</c:v>
                </c:pt>
                <c:pt idx="1">
                  <c:v>28.963372967063005</c:v>
                </c:pt>
                <c:pt idx="2">
                  <c:v>27.312045642771693</c:v>
                </c:pt>
                <c:pt idx="3">
                  <c:v>27.638724553259912</c:v>
                </c:pt>
                <c:pt idx="4">
                  <c:v>24.393637022466063</c:v>
                </c:pt>
                <c:pt idx="5">
                  <c:v>26.09831100118345</c:v>
                </c:pt>
                <c:pt idx="6">
                  <c:v>24.115833439997594</c:v>
                </c:pt>
                <c:pt idx="7">
                  <c:v>22.841047146305847</c:v>
                </c:pt>
                <c:pt idx="8">
                  <c:v>16.733643334174431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57BC-4509-B238-8D8155B2A660}"/>
            </c:ext>
          </c:extLst>
        </c:ser>
        <c:ser>
          <c:idx val="25"/>
          <c:order val="26"/>
          <c:tx>
            <c:strRef>
              <c:f>'Generación elec carb (%)'!$A$32</c:f>
              <c:strCache>
                <c:ptCount val="1"/>
                <c:pt idx="0">
                  <c:v>Suecia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'Generación elec carb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carb (%)'!$B$32:$J$32</c:f>
              <c:numCache>
                <c:formatCode>General</c:formatCode>
                <c:ptCount val="9"/>
                <c:pt idx="0">
                  <c:v>0.60023071931553273</c:v>
                </c:pt>
                <c:pt idx="1">
                  <c:v>0.72926400533225288</c:v>
                </c:pt>
                <c:pt idx="2">
                  <c:v>0.57504200476705258</c:v>
                </c:pt>
                <c:pt idx="3">
                  <c:v>0.66695073827741447</c:v>
                </c:pt>
                <c:pt idx="4">
                  <c:v>0.16857932841303047</c:v>
                </c:pt>
                <c:pt idx="5">
                  <c:v>0.19604261796042619</c:v>
                </c:pt>
                <c:pt idx="6">
                  <c:v>0.20501835985312117</c:v>
                </c:pt>
                <c:pt idx="7">
                  <c:v>0.1258615878745421</c:v>
                </c:pt>
                <c:pt idx="8">
                  <c:v>6.1037764064626786E-4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57BC-4509-B238-8D8155B2A6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7977135"/>
        <c:axId val="957978383"/>
      </c:line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Generación de</a:t>
            </a:r>
            <a:r>
              <a:rPr lang="es-ES_tradnl" baseline="0"/>
              <a:t> electricidad a partir de petróleo (%)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'Generación elec petró (%) '!$A$6</c:f>
              <c:strCache>
                <c:ptCount val="1"/>
                <c:pt idx="0">
                  <c:v>Alemania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'!$B$6:$J$6</c:f>
              <c:numCache>
                <c:formatCode>General</c:formatCode>
                <c:ptCount val="9"/>
                <c:pt idx="0">
                  <c:v>1.222828265337861</c:v>
                </c:pt>
                <c:pt idx="1">
                  <c:v>1.1372236134261271</c:v>
                </c:pt>
                <c:pt idx="2">
                  <c:v>0.90989777116046933</c:v>
                </c:pt>
                <c:pt idx="3">
                  <c:v>0.96869261600051171</c:v>
                </c:pt>
                <c:pt idx="4">
                  <c:v>0.9013801323237135</c:v>
                </c:pt>
                <c:pt idx="5">
                  <c:v>0.85441902267101422</c:v>
                </c:pt>
                <c:pt idx="6">
                  <c:v>0.81170635200132724</c:v>
                </c:pt>
                <c:pt idx="7">
                  <c:v>0.78886080967246419</c:v>
                </c:pt>
                <c:pt idx="8">
                  <c:v>0.85573351964404842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15-49BE-87E7-5EA764C370A2}"/>
            </c:ext>
          </c:extLst>
        </c:ser>
        <c:ser>
          <c:idx val="1"/>
          <c:order val="1"/>
          <c:tx>
            <c:strRef>
              <c:f>'Generación elec petró (%) '!$A$7</c:f>
              <c:strCache>
                <c:ptCount val="1"/>
                <c:pt idx="0">
                  <c:v>Austria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'!$B$7:$J$7</c:f>
              <c:numCache>
                <c:formatCode>General</c:formatCode>
                <c:ptCount val="9"/>
                <c:pt idx="0">
                  <c:v>1.0813564255566874</c:v>
                </c:pt>
                <c:pt idx="1">
                  <c:v>1.0766847405112316</c:v>
                </c:pt>
                <c:pt idx="2">
                  <c:v>0.97864191119189825</c:v>
                </c:pt>
                <c:pt idx="3">
                  <c:v>1.39403850201577</c:v>
                </c:pt>
                <c:pt idx="4">
                  <c:v>1.464304105183228</c:v>
                </c:pt>
                <c:pt idx="5">
                  <c:v>1.1955043862309171</c:v>
                </c:pt>
                <c:pt idx="6">
                  <c:v>1.0437631264614333</c:v>
                </c:pt>
                <c:pt idx="7">
                  <c:v>0.93314293396307324</c:v>
                </c:pt>
                <c:pt idx="8">
                  <c:v>1.0005547971707358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515-49BE-87E7-5EA764C370A2}"/>
            </c:ext>
          </c:extLst>
        </c:ser>
        <c:ser>
          <c:idx val="2"/>
          <c:order val="2"/>
          <c:tx>
            <c:strRef>
              <c:f>'Generación elec petró (%) '!$A$8</c:f>
              <c:strCache>
                <c:ptCount val="1"/>
                <c:pt idx="0">
                  <c:v>Bélgica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'!$B$8:$J$8</c:f>
              <c:numCache>
                <c:formatCode>General</c:formatCode>
                <c:ptCount val="9"/>
                <c:pt idx="0">
                  <c:v>0.40798323960745397</c:v>
                </c:pt>
                <c:pt idx="1">
                  <c:v>0.19108125212988655</c:v>
                </c:pt>
                <c:pt idx="2">
                  <c:v>0.30348801432127775</c:v>
                </c:pt>
                <c:pt idx="3">
                  <c:v>0.30051187668948065</c:v>
                </c:pt>
                <c:pt idx="4">
                  <c:v>0.22237057374428792</c:v>
                </c:pt>
                <c:pt idx="5">
                  <c:v>0.20449565098169531</c:v>
                </c:pt>
                <c:pt idx="6">
                  <c:v>0.21569503297799991</c:v>
                </c:pt>
                <c:pt idx="7">
                  <c:v>7.6069696579545945E-2</c:v>
                </c:pt>
                <c:pt idx="8">
                  <c:v>0.13488459998110042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515-49BE-87E7-5EA764C370A2}"/>
            </c:ext>
          </c:extLst>
        </c:ser>
        <c:ser>
          <c:idx val="3"/>
          <c:order val="3"/>
          <c:tx>
            <c:strRef>
              <c:f>'Generación elec petró (%) '!$A$9</c:f>
              <c:strCache>
                <c:ptCount val="1"/>
                <c:pt idx="0">
                  <c:v>Bulgaria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'!$B$9:$J$9</c:f>
              <c:numCache>
                <c:formatCode>General</c:formatCode>
                <c:ptCount val="9"/>
                <c:pt idx="0">
                  <c:v>0.4723158504905644</c:v>
                </c:pt>
                <c:pt idx="1">
                  <c:v>0.52473937170586737</c:v>
                </c:pt>
                <c:pt idx="2">
                  <c:v>0.44963453875167814</c:v>
                </c:pt>
                <c:pt idx="3">
                  <c:v>0.37339460834598498</c:v>
                </c:pt>
                <c:pt idx="4">
                  <c:v>0.70285996149609364</c:v>
                </c:pt>
                <c:pt idx="5">
                  <c:v>0.87012415403895271</c:v>
                </c:pt>
                <c:pt idx="6">
                  <c:v>0.70940117995360497</c:v>
                </c:pt>
                <c:pt idx="7">
                  <c:v>0.82282723031554728</c:v>
                </c:pt>
                <c:pt idx="8">
                  <c:v>0.73372756484744406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515-49BE-87E7-5EA764C370A2}"/>
            </c:ext>
          </c:extLst>
        </c:ser>
        <c:ser>
          <c:idx val="4"/>
          <c:order val="4"/>
          <c:tx>
            <c:strRef>
              <c:f>'Generación elec petró (%) '!$A$10</c:f>
              <c:strCache>
                <c:ptCount val="1"/>
                <c:pt idx="0">
                  <c:v>Chipre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'!$B$10:$J$10</c:f>
              <c:numCache>
                <c:formatCode>General</c:formatCode>
                <c:ptCount val="9"/>
                <c:pt idx="0">
                  <c:v>94.551621793512837</c:v>
                </c:pt>
                <c:pt idx="1">
                  <c:v>92.377622377622387</c:v>
                </c:pt>
                <c:pt idx="2">
                  <c:v>92.712643678160916</c:v>
                </c:pt>
                <c:pt idx="3">
                  <c:v>91.219942642841389</c:v>
                </c:pt>
                <c:pt idx="4">
                  <c:v>91.311607458703648</c:v>
                </c:pt>
                <c:pt idx="5">
                  <c:v>91.303372156107727</c:v>
                </c:pt>
                <c:pt idx="6">
                  <c:v>90.565701432270345</c:v>
                </c:pt>
                <c:pt idx="7">
                  <c:v>89.988273829517539</c:v>
                </c:pt>
                <c:pt idx="8">
                  <c:v>87.695934623362149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515-49BE-87E7-5EA764C370A2}"/>
            </c:ext>
          </c:extLst>
        </c:ser>
        <c:ser>
          <c:idx val="5"/>
          <c:order val="5"/>
          <c:tx>
            <c:strRef>
              <c:f>'Generación elec petró (%) '!$A$11</c:f>
              <c:strCache>
                <c:ptCount val="1"/>
                <c:pt idx="0">
                  <c:v>Croacia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'!$B$11:$J$11</c:f>
              <c:numCache>
                <c:formatCode>General</c:formatCode>
                <c:ptCount val="9"/>
                <c:pt idx="0">
                  <c:v>5.4941942792410083</c:v>
                </c:pt>
                <c:pt idx="1">
                  <c:v>1.6491001649100163</c:v>
                </c:pt>
                <c:pt idx="2">
                  <c:v>0.96010717475439111</c:v>
                </c:pt>
                <c:pt idx="3">
                  <c:v>1.9665420893397401</c:v>
                </c:pt>
                <c:pt idx="4">
                  <c:v>0.53822942177311184</c:v>
                </c:pt>
                <c:pt idx="5">
                  <c:v>1.7549130053824007</c:v>
                </c:pt>
                <c:pt idx="6">
                  <c:v>0.50250519010835037</c:v>
                </c:pt>
                <c:pt idx="7">
                  <c:v>0.29936600236671557</c:v>
                </c:pt>
                <c:pt idx="8">
                  <c:v>0.25625126071137738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515-49BE-87E7-5EA764C370A2}"/>
            </c:ext>
          </c:extLst>
        </c:ser>
        <c:ser>
          <c:idx val="6"/>
          <c:order val="6"/>
          <c:tx>
            <c:strRef>
              <c:f>'Generación elec petró (%) '!$A$12</c:f>
              <c:strCache>
                <c:ptCount val="1"/>
                <c:pt idx="0">
                  <c:v>Dinamarca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'!$B$12:$J$12</c:f>
              <c:numCache>
                <c:formatCode>General</c:formatCode>
                <c:ptCount val="9"/>
                <c:pt idx="0">
                  <c:v>1.3126608253802807</c:v>
                </c:pt>
                <c:pt idx="1">
                  <c:v>1.0102754511700198</c:v>
                </c:pt>
                <c:pt idx="2">
                  <c:v>0.98185433755903551</c:v>
                </c:pt>
                <c:pt idx="3">
                  <c:v>1.0812864891007703</c:v>
                </c:pt>
                <c:pt idx="4">
                  <c:v>1.0607593598696672</c:v>
                </c:pt>
                <c:pt idx="5">
                  <c:v>0.89857513043975523</c:v>
                </c:pt>
                <c:pt idx="6">
                  <c:v>0.86843756640972813</c:v>
                </c:pt>
                <c:pt idx="7">
                  <c:v>0.81904722678153596</c:v>
                </c:pt>
                <c:pt idx="8">
                  <c:v>0.91510382268255119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515-49BE-87E7-5EA764C370A2}"/>
            </c:ext>
          </c:extLst>
        </c:ser>
        <c:ser>
          <c:idx val="7"/>
          <c:order val="7"/>
          <c:tx>
            <c:strRef>
              <c:f>'Generación elec petró (%) '!$A$13</c:f>
              <c:strCache>
                <c:ptCount val="1"/>
                <c:pt idx="0">
                  <c:v>Eslovaquia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'!$B$13:$J$13</c:f>
              <c:numCache>
                <c:formatCode>General</c:formatCode>
                <c:ptCount val="9"/>
                <c:pt idx="0">
                  <c:v>1.7862185823213781</c:v>
                </c:pt>
                <c:pt idx="1">
                  <c:v>1.5045240934277897</c:v>
                </c:pt>
                <c:pt idx="2">
                  <c:v>1.1124208044791513</c:v>
                </c:pt>
                <c:pt idx="3">
                  <c:v>1.441874436767798</c:v>
                </c:pt>
                <c:pt idx="4">
                  <c:v>1.7450063117249572</c:v>
                </c:pt>
                <c:pt idx="5">
                  <c:v>1.5915600188521914</c:v>
                </c:pt>
                <c:pt idx="6">
                  <c:v>1.709178923850307</c:v>
                </c:pt>
                <c:pt idx="7">
                  <c:v>1.6090982711876343</c:v>
                </c:pt>
                <c:pt idx="8">
                  <c:v>1.4163224216336308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515-49BE-87E7-5EA764C370A2}"/>
            </c:ext>
          </c:extLst>
        </c:ser>
        <c:ser>
          <c:idx val="8"/>
          <c:order val="8"/>
          <c:tx>
            <c:strRef>
              <c:f>'Generación elec petró (%) '!$A$14</c:f>
              <c:strCache>
                <c:ptCount val="1"/>
                <c:pt idx="0">
                  <c:v>Eslovenia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'!$B$14:$J$14</c:f>
              <c:numCache>
                <c:formatCode>General</c:formatCode>
                <c:ptCount val="9"/>
                <c:pt idx="0">
                  <c:v>5.7885258554154877E-2</c:v>
                </c:pt>
                <c:pt idx="1">
                  <c:v>4.4278575494971217E-2</c:v>
                </c:pt>
                <c:pt idx="2">
                  <c:v>0.24471246285614404</c:v>
                </c:pt>
                <c:pt idx="3">
                  <c:v>0.11473307687116149</c:v>
                </c:pt>
                <c:pt idx="4">
                  <c:v>6.6659120046288101E-2</c:v>
                </c:pt>
                <c:pt idx="5">
                  <c:v>8.8183275680691647E-2</c:v>
                </c:pt>
                <c:pt idx="6">
                  <c:v>0.11314432255656068</c:v>
                </c:pt>
                <c:pt idx="7">
                  <c:v>6.527505962273264E-2</c:v>
                </c:pt>
                <c:pt idx="8">
                  <c:v>6.1178434988503665E-2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4515-49BE-87E7-5EA764C370A2}"/>
            </c:ext>
          </c:extLst>
        </c:ser>
        <c:ser>
          <c:idx val="9"/>
          <c:order val="9"/>
          <c:tx>
            <c:strRef>
              <c:f>'Generación elec petró (%) '!$A$15</c:f>
              <c:strCache>
                <c:ptCount val="1"/>
                <c:pt idx="0">
                  <c:v>España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'!$B$15:$J$15</c:f>
              <c:numCache>
                <c:formatCode>General</c:formatCode>
                <c:ptCount val="9"/>
                <c:pt idx="0">
                  <c:v>5.212252757346687</c:v>
                </c:pt>
                <c:pt idx="1">
                  <c:v>4.8901206274760609</c:v>
                </c:pt>
                <c:pt idx="2">
                  <c:v>5.135861559780178</c:v>
                </c:pt>
                <c:pt idx="3">
                  <c:v>6.2064422301578155</c:v>
                </c:pt>
                <c:pt idx="4">
                  <c:v>6.1606232903665088</c:v>
                </c:pt>
                <c:pt idx="5">
                  <c:v>5.7198831788415836</c:v>
                </c:pt>
                <c:pt idx="6">
                  <c:v>5.2843365238119535</c:v>
                </c:pt>
                <c:pt idx="7">
                  <c:v>4.7170087654420438</c:v>
                </c:pt>
                <c:pt idx="8">
                  <c:v>4.0666684396287414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515-49BE-87E7-5EA764C370A2}"/>
            </c:ext>
          </c:extLst>
        </c:ser>
        <c:ser>
          <c:idx val="10"/>
          <c:order val="10"/>
          <c:tx>
            <c:strRef>
              <c:f>'Generación elec petró (%) '!$A$16</c:f>
              <c:strCache>
                <c:ptCount val="1"/>
                <c:pt idx="0">
                  <c:v>Estonia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'!$B$16:$J$16</c:f>
              <c:numCache>
                <c:formatCode>General</c:formatCode>
                <c:ptCount val="9"/>
                <c:pt idx="0">
                  <c:v>0.48466616528787498</c:v>
                </c:pt>
                <c:pt idx="1">
                  <c:v>0.99435028248587576</c:v>
                </c:pt>
                <c:pt idx="2">
                  <c:v>0.34549252771974931</c:v>
                </c:pt>
                <c:pt idx="3">
                  <c:v>1.2287606796582509</c:v>
                </c:pt>
                <c:pt idx="4">
                  <c:v>2.0953294367327189</c:v>
                </c:pt>
                <c:pt idx="5">
                  <c:v>0.91182223113781735</c:v>
                </c:pt>
                <c:pt idx="6">
                  <c:v>0.67129450086059139</c:v>
                </c:pt>
                <c:pt idx="7">
                  <c:v>0.3676825428924666</c:v>
                </c:pt>
                <c:pt idx="8">
                  <c:v>0.36266778422072771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515-49BE-87E7-5EA764C370A2}"/>
            </c:ext>
          </c:extLst>
        </c:ser>
        <c:ser>
          <c:idx val="11"/>
          <c:order val="11"/>
          <c:tx>
            <c:strRef>
              <c:f>'Generación elec petró (%) '!$A$17</c:f>
              <c:strCache>
                <c:ptCount val="1"/>
                <c:pt idx="0">
                  <c:v>Finlandia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'!$B$17:$J$17</c:f>
              <c:numCache>
                <c:formatCode>General</c:formatCode>
                <c:ptCount val="9"/>
                <c:pt idx="0">
                  <c:v>0.44311258184090552</c:v>
                </c:pt>
                <c:pt idx="1">
                  <c:v>0.32838878987327563</c:v>
                </c:pt>
                <c:pt idx="2">
                  <c:v>0.346579728023027</c:v>
                </c:pt>
                <c:pt idx="3">
                  <c:v>0.30905141624269283</c:v>
                </c:pt>
                <c:pt idx="4">
                  <c:v>0.29200841871951505</c:v>
                </c:pt>
                <c:pt idx="5">
                  <c:v>0.27412090394466837</c:v>
                </c:pt>
                <c:pt idx="6">
                  <c:v>0.37866810794893235</c:v>
                </c:pt>
                <c:pt idx="7">
                  <c:v>0.44745443173784338</c:v>
                </c:pt>
                <c:pt idx="8">
                  <c:v>0.29248043284077396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515-49BE-87E7-5EA764C370A2}"/>
            </c:ext>
          </c:extLst>
        </c:ser>
        <c:ser>
          <c:idx val="26"/>
          <c:order val="12"/>
          <c:tx>
            <c:strRef>
              <c:f>'Generación elec petró (%) '!$A$18</c:f>
              <c:strCache>
                <c:ptCount val="1"/>
                <c:pt idx="0">
                  <c:v>Francia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  <a:lumOff val="40000"/>
                </a:schemeClr>
              </a:solidFill>
              <a:ln w="9525">
                <a:solidFill>
                  <a:schemeClr val="accent3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'!$B$18:$J$18</c:f>
              <c:numCache>
                <c:formatCode>General</c:formatCode>
                <c:ptCount val="9"/>
                <c:pt idx="0">
                  <c:v>1.1094266444531347</c:v>
                </c:pt>
                <c:pt idx="1">
                  <c:v>0.4480312017321757</c:v>
                </c:pt>
                <c:pt idx="2">
                  <c:v>0.3760550782671353</c:v>
                </c:pt>
                <c:pt idx="3">
                  <c:v>0.38261276961245372</c:v>
                </c:pt>
                <c:pt idx="4">
                  <c:v>1.2166546640310223</c:v>
                </c:pt>
                <c:pt idx="5">
                  <c:v>1.2435453128054852</c:v>
                </c:pt>
                <c:pt idx="6">
                  <c:v>0.98388289863804468</c:v>
                </c:pt>
                <c:pt idx="7">
                  <c:v>1.0369821178171261</c:v>
                </c:pt>
                <c:pt idx="8">
                  <c:v>1.0558909891307295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515-49BE-87E7-5EA764C370A2}"/>
            </c:ext>
          </c:extLst>
        </c:ser>
        <c:ser>
          <c:idx val="12"/>
          <c:order val="13"/>
          <c:tx>
            <c:strRef>
              <c:f>'Generación elec petró (%) '!$A$19</c:f>
              <c:strCache>
                <c:ptCount val="1"/>
                <c:pt idx="0">
                  <c:v>Grecia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'!$B$19:$J$19</c:f>
              <c:numCache>
                <c:formatCode>General</c:formatCode>
                <c:ptCount val="9"/>
                <c:pt idx="0">
                  <c:v>10.004772012966711</c:v>
                </c:pt>
                <c:pt idx="1">
                  <c:v>9.4792870399551763</c:v>
                </c:pt>
                <c:pt idx="2">
                  <c:v>11.012454561706692</c:v>
                </c:pt>
                <c:pt idx="3">
                  <c:v>10.927791285554397</c:v>
                </c:pt>
                <c:pt idx="4">
                  <c:v>10.222650804076238</c:v>
                </c:pt>
                <c:pt idx="5">
                  <c:v>9.9694950370018027</c:v>
                </c:pt>
                <c:pt idx="6">
                  <c:v>10.413473497489852</c:v>
                </c:pt>
                <c:pt idx="7">
                  <c:v>11.453101284866358</c:v>
                </c:pt>
                <c:pt idx="8">
                  <c:v>9.7977148415593476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4515-49BE-87E7-5EA764C370A2}"/>
            </c:ext>
          </c:extLst>
        </c:ser>
        <c:ser>
          <c:idx val="13"/>
          <c:order val="14"/>
          <c:tx>
            <c:strRef>
              <c:f>'Generación elec petró (%) '!$A$20</c:f>
              <c:strCache>
                <c:ptCount val="1"/>
                <c:pt idx="0">
                  <c:v>Hungría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'!$B$20:$J$20</c:f>
              <c:numCache>
                <c:formatCode>General</c:formatCode>
                <c:ptCount val="9"/>
                <c:pt idx="0">
                  <c:v>0.53414176411144798</c:v>
                </c:pt>
                <c:pt idx="1">
                  <c:v>0.25747672806496336</c:v>
                </c:pt>
                <c:pt idx="2">
                  <c:v>0.25857376156777356</c:v>
                </c:pt>
                <c:pt idx="3">
                  <c:v>0.25377364708984246</c:v>
                </c:pt>
                <c:pt idx="4">
                  <c:v>0.19796676194628851</c:v>
                </c:pt>
                <c:pt idx="5">
                  <c:v>0.26193159321414433</c:v>
                </c:pt>
                <c:pt idx="6">
                  <c:v>0.28501628664495116</c:v>
                </c:pt>
                <c:pt idx="7">
                  <c:v>0.20772381509654769</c:v>
                </c:pt>
                <c:pt idx="8">
                  <c:v>0.1293586684681059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4515-49BE-87E7-5EA764C370A2}"/>
            </c:ext>
          </c:extLst>
        </c:ser>
        <c:ser>
          <c:idx val="14"/>
          <c:order val="15"/>
          <c:tx>
            <c:strRef>
              <c:f>'Generación elec petró (%) '!$A$21</c:f>
              <c:strCache>
                <c:ptCount val="1"/>
                <c:pt idx="0">
                  <c:v>Irlanda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'!$B$21:$J$21</c:f>
              <c:numCache>
                <c:formatCode>General</c:formatCode>
                <c:ptCount val="9"/>
                <c:pt idx="0">
                  <c:v>0.86953317858590329</c:v>
                </c:pt>
                <c:pt idx="1">
                  <c:v>0.73900293255131966</c:v>
                </c:pt>
                <c:pt idx="2">
                  <c:v>1.0035647861128332</c:v>
                </c:pt>
                <c:pt idx="3">
                  <c:v>1.44845012278017</c:v>
                </c:pt>
                <c:pt idx="4">
                  <c:v>0.95967124028614792</c:v>
                </c:pt>
                <c:pt idx="5">
                  <c:v>0.45948816287874189</c:v>
                </c:pt>
                <c:pt idx="6">
                  <c:v>0.44774319088140496</c:v>
                </c:pt>
                <c:pt idx="7">
                  <c:v>0.9051842700702627</c:v>
                </c:pt>
                <c:pt idx="8">
                  <c:v>1.2181857073101952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4515-49BE-87E7-5EA764C370A2}"/>
            </c:ext>
          </c:extLst>
        </c:ser>
        <c:ser>
          <c:idx val="15"/>
          <c:order val="16"/>
          <c:tx>
            <c:strRef>
              <c:f>'Generación elec petró (%) '!$A$22</c:f>
              <c:strCache>
                <c:ptCount val="1"/>
                <c:pt idx="0">
                  <c:v>Italia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'!$B$22:$J$22</c:f>
              <c:numCache>
                <c:formatCode>General</c:formatCode>
                <c:ptCount val="9"/>
                <c:pt idx="0">
                  <c:v>6.3538940726140112</c:v>
                </c:pt>
                <c:pt idx="1">
                  <c:v>5.3773935514346549</c:v>
                </c:pt>
                <c:pt idx="2">
                  <c:v>5.092479397086108</c:v>
                </c:pt>
                <c:pt idx="3">
                  <c:v>4.753482359125166</c:v>
                </c:pt>
                <c:pt idx="4">
                  <c:v>4.1971079092912218</c:v>
                </c:pt>
                <c:pt idx="5">
                  <c:v>3.9051165180562175</c:v>
                </c:pt>
                <c:pt idx="6">
                  <c:v>3.8148923957929139</c:v>
                </c:pt>
                <c:pt idx="7">
                  <c:v>3.4628262075028631</c:v>
                </c:pt>
                <c:pt idx="8">
                  <c:v>3.5865003109261355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4515-49BE-87E7-5EA764C370A2}"/>
            </c:ext>
          </c:extLst>
        </c:ser>
        <c:ser>
          <c:idx val="16"/>
          <c:order val="17"/>
          <c:tx>
            <c:strRef>
              <c:f>'Generación elec petró (%) '!$A$23</c:f>
              <c:strCache>
                <c:ptCount val="1"/>
                <c:pt idx="0">
                  <c:v>Letonia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'!$B$23:$J$23</c:f>
              <c:numCache>
                <c:formatCode>General</c:formatCode>
                <c:ptCount val="9"/>
                <c:pt idx="0">
                  <c:v>1.6215339711366954E-2</c:v>
                </c:pt>
                <c:pt idx="1">
                  <c:v>3.2211306168465133E-2</c:v>
                </c:pt>
                <c:pt idx="2">
                  <c:v>0</c:v>
                </c:pt>
                <c:pt idx="3">
                  <c:v>1.8073377914332188E-2</c:v>
                </c:pt>
                <c:pt idx="4">
                  <c:v>0</c:v>
                </c:pt>
                <c:pt idx="5">
                  <c:v>6.3203831426883583E-3</c:v>
                </c:pt>
                <c:pt idx="6">
                  <c:v>4.698972099853157E-3</c:v>
                </c:pt>
                <c:pt idx="7">
                  <c:v>4.7216809805564587E-3</c:v>
                </c:pt>
                <c:pt idx="8">
                  <c:v>1.8515781909242625E-3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4515-49BE-87E7-5EA764C370A2}"/>
            </c:ext>
          </c:extLst>
        </c:ser>
        <c:ser>
          <c:idx val="17"/>
          <c:order val="18"/>
          <c:tx>
            <c:strRef>
              <c:f>'Generación elec petró (%) '!$A$24</c:f>
              <c:strCache>
                <c:ptCount val="1"/>
                <c:pt idx="0">
                  <c:v>Lituania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'!$B$24:$J$24</c:f>
              <c:numCache>
                <c:formatCode>General</c:formatCode>
                <c:ptCount val="9"/>
                <c:pt idx="0">
                  <c:v>5.2991830426142634</c:v>
                </c:pt>
                <c:pt idx="1">
                  <c:v>4.8884670147128624</c:v>
                </c:pt>
                <c:pt idx="2">
                  <c:v>4.3149946062567421</c:v>
                </c:pt>
                <c:pt idx="3">
                  <c:v>6.458431188351339</c:v>
                </c:pt>
                <c:pt idx="4">
                  <c:v>5.5305305305305303</c:v>
                </c:pt>
                <c:pt idx="5">
                  <c:v>3.5327406654813314</c:v>
                </c:pt>
                <c:pt idx="6">
                  <c:v>4.006830517777642</c:v>
                </c:pt>
                <c:pt idx="7">
                  <c:v>1.8060075761617673</c:v>
                </c:pt>
                <c:pt idx="8">
                  <c:v>2.3216403999322148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4515-49BE-87E7-5EA764C370A2}"/>
            </c:ext>
          </c:extLst>
        </c:ser>
        <c:ser>
          <c:idx val="18"/>
          <c:order val="19"/>
          <c:tx>
            <c:strRef>
              <c:f>'Generación elec petró (%) '!$A$25</c:f>
              <c:strCache>
                <c:ptCount val="1"/>
                <c:pt idx="0">
                  <c:v>Luxemburgo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'!$B$25:$J$25</c:f>
              <c:numCache>
                <c:formatCode>General</c:formatCode>
                <c:ptCount val="9"/>
                <c:pt idx="0">
                  <c:v>3.6271309394269133E-2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1.4470462963805641E-2</c:v>
                </c:pt>
                <c:pt idx="5">
                  <c:v>1.3019312875563554E-2</c:v>
                </c:pt>
                <c:pt idx="6">
                  <c:v>1.0183262353570142E-2</c:v>
                </c:pt>
                <c:pt idx="7">
                  <c:v>1.3623821146475991E-2</c:v>
                </c:pt>
                <c:pt idx="8">
                  <c:v>4.4764741141169645E-4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4515-49BE-87E7-5EA764C370A2}"/>
            </c:ext>
          </c:extLst>
        </c:ser>
        <c:ser>
          <c:idx val="19"/>
          <c:order val="20"/>
          <c:tx>
            <c:strRef>
              <c:f>'Generación elec petró (%) '!$A$26</c:f>
              <c:strCache>
                <c:ptCount val="1"/>
                <c:pt idx="0">
                  <c:v>Malta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'!$B$26:$J$26</c:f>
              <c:numCache>
                <c:formatCode>General</c:formatCode>
                <c:ptCount val="9"/>
                <c:pt idx="0">
                  <c:v>98.866608544027898</c:v>
                </c:pt>
                <c:pt idx="1">
                  <c:v>98.445135495335407</c:v>
                </c:pt>
                <c:pt idx="2">
                  <c:v>96.659242761692653</c:v>
                </c:pt>
                <c:pt idx="3">
                  <c:v>92.325402916346889</c:v>
                </c:pt>
                <c:pt idx="4">
                  <c:v>84.103075077822012</c:v>
                </c:pt>
                <c:pt idx="5">
                  <c:v>11.697334629714163</c:v>
                </c:pt>
                <c:pt idx="6">
                  <c:v>0.92250621662386367</c:v>
                </c:pt>
                <c:pt idx="7">
                  <c:v>1.4636336934806937</c:v>
                </c:pt>
                <c:pt idx="8">
                  <c:v>2.7849093581577655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4515-49BE-87E7-5EA764C370A2}"/>
            </c:ext>
          </c:extLst>
        </c:ser>
        <c:ser>
          <c:idx val="20"/>
          <c:order val="21"/>
          <c:tx>
            <c:strRef>
              <c:f>'Generación elec petró (%) '!$A$27</c:f>
              <c:strCache>
                <c:ptCount val="1"/>
                <c:pt idx="0">
                  <c:v>Países Bajos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'!$B$27:$J$27</c:f>
              <c:numCache>
                <c:formatCode>General</c:formatCode>
                <c:ptCount val="9"/>
                <c:pt idx="0">
                  <c:v>1.0251892582625026</c:v>
                </c:pt>
                <c:pt idx="1">
                  <c:v>1.1824722811983959</c:v>
                </c:pt>
                <c:pt idx="2">
                  <c:v>1.8430060531048755</c:v>
                </c:pt>
                <c:pt idx="3">
                  <c:v>1.3000817661488144</c:v>
                </c:pt>
                <c:pt idx="4">
                  <c:v>1.1141137710960687</c:v>
                </c:pt>
                <c:pt idx="5">
                  <c:v>1.0195524552786275</c:v>
                </c:pt>
                <c:pt idx="6">
                  <c:v>1.136479583655684</c:v>
                </c:pt>
                <c:pt idx="7">
                  <c:v>1.1784997280177028</c:v>
                </c:pt>
                <c:pt idx="8">
                  <c:v>1.0891730517319043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4515-49BE-87E7-5EA764C370A2}"/>
            </c:ext>
          </c:extLst>
        </c:ser>
        <c:ser>
          <c:idx val="21"/>
          <c:order val="22"/>
          <c:tx>
            <c:strRef>
              <c:f>'Generación elec petró (%) '!$A$28</c:f>
              <c:strCache>
                <c:ptCount val="1"/>
                <c:pt idx="0">
                  <c:v>Polonia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</a:schemeClr>
              </a:solidFill>
              <a:ln w="9525">
                <a:solidFill>
                  <a:schemeClr val="accent4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'!$B$28:$J$28</c:f>
              <c:numCache>
                <c:formatCode>General</c:formatCode>
                <c:ptCount val="9"/>
                <c:pt idx="0">
                  <c:v>1.2646016659349084</c:v>
                </c:pt>
                <c:pt idx="1">
                  <c:v>1.0864396239528844</c:v>
                </c:pt>
                <c:pt idx="2">
                  <c:v>1.0056274762157116</c:v>
                </c:pt>
                <c:pt idx="3">
                  <c:v>1.2887836875764418</c:v>
                </c:pt>
                <c:pt idx="4">
                  <c:v>1.3820064311567215</c:v>
                </c:pt>
                <c:pt idx="5">
                  <c:v>1.1857527954726674</c:v>
                </c:pt>
                <c:pt idx="6">
                  <c:v>1.0594569957733293</c:v>
                </c:pt>
                <c:pt idx="7">
                  <c:v>1.0803073721388134</c:v>
                </c:pt>
                <c:pt idx="8">
                  <c:v>1.1079440699094349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4515-49BE-87E7-5EA764C370A2}"/>
            </c:ext>
          </c:extLst>
        </c:ser>
        <c:ser>
          <c:idx val="22"/>
          <c:order val="23"/>
          <c:tx>
            <c:strRef>
              <c:f>'Generación elec petró (%) '!$A$29</c:f>
              <c:strCache>
                <c:ptCount val="1"/>
                <c:pt idx="0">
                  <c:v>Portugal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</a:schemeClr>
              </a:solidFill>
              <a:ln w="9525">
                <a:solidFill>
                  <a:schemeClr val="accent5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'!$B$29:$J$29</c:f>
              <c:numCache>
                <c:formatCode>General</c:formatCode>
                <c:ptCount val="9"/>
                <c:pt idx="0">
                  <c:v>4.8051606108478149</c:v>
                </c:pt>
                <c:pt idx="1">
                  <c:v>3.3601139826651361</c:v>
                </c:pt>
                <c:pt idx="2">
                  <c:v>2.6116745895802462</c:v>
                </c:pt>
                <c:pt idx="3">
                  <c:v>2.5584524482751894</c:v>
                </c:pt>
                <c:pt idx="4">
                  <c:v>2.154881261898467</c:v>
                </c:pt>
                <c:pt idx="5">
                  <c:v>2.1536663534669249</c:v>
                </c:pt>
                <c:pt idx="6">
                  <c:v>1.8811866279209957</c:v>
                </c:pt>
                <c:pt idx="7">
                  <c:v>2.3579523487997274</c:v>
                </c:pt>
                <c:pt idx="8">
                  <c:v>2.268476399656425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4515-49BE-87E7-5EA764C370A2}"/>
            </c:ext>
          </c:extLst>
        </c:ser>
        <c:ser>
          <c:idx val="23"/>
          <c:order val="24"/>
          <c:tx>
            <c:strRef>
              <c:f>'Generación elec petró (%) '!$A$30</c:f>
              <c:strCache>
                <c:ptCount val="1"/>
                <c:pt idx="0">
                  <c:v>Rep Checa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</a:schemeClr>
              </a:solidFill>
              <a:ln w="9525">
                <a:solidFill>
                  <a:schemeClr val="accent6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'!$B$30:$J$30</c:f>
              <c:numCache>
                <c:formatCode>General</c:formatCode>
                <c:ptCount val="9"/>
                <c:pt idx="0">
                  <c:v>0.13035403232318574</c:v>
                </c:pt>
                <c:pt idx="1">
                  <c:v>9.1851920751558E-2</c:v>
                </c:pt>
                <c:pt idx="2">
                  <c:v>0.12339005358653755</c:v>
                </c:pt>
                <c:pt idx="3">
                  <c:v>0.11377941318872857</c:v>
                </c:pt>
                <c:pt idx="4">
                  <c:v>0.11055821853985376</c:v>
                </c:pt>
                <c:pt idx="5">
                  <c:v>0.13729880211203022</c:v>
                </c:pt>
                <c:pt idx="6">
                  <c:v>0.12267628483503799</c:v>
                </c:pt>
                <c:pt idx="7">
                  <c:v>0.13581494160200303</c:v>
                </c:pt>
                <c:pt idx="8">
                  <c:v>0.10994125131475933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4515-49BE-87E7-5EA764C370A2}"/>
            </c:ext>
          </c:extLst>
        </c:ser>
        <c:ser>
          <c:idx val="24"/>
          <c:order val="25"/>
          <c:tx>
            <c:strRef>
              <c:f>'Generación elec petró (%) '!$A$31</c:f>
              <c:strCache>
                <c:ptCount val="1"/>
                <c:pt idx="0">
                  <c:v>Rumanía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'!$B$31:$J$31</c:f>
              <c:numCache>
                <c:formatCode>General</c:formatCode>
                <c:ptCount val="9"/>
                <c:pt idx="0">
                  <c:v>1.2777758872971041</c:v>
                </c:pt>
                <c:pt idx="1">
                  <c:v>0.95667623342900099</c:v>
                </c:pt>
                <c:pt idx="2">
                  <c:v>0.74537590871445658</c:v>
                </c:pt>
                <c:pt idx="3">
                  <c:v>0.71903158277964874</c:v>
                </c:pt>
                <c:pt idx="4">
                  <c:v>1.0813626638005231</c:v>
                </c:pt>
                <c:pt idx="5">
                  <c:v>0.98422578853598996</c:v>
                </c:pt>
                <c:pt idx="6">
                  <c:v>0.92295566540124618</c:v>
                </c:pt>
                <c:pt idx="7">
                  <c:v>1.0035757291190845</c:v>
                </c:pt>
                <c:pt idx="8">
                  <c:v>1.0733834842510317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4515-49BE-87E7-5EA764C370A2}"/>
            </c:ext>
          </c:extLst>
        </c:ser>
        <c:ser>
          <c:idx val="25"/>
          <c:order val="26"/>
          <c:tx>
            <c:strRef>
              <c:f>'Generación elec petró (%) '!$A$32</c:f>
              <c:strCache>
                <c:ptCount val="1"/>
                <c:pt idx="0">
                  <c:v>Suecia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'Generación elec petró (%) 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petró (%) '!$B$32:$J$32</c:f>
              <c:numCache>
                <c:formatCode>General</c:formatCode>
                <c:ptCount val="9"/>
                <c:pt idx="0">
                  <c:v>0.38933884496142662</c:v>
                </c:pt>
                <c:pt idx="1">
                  <c:v>0.26857303422182432</c:v>
                </c:pt>
                <c:pt idx="2">
                  <c:v>0.19537100954713002</c:v>
                </c:pt>
                <c:pt idx="3">
                  <c:v>0.15562183893139669</c:v>
                </c:pt>
                <c:pt idx="4">
                  <c:v>0.2551124437581222</c:v>
                </c:pt>
                <c:pt idx="5">
                  <c:v>0.17656012176560124</c:v>
                </c:pt>
                <c:pt idx="6">
                  <c:v>0.18788249694002448</c:v>
                </c:pt>
                <c:pt idx="7">
                  <c:v>0.12883002155082848</c:v>
                </c:pt>
                <c:pt idx="8">
                  <c:v>8.6063247331123777E-2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4515-49BE-87E7-5EA764C370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7977135"/>
        <c:axId val="957978383"/>
      </c:line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Generación de</a:t>
            </a:r>
            <a:r>
              <a:rPr lang="es-ES_tradnl" baseline="0"/>
              <a:t> electricidad a partir de energía nuclear (%)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'Generación elec nuc (%)'!$A$6</c:f>
              <c:strCache>
                <c:ptCount val="1"/>
                <c:pt idx="0">
                  <c:v>Alemania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(%)'!$B$6:$J$6</c:f>
              <c:numCache>
                <c:formatCode>General</c:formatCode>
                <c:ptCount val="9"/>
                <c:pt idx="0">
                  <c:v>15.946309069162668</c:v>
                </c:pt>
                <c:pt idx="1">
                  <c:v>15.371003799698235</c:v>
                </c:pt>
                <c:pt idx="2">
                  <c:v>15.617151548868216</c:v>
                </c:pt>
                <c:pt idx="3">
                  <c:v>14.319925986829274</c:v>
                </c:pt>
                <c:pt idx="4" formatCode="0.000">
                  <c:v>13.049504981027226</c:v>
                </c:pt>
                <c:pt idx="5" formatCode="0.000">
                  <c:v>11.705739990368423</c:v>
                </c:pt>
                <c:pt idx="6" formatCode="0.000">
                  <c:v>11.896209271859021</c:v>
                </c:pt>
                <c:pt idx="7" formatCode="0.000">
                  <c:v>12.399616801281734</c:v>
                </c:pt>
                <c:pt idx="8" formatCode="0.000">
                  <c:v>11.273549306675491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A4-4418-B232-656C163FA934}"/>
            </c:ext>
          </c:extLst>
        </c:ser>
        <c:ser>
          <c:idx val="1"/>
          <c:order val="1"/>
          <c:tx>
            <c:strRef>
              <c:f>'Generación elec nuc (%)'!$A$7</c:f>
              <c:strCache>
                <c:ptCount val="1"/>
                <c:pt idx="0">
                  <c:v>Austria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(%)'!$B$7:$J$7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A4-4418-B232-656C163FA934}"/>
            </c:ext>
          </c:extLst>
        </c:ser>
        <c:ser>
          <c:idx val="2"/>
          <c:order val="2"/>
          <c:tx>
            <c:strRef>
              <c:f>'Generación elec nuc (%)'!$A$8</c:f>
              <c:strCache>
                <c:ptCount val="1"/>
                <c:pt idx="0">
                  <c:v>Bélgica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(%)'!$B$8:$J$8</c:f>
              <c:numCache>
                <c:formatCode>General</c:formatCode>
                <c:ptCount val="9"/>
                <c:pt idx="0">
                  <c:v>49.368422342289364</c:v>
                </c:pt>
                <c:pt idx="1">
                  <c:v>51.901075896986512</c:v>
                </c:pt>
                <c:pt idx="2">
                  <c:v>47.135744454700571</c:v>
                </c:pt>
                <c:pt idx="3">
                  <c:v>37.532351757059871</c:v>
                </c:pt>
                <c:pt idx="4" formatCode="0.000">
                  <c:v>51.153459202286697</c:v>
                </c:pt>
                <c:pt idx="5" formatCode="0.000">
                  <c:v>49.063619061783257</c:v>
                </c:pt>
                <c:pt idx="6" formatCode="0.000">
                  <c:v>38.359644639750393</c:v>
                </c:pt>
                <c:pt idx="7" formatCode="0.000">
                  <c:v>46.697137461911502</c:v>
                </c:pt>
                <c:pt idx="8" formatCode="0.000">
                  <c:v>38.738204628600478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DA4-4418-B232-656C163FA934}"/>
            </c:ext>
          </c:extLst>
        </c:ser>
        <c:ser>
          <c:idx val="3"/>
          <c:order val="3"/>
          <c:tx>
            <c:strRef>
              <c:f>'Generación elec nuc (%)'!$A$9</c:f>
              <c:strCache>
                <c:ptCount val="1"/>
                <c:pt idx="0">
                  <c:v>Bulgaria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(%)'!$B$9:$J$9</c:f>
              <c:numCache>
                <c:formatCode>General</c:formatCode>
                <c:ptCount val="9"/>
                <c:pt idx="0">
                  <c:v>33.888662272697992</c:v>
                </c:pt>
                <c:pt idx="1">
                  <c:v>32.903016090459495</c:v>
                </c:pt>
                <c:pt idx="2">
                  <c:v>33.812091120250606</c:v>
                </c:pt>
                <c:pt idx="3">
                  <c:v>31.265000000000001</c:v>
                </c:pt>
                <c:pt idx="4" formatCode="0.000">
                  <c:v>34.868926894850226</c:v>
                </c:pt>
                <c:pt idx="5" formatCode="0.000">
                  <c:v>34.106875999738733</c:v>
                </c:pt>
                <c:pt idx="6" formatCode="0.000">
                  <c:v>34.444394365956505</c:v>
                </c:pt>
                <c:pt idx="7" formatCode="0.000">
                  <c:v>37.395522499989617</c:v>
                </c:pt>
                <c:pt idx="8" formatCode="0.000">
                  <c:v>40.818397106208245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DA4-4418-B232-656C163FA934}"/>
            </c:ext>
          </c:extLst>
        </c:ser>
        <c:ser>
          <c:idx val="4"/>
          <c:order val="4"/>
          <c:tx>
            <c:strRef>
              <c:f>'Generación elec nuc (%)'!$A$10</c:f>
              <c:strCache>
                <c:ptCount val="1"/>
                <c:pt idx="0">
                  <c:v>Chipre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(%)'!$B$10:$J$10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DA4-4418-B232-656C163FA934}"/>
            </c:ext>
          </c:extLst>
        </c:ser>
        <c:ser>
          <c:idx val="5"/>
          <c:order val="5"/>
          <c:tx>
            <c:strRef>
              <c:f>'Generación elec nuc (%)'!$A$11</c:f>
              <c:strCache>
                <c:ptCount val="1"/>
                <c:pt idx="0">
                  <c:v>Croacia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(%)'!$B$11:$J$11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DA4-4418-B232-656C163FA934}"/>
            </c:ext>
          </c:extLst>
        </c:ser>
        <c:ser>
          <c:idx val="6"/>
          <c:order val="6"/>
          <c:tx>
            <c:strRef>
              <c:f>'Generación elec nuc (%)'!$A$12</c:f>
              <c:strCache>
                <c:ptCount val="1"/>
                <c:pt idx="0">
                  <c:v>Dinamarca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(%)'!$B$12:$J$12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DA4-4418-B232-656C163FA934}"/>
            </c:ext>
          </c:extLst>
        </c:ser>
        <c:ser>
          <c:idx val="7"/>
          <c:order val="7"/>
          <c:tx>
            <c:strRef>
              <c:f>'Generación elec nuc (%)'!$A$13</c:f>
              <c:strCache>
                <c:ptCount val="1"/>
                <c:pt idx="0">
                  <c:v>Eslovaquia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(%)'!$B$13:$J$13</c:f>
              <c:numCache>
                <c:formatCode>General</c:formatCode>
                <c:ptCount val="9"/>
                <c:pt idx="0">
                  <c:v>54.698531488280146</c:v>
                </c:pt>
                <c:pt idx="1">
                  <c:v>55.130812933997333</c:v>
                </c:pt>
                <c:pt idx="2">
                  <c:v>57.090761750405186</c:v>
                </c:pt>
                <c:pt idx="3">
                  <c:v>56.871432862721541</c:v>
                </c:pt>
                <c:pt idx="4" formatCode="0.000">
                  <c:v>54.852602658350037</c:v>
                </c:pt>
                <c:pt idx="5" formatCode="0.000">
                  <c:v>54.674980966537355</c:v>
                </c:pt>
                <c:pt idx="6" formatCode="0.000">
                  <c:v>55.270899273878236</c:v>
                </c:pt>
                <c:pt idx="7" formatCode="0.000">
                  <c:v>53.80796450829196</c:v>
                </c:pt>
                <c:pt idx="8" formatCode="0.000">
                  <c:v>53.6119693130142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DA4-4418-B232-656C163FA934}"/>
            </c:ext>
          </c:extLst>
        </c:ser>
        <c:ser>
          <c:idx val="8"/>
          <c:order val="8"/>
          <c:tx>
            <c:strRef>
              <c:f>'Generación elec nuc (%)'!$A$14</c:f>
              <c:strCache>
                <c:ptCount val="1"/>
                <c:pt idx="0">
                  <c:v>Eslovenia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(%)'!$B$14:$J$14</c:f>
              <c:numCache>
                <c:formatCode>General</c:formatCode>
                <c:ptCount val="9"/>
                <c:pt idx="0">
                  <c:v>35.554412143040906</c:v>
                </c:pt>
                <c:pt idx="1">
                  <c:v>33.52520716047821</c:v>
                </c:pt>
                <c:pt idx="2">
                  <c:v>37.114723533181845</c:v>
                </c:pt>
                <c:pt idx="3">
                  <c:v>38.118377539312952</c:v>
                </c:pt>
                <c:pt idx="4" formatCode="0.000">
                  <c:v>34.632442824048773</c:v>
                </c:pt>
                <c:pt idx="5" formatCode="0.000">
                  <c:v>38.498011634655285</c:v>
                </c:pt>
                <c:pt idx="6" formatCode="0.000">
                  <c:v>35.379812561267627</c:v>
                </c:pt>
                <c:pt idx="7" formatCode="0.000">
                  <c:v>36.15785495805973</c:v>
                </c:pt>
                <c:pt idx="8" formatCode="0.000">
                  <c:v>36.954671648585766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DA4-4418-B232-656C163FA934}"/>
            </c:ext>
          </c:extLst>
        </c:ser>
        <c:ser>
          <c:idx val="9"/>
          <c:order val="9"/>
          <c:tx>
            <c:strRef>
              <c:f>'Generación elec nuc (%)'!$A$15</c:f>
              <c:strCache>
                <c:ptCount val="1"/>
                <c:pt idx="0">
                  <c:v>España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(%)'!$B$15:$J$15</c:f>
              <c:numCache>
                <c:formatCode>General</c:formatCode>
                <c:ptCount val="9"/>
                <c:pt idx="0">
                  <c:v>20.912288818882637</c:v>
                </c:pt>
                <c:pt idx="1">
                  <c:v>20.155270123825257</c:v>
                </c:pt>
                <c:pt idx="2">
                  <c:v>20.842047070547629</c:v>
                </c:pt>
                <c:pt idx="3">
                  <c:v>20.618664324386589</c:v>
                </c:pt>
                <c:pt idx="4" formatCode="0.000">
                  <c:v>21.347191382545919</c:v>
                </c:pt>
                <c:pt idx="5" formatCode="0.000">
                  <c:v>21.056469606544887</c:v>
                </c:pt>
                <c:pt idx="6" formatCode="0.000">
                  <c:v>20.325997419430088</c:v>
                </c:pt>
                <c:pt idx="7" formatCode="0.000">
                  <c:v>21.364025805695707</c:v>
                </c:pt>
                <c:pt idx="8" formatCode="0.000">
                  <c:v>22.148982003168534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2DA4-4418-B232-656C163FA934}"/>
            </c:ext>
          </c:extLst>
        </c:ser>
        <c:ser>
          <c:idx val="10"/>
          <c:order val="10"/>
          <c:tx>
            <c:strRef>
              <c:f>'Generación elec nuc (%)'!$A$16</c:f>
              <c:strCache>
                <c:ptCount val="1"/>
                <c:pt idx="0">
                  <c:v>Estonia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(%)'!$B$16:$J$16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2DA4-4418-B232-656C163FA934}"/>
            </c:ext>
          </c:extLst>
        </c:ser>
        <c:ser>
          <c:idx val="11"/>
          <c:order val="11"/>
          <c:tx>
            <c:strRef>
              <c:f>'Generación elec nuc (%)'!$A$17</c:f>
              <c:strCache>
                <c:ptCount val="1"/>
                <c:pt idx="0">
                  <c:v>Finlandia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(%)'!$B$17:$J$17</c:f>
              <c:numCache>
                <c:formatCode>General</c:formatCode>
                <c:ptCount val="9"/>
                <c:pt idx="0">
                  <c:v>32.646887560182357</c:v>
                </c:pt>
                <c:pt idx="1">
                  <c:v>33.127973392087796</c:v>
                </c:pt>
                <c:pt idx="2">
                  <c:v>34.628601638910915</c:v>
                </c:pt>
                <c:pt idx="3">
                  <c:v>33.897983876845927</c:v>
                </c:pt>
                <c:pt idx="4" formatCode="0.000">
                  <c:v>33.877356697744538</c:v>
                </c:pt>
                <c:pt idx="5" formatCode="0.000">
                  <c:v>33.48595411937125</c:v>
                </c:pt>
                <c:pt idx="6" formatCode="0.000">
                  <c:v>32.56974409237742</c:v>
                </c:pt>
                <c:pt idx="7" formatCode="0.000">
                  <c:v>34.904370214321318</c:v>
                </c:pt>
                <c:pt idx="8" formatCode="0.000">
                  <c:v>33.891352046241124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2DA4-4418-B232-656C163FA934}"/>
            </c:ext>
          </c:extLst>
        </c:ser>
        <c:ser>
          <c:idx val="26"/>
          <c:order val="12"/>
          <c:tx>
            <c:strRef>
              <c:f>'Generación elec nuc (%)'!$A$18</c:f>
              <c:strCache>
                <c:ptCount val="1"/>
                <c:pt idx="0">
                  <c:v>Francia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  <a:lumOff val="40000"/>
                </a:schemeClr>
              </a:solidFill>
              <a:ln w="9525">
                <a:solidFill>
                  <a:schemeClr val="accent3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(%)'!$B$18:$J$18</c:f>
              <c:numCache>
                <c:formatCode>General</c:formatCode>
                <c:ptCount val="9"/>
                <c:pt idx="0">
                  <c:v>75.962779834255628</c:v>
                </c:pt>
                <c:pt idx="1">
                  <c:v>74.704486306925176</c:v>
                </c:pt>
                <c:pt idx="2">
                  <c:v>78.235588289594673</c:v>
                </c:pt>
                <c:pt idx="3">
                  <c:v>77.627800828402783</c:v>
                </c:pt>
                <c:pt idx="4" formatCode="0.000">
                  <c:v>71.553423436039338</c:v>
                </c:pt>
                <c:pt idx="5" formatCode="0.000">
                  <c:v>70.98054547749048</c:v>
                </c:pt>
                <c:pt idx="6" formatCode="0.000">
                  <c:v>71.055100758810383</c:v>
                </c:pt>
                <c:pt idx="7" formatCode="0.000">
                  <c:v>69.958561048119506</c:v>
                </c:pt>
                <c:pt idx="8" formatCode="0.000">
                  <c:v>66.609971560146491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2DA4-4418-B232-656C163FA934}"/>
            </c:ext>
          </c:extLst>
        </c:ser>
        <c:ser>
          <c:idx val="12"/>
          <c:order val="13"/>
          <c:tx>
            <c:strRef>
              <c:f>'Generación elec nuc (%)'!$A$19</c:f>
              <c:strCache>
                <c:ptCount val="1"/>
                <c:pt idx="0">
                  <c:v>Grecia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(%)'!$B$19:$J$19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2DA4-4418-B232-656C163FA934}"/>
            </c:ext>
          </c:extLst>
        </c:ser>
        <c:ser>
          <c:idx val="13"/>
          <c:order val="14"/>
          <c:tx>
            <c:strRef>
              <c:f>'Generación elec nuc (%)'!$A$20</c:f>
              <c:strCache>
                <c:ptCount val="1"/>
                <c:pt idx="0">
                  <c:v>Hungría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(%)'!$B$20:$J$20</c:f>
              <c:numCache>
                <c:formatCode>General</c:formatCode>
                <c:ptCount val="9"/>
                <c:pt idx="0">
                  <c:v>45.598383138443772</c:v>
                </c:pt>
                <c:pt idx="1">
                  <c:v>50.736119363570339</c:v>
                </c:pt>
                <c:pt idx="2">
                  <c:v>53.242378878606424</c:v>
                </c:pt>
                <c:pt idx="3">
                  <c:v>52.185089974293064</c:v>
                </c:pt>
                <c:pt idx="4" formatCode="0.000">
                  <c:v>50.446958671201848</c:v>
                </c:pt>
                <c:pt idx="5" formatCode="0.000">
                  <c:v>49.02993939024762</c:v>
                </c:pt>
                <c:pt idx="6" formatCode="0.000">
                  <c:v>49.276497118516659</c:v>
                </c:pt>
                <c:pt idx="7" formatCode="0.000">
                  <c:v>47.653598595669983</c:v>
                </c:pt>
                <c:pt idx="8" formatCode="0.000">
                  <c:v>46.152298272343117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2DA4-4418-B232-656C163FA934}"/>
            </c:ext>
          </c:extLst>
        </c:ser>
        <c:ser>
          <c:idx val="14"/>
          <c:order val="15"/>
          <c:tx>
            <c:strRef>
              <c:f>'Generación elec nuc (%)'!$A$21</c:f>
              <c:strCache>
                <c:ptCount val="1"/>
                <c:pt idx="0">
                  <c:v>Irlanda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(%)'!$B$21:$J$21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2DA4-4418-B232-656C163FA934}"/>
            </c:ext>
          </c:extLst>
        </c:ser>
        <c:ser>
          <c:idx val="15"/>
          <c:order val="16"/>
          <c:tx>
            <c:strRef>
              <c:f>'Generación elec nuc (%)'!$A$22</c:f>
              <c:strCache>
                <c:ptCount val="1"/>
                <c:pt idx="0">
                  <c:v>Italia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(%)'!$B$22:$J$22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2DA4-4418-B232-656C163FA934}"/>
            </c:ext>
          </c:extLst>
        </c:ser>
        <c:ser>
          <c:idx val="16"/>
          <c:order val="17"/>
          <c:tx>
            <c:strRef>
              <c:f>'Generación elec nuc (%)'!$A$23</c:f>
              <c:strCache>
                <c:ptCount val="1"/>
                <c:pt idx="0">
                  <c:v>Letonia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(%)'!$B$23:$J$23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2DA4-4418-B232-656C163FA934}"/>
            </c:ext>
          </c:extLst>
        </c:ser>
        <c:ser>
          <c:idx val="17"/>
          <c:order val="18"/>
          <c:tx>
            <c:strRef>
              <c:f>'Generación elec nuc (%)'!$A$24</c:f>
              <c:strCache>
                <c:ptCount val="1"/>
                <c:pt idx="0">
                  <c:v>Lituania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(%)'!$B$24:$J$24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2DA4-4418-B232-656C163FA934}"/>
            </c:ext>
          </c:extLst>
        </c:ser>
        <c:ser>
          <c:idx val="18"/>
          <c:order val="19"/>
          <c:tx>
            <c:strRef>
              <c:f>'Generación elec nuc (%)'!$A$25</c:f>
              <c:strCache>
                <c:ptCount val="1"/>
                <c:pt idx="0">
                  <c:v>Luxemburgo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(%)'!$B$25:$J$25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2DA4-4418-B232-656C163FA934}"/>
            </c:ext>
          </c:extLst>
        </c:ser>
        <c:ser>
          <c:idx val="19"/>
          <c:order val="20"/>
          <c:tx>
            <c:strRef>
              <c:f>'Generación elec nuc (%)'!$A$26</c:f>
              <c:strCache>
                <c:ptCount val="1"/>
                <c:pt idx="0">
                  <c:v>Malta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(%)'!$B$26:$J$26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2DA4-4418-B232-656C163FA934}"/>
            </c:ext>
          </c:extLst>
        </c:ser>
        <c:ser>
          <c:idx val="20"/>
          <c:order val="21"/>
          <c:tx>
            <c:strRef>
              <c:f>'Generación elec nuc (%)'!$A$27</c:f>
              <c:strCache>
                <c:ptCount val="1"/>
                <c:pt idx="0">
                  <c:v>Países Bajos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(%)'!$B$27:$J$27</c:f>
              <c:numCache>
                <c:formatCode>General</c:formatCode>
                <c:ptCount val="9"/>
                <c:pt idx="0">
                  <c:v>3.7900056148231331</c:v>
                </c:pt>
                <c:pt idx="1">
                  <c:v>2.8416686325391205</c:v>
                </c:pt>
                <c:pt idx="2">
                  <c:v>3.9557910615173371</c:v>
                </c:pt>
                <c:pt idx="3">
                  <c:v>3.5086762969019714</c:v>
                </c:pt>
                <c:pt idx="4" formatCode="0.000">
                  <c:v>3.4791785167865874</c:v>
                </c:pt>
                <c:pt idx="5" formatCode="0.000">
                  <c:v>2.9420286306156402</c:v>
                </c:pt>
                <c:pt idx="6" formatCode="0.000">
                  <c:v>3.092391963692608</c:v>
                </c:pt>
                <c:pt idx="7" formatCode="0.000">
                  <c:v>3.2363455595201276</c:v>
                </c:pt>
                <c:pt idx="8" formatCode="0.000">
                  <c:v>3.3219406658185457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2DA4-4418-B232-656C163FA934}"/>
            </c:ext>
          </c:extLst>
        </c:ser>
        <c:ser>
          <c:idx val="21"/>
          <c:order val="22"/>
          <c:tx>
            <c:strRef>
              <c:f>'Generación elec nuc (%)'!$A$28</c:f>
              <c:strCache>
                <c:ptCount val="1"/>
                <c:pt idx="0">
                  <c:v>Polonia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</a:schemeClr>
              </a:solidFill>
              <a:ln w="9525">
                <a:solidFill>
                  <a:schemeClr val="accent4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(%)'!$B$28:$J$28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2DA4-4418-B232-656C163FA934}"/>
            </c:ext>
          </c:extLst>
        </c:ser>
        <c:ser>
          <c:idx val="22"/>
          <c:order val="23"/>
          <c:tx>
            <c:strRef>
              <c:f>'Generación elec nuc (%)'!$A$29</c:f>
              <c:strCache>
                <c:ptCount val="1"/>
                <c:pt idx="0">
                  <c:v>Portugal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</a:schemeClr>
              </a:solidFill>
              <a:ln w="9525">
                <a:solidFill>
                  <a:schemeClr val="accent5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(%)'!$B$29:$J$29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0">
                  <c:v>0</c:v>
                </c:pt>
                <c:pt idx="5" formatCode="0.000">
                  <c:v>0</c:v>
                </c:pt>
                <c:pt idx="6" formatCode="0.000">
                  <c:v>0</c:v>
                </c:pt>
                <c:pt idx="7" formatCode="0.000">
                  <c:v>0</c:v>
                </c:pt>
                <c:pt idx="8" formatCode="0.0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2DA4-4418-B232-656C163FA934}"/>
            </c:ext>
          </c:extLst>
        </c:ser>
        <c:ser>
          <c:idx val="23"/>
          <c:order val="24"/>
          <c:tx>
            <c:strRef>
              <c:f>'Generación elec nuc (%)'!$A$30</c:f>
              <c:strCache>
                <c:ptCount val="1"/>
                <c:pt idx="0">
                  <c:v>Rep Checa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</a:schemeClr>
              </a:solidFill>
              <a:ln w="9525">
                <a:solidFill>
                  <a:schemeClr val="accent6">
                    <a:lumMod val="8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(%)'!$B$30:$J$30</c:f>
              <c:numCache>
                <c:formatCode>General</c:formatCode>
                <c:ptCount val="9"/>
                <c:pt idx="0">
                  <c:v>34.981023682905168</c:v>
                </c:pt>
                <c:pt idx="1">
                  <c:v>35.746674727932287</c:v>
                </c:pt>
                <c:pt idx="2">
                  <c:v>35.636222619159533</c:v>
                </c:pt>
                <c:pt idx="3">
                  <c:v>32.488864142538972</c:v>
                </c:pt>
                <c:pt idx="4" formatCode="0.000">
                  <c:v>28.966253257441686</c:v>
                </c:pt>
                <c:pt idx="5" formatCode="0.000">
                  <c:v>32.594160787539408</c:v>
                </c:pt>
                <c:pt idx="6" formatCode="0.000">
                  <c:v>34.037474345320938</c:v>
                </c:pt>
                <c:pt idx="7" formatCode="0.000">
                  <c:v>34.803164472490323</c:v>
                </c:pt>
                <c:pt idx="8" formatCode="0.000">
                  <c:v>36.90869245845596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2DA4-4418-B232-656C163FA934}"/>
            </c:ext>
          </c:extLst>
        </c:ser>
        <c:ser>
          <c:idx val="24"/>
          <c:order val="25"/>
          <c:tx>
            <c:strRef>
              <c:f>'Generación elec nuc (%)'!$A$31</c:f>
              <c:strCache>
                <c:ptCount val="1"/>
                <c:pt idx="0">
                  <c:v>Rumanía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(%)'!$B$31:$J$31</c:f>
              <c:numCache>
                <c:formatCode>General</c:formatCode>
                <c:ptCount val="9"/>
                <c:pt idx="0">
                  <c:v>19.508626263313712</c:v>
                </c:pt>
                <c:pt idx="1">
                  <c:v>19.847615142818096</c:v>
                </c:pt>
                <c:pt idx="2">
                  <c:v>17.907426152572008</c:v>
                </c:pt>
                <c:pt idx="3">
                  <c:v>17.558</c:v>
                </c:pt>
                <c:pt idx="4" formatCode="0.000">
                  <c:v>17.335595204052137</c:v>
                </c:pt>
                <c:pt idx="5" formatCode="0.000">
                  <c:v>17.899809628960075</c:v>
                </c:pt>
                <c:pt idx="6" formatCode="0.000">
                  <c:v>17.537076311680611</c:v>
                </c:pt>
                <c:pt idx="7" formatCode="0.000">
                  <c:v>18.919215558543414</c:v>
                </c:pt>
                <c:pt idx="8" formatCode="0.000">
                  <c:v>20.499551424976126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2DA4-4418-B232-656C163FA934}"/>
            </c:ext>
          </c:extLst>
        </c:ser>
        <c:ser>
          <c:idx val="25"/>
          <c:order val="26"/>
          <c:tx>
            <c:strRef>
              <c:f>'Generación elec nuc (%)'!$A$32</c:f>
              <c:strCache>
                <c:ptCount val="1"/>
                <c:pt idx="0">
                  <c:v>Suecia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'Generación elec nuc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'Generación elec nuc (%)'!$B$32:$J$32</c:f>
              <c:numCache>
                <c:formatCode>General</c:formatCode>
                <c:ptCount val="9"/>
                <c:pt idx="0">
                  <c:v>38.475450022831595</c:v>
                </c:pt>
                <c:pt idx="1">
                  <c:v>43.427148747639365</c:v>
                </c:pt>
                <c:pt idx="2">
                  <c:v>42.250283287963839</c:v>
                </c:pt>
                <c:pt idx="3">
                  <c:v>34.736400071635451</c:v>
                </c:pt>
                <c:pt idx="4" formatCode="0.000">
                  <c:v>40.446860084375039</c:v>
                </c:pt>
                <c:pt idx="5" formatCode="0.000">
                  <c:v>39.997564687975647</c:v>
                </c:pt>
                <c:pt idx="6" formatCode="0.000">
                  <c:v>41.951652386780907</c:v>
                </c:pt>
                <c:pt idx="7" formatCode="0.000">
                  <c:v>39.260503802563541</c:v>
                </c:pt>
                <c:pt idx="8" formatCode="0.000">
                  <c:v>30.029359164515085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2DA4-4418-B232-656C163FA9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7977135"/>
        <c:axId val="957978383"/>
      </c:line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Índice de producción</a:t>
            </a:r>
            <a:r>
              <a:rPr lang="es-ES_tradnl" baseline="0"/>
              <a:t> industrial (%)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'Índice de prod ind (%)'!$A$6</c:f>
              <c:strCache>
                <c:ptCount val="1"/>
                <c:pt idx="0">
                  <c:v>Alemania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(%)'!$B$6:$J$6</c:f>
              <c:numCache>
                <c:formatCode>General</c:formatCode>
                <c:ptCount val="9"/>
                <c:pt idx="0">
                  <c:v>-0.35830000000000001</c:v>
                </c:pt>
                <c:pt idx="1">
                  <c:v>0.1583</c:v>
                </c:pt>
                <c:pt idx="2">
                  <c:v>1.375</c:v>
                </c:pt>
                <c:pt idx="3">
                  <c:v>0.83333333333333337</c:v>
                </c:pt>
                <c:pt idx="4">
                  <c:v>0.83333333333333315</c:v>
                </c:pt>
                <c:pt idx="5">
                  <c:v>3.15</c:v>
                </c:pt>
                <c:pt idx="6">
                  <c:v>1.0416666666666665</c:v>
                </c:pt>
                <c:pt idx="7">
                  <c:v>-3.2750000000000008</c:v>
                </c:pt>
                <c:pt idx="8">
                  <c:v>-9.516666666666671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738-4D16-BCD5-DA4C74719FD3}"/>
            </c:ext>
          </c:extLst>
        </c:ser>
        <c:ser>
          <c:idx val="1"/>
          <c:order val="1"/>
          <c:tx>
            <c:strRef>
              <c:f>'Índice de prod ind (%)'!$A$7</c:f>
              <c:strCache>
                <c:ptCount val="1"/>
                <c:pt idx="0">
                  <c:v>Austria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(%)'!$B$7:$J$7</c:f>
              <c:numCache>
                <c:formatCode>General</c:formatCode>
                <c:ptCount val="9"/>
                <c:pt idx="0">
                  <c:v>0.20830000000000001</c:v>
                </c:pt>
                <c:pt idx="1">
                  <c:v>0.52500000000000002</c:v>
                </c:pt>
                <c:pt idx="2">
                  <c:v>1.008</c:v>
                </c:pt>
                <c:pt idx="3">
                  <c:v>2.1583333333333337</c:v>
                </c:pt>
                <c:pt idx="4">
                  <c:v>2.1333333333333337</c:v>
                </c:pt>
                <c:pt idx="5">
                  <c:v>5.8250000000000002</c:v>
                </c:pt>
                <c:pt idx="6">
                  <c:v>4.9083333333333332</c:v>
                </c:pt>
                <c:pt idx="7">
                  <c:v>7.4999999999999775E-2</c:v>
                </c:pt>
                <c:pt idx="8">
                  <c:v>-5.875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738-4D16-BCD5-DA4C74719FD3}"/>
            </c:ext>
          </c:extLst>
        </c:ser>
        <c:ser>
          <c:idx val="2"/>
          <c:order val="2"/>
          <c:tx>
            <c:strRef>
              <c:f>'Índice de prod ind (%)'!$A$8</c:f>
              <c:strCache>
                <c:ptCount val="1"/>
                <c:pt idx="0">
                  <c:v>Bélgica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(%)'!$B$8:$J$8</c:f>
              <c:numCache>
                <c:formatCode>General</c:formatCode>
                <c:ptCount val="9"/>
                <c:pt idx="0">
                  <c:v>-2</c:v>
                </c:pt>
                <c:pt idx="1">
                  <c:v>0.92500000000000004</c:v>
                </c:pt>
                <c:pt idx="2">
                  <c:v>1.05</c:v>
                </c:pt>
                <c:pt idx="3">
                  <c:v>-1.1499999999999999</c:v>
                </c:pt>
                <c:pt idx="4">
                  <c:v>4.5750000000000002</c:v>
                </c:pt>
                <c:pt idx="5">
                  <c:v>2.9083333333333332</c:v>
                </c:pt>
                <c:pt idx="6">
                  <c:v>1.1749999999999998</c:v>
                </c:pt>
                <c:pt idx="7">
                  <c:v>4.8333333333333339</c:v>
                </c:pt>
                <c:pt idx="8">
                  <c:v>-3.6916666666666664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738-4D16-BCD5-DA4C74719FD3}"/>
            </c:ext>
          </c:extLst>
        </c:ser>
        <c:ser>
          <c:idx val="3"/>
          <c:order val="3"/>
          <c:tx>
            <c:strRef>
              <c:f>'Índice de prod ind (%)'!$A$9</c:f>
              <c:strCache>
                <c:ptCount val="1"/>
                <c:pt idx="0">
                  <c:v>Bulgaria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(%)'!$B$9:$J$9</c:f>
              <c:numCache>
                <c:formatCode>General</c:formatCode>
                <c:ptCount val="9"/>
                <c:pt idx="0">
                  <c:v>-0.25829999999999997</c:v>
                </c:pt>
                <c:pt idx="1">
                  <c:v>5.8299999999999998E-2</c:v>
                </c:pt>
                <c:pt idx="2">
                  <c:v>1.9330000000000001</c:v>
                </c:pt>
                <c:pt idx="3">
                  <c:v>2.7750000000000004</c:v>
                </c:pt>
                <c:pt idx="4">
                  <c:v>2.5166666666666666</c:v>
                </c:pt>
                <c:pt idx="5">
                  <c:v>4.0583333333333327</c:v>
                </c:pt>
                <c:pt idx="6">
                  <c:v>0.33333333333333343</c:v>
                </c:pt>
                <c:pt idx="7">
                  <c:v>0.60833333333333328</c:v>
                </c:pt>
                <c:pt idx="8">
                  <c:v>-6.2583333333333329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738-4D16-BCD5-DA4C74719FD3}"/>
            </c:ext>
          </c:extLst>
        </c:ser>
        <c:ser>
          <c:idx val="4"/>
          <c:order val="4"/>
          <c:tx>
            <c:strRef>
              <c:f>'Índice de prod ind (%)'!$A$10</c:f>
              <c:strCache>
                <c:ptCount val="1"/>
                <c:pt idx="0">
                  <c:v>Chipre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(%)'!$B$10:$J$10</c:f>
              <c:numCache>
                <c:formatCode>General</c:formatCode>
                <c:ptCount val="9"/>
                <c:pt idx="0">
                  <c:v>-9.4250000000000007</c:v>
                </c:pt>
                <c:pt idx="1">
                  <c:v>-13.375</c:v>
                </c:pt>
                <c:pt idx="2">
                  <c:v>-0.83299999999999996</c:v>
                </c:pt>
                <c:pt idx="3">
                  <c:v>5.333333333333333</c:v>
                </c:pt>
                <c:pt idx="4">
                  <c:v>9.0749999999999993</c:v>
                </c:pt>
                <c:pt idx="5">
                  <c:v>8.65</c:v>
                </c:pt>
                <c:pt idx="6">
                  <c:v>7.3250000000000002</c:v>
                </c:pt>
                <c:pt idx="7">
                  <c:v>4.5</c:v>
                </c:pt>
                <c:pt idx="8">
                  <c:v>-7.2833333333333323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738-4D16-BCD5-DA4C74719FD3}"/>
            </c:ext>
          </c:extLst>
        </c:ser>
        <c:ser>
          <c:idx val="5"/>
          <c:order val="5"/>
          <c:tx>
            <c:strRef>
              <c:f>'Índice de prod ind (%)'!$A$11</c:f>
              <c:strCache>
                <c:ptCount val="1"/>
                <c:pt idx="0">
                  <c:v>Croacia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(%)'!$B$11:$J$11</c:f>
              <c:numCache>
                <c:formatCode>General</c:formatCode>
                <c:ptCount val="9"/>
                <c:pt idx="0">
                  <c:v>-5.3582999999999998</c:v>
                </c:pt>
                <c:pt idx="1">
                  <c:v>-1.5916699999999999</c:v>
                </c:pt>
                <c:pt idx="2">
                  <c:v>1.175</c:v>
                </c:pt>
                <c:pt idx="3">
                  <c:v>2.4583333333333335</c:v>
                </c:pt>
                <c:pt idx="4">
                  <c:v>5.0916666666666668</c:v>
                </c:pt>
                <c:pt idx="5">
                  <c:v>2.0500000000000003</c:v>
                </c:pt>
                <c:pt idx="6">
                  <c:v>-0.96666666666666712</c:v>
                </c:pt>
                <c:pt idx="7">
                  <c:v>0.54166666666666663</c:v>
                </c:pt>
                <c:pt idx="8">
                  <c:v>-3.4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738-4D16-BCD5-DA4C74719FD3}"/>
            </c:ext>
          </c:extLst>
        </c:ser>
        <c:ser>
          <c:idx val="6"/>
          <c:order val="6"/>
          <c:tx>
            <c:strRef>
              <c:f>'Índice de prod ind (%)'!$A$12</c:f>
              <c:strCache>
                <c:ptCount val="1"/>
                <c:pt idx="0">
                  <c:v>Dinamarca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(%)'!$B$12:$J$12</c:f>
              <c:numCache>
                <c:formatCode>General</c:formatCode>
                <c:ptCount val="9"/>
                <c:pt idx="0">
                  <c:v>0.25</c:v>
                </c:pt>
                <c:pt idx="1">
                  <c:v>0.4</c:v>
                </c:pt>
                <c:pt idx="2">
                  <c:v>0.84199999999999997</c:v>
                </c:pt>
                <c:pt idx="3">
                  <c:v>6.6666666666666721E-2</c:v>
                </c:pt>
                <c:pt idx="4">
                  <c:v>3.8416666666666668</c:v>
                </c:pt>
                <c:pt idx="5">
                  <c:v>2.3916666666666666</c:v>
                </c:pt>
                <c:pt idx="6">
                  <c:v>2.3666666666666667</c:v>
                </c:pt>
                <c:pt idx="7">
                  <c:v>2.8583333333333329</c:v>
                </c:pt>
                <c:pt idx="8">
                  <c:v>-5.8916666666666666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738-4D16-BCD5-DA4C74719FD3}"/>
            </c:ext>
          </c:extLst>
        </c:ser>
        <c:ser>
          <c:idx val="7"/>
          <c:order val="7"/>
          <c:tx>
            <c:strRef>
              <c:f>'Índice de prod ind (%)'!$A$13</c:f>
              <c:strCache>
                <c:ptCount val="1"/>
                <c:pt idx="0">
                  <c:v>Eslovaquia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(%)'!$B$13:$J$13</c:f>
              <c:numCache>
                <c:formatCode>General</c:formatCode>
                <c:ptCount val="9"/>
                <c:pt idx="0">
                  <c:v>8</c:v>
                </c:pt>
                <c:pt idx="1">
                  <c:v>3.9249999999999998</c:v>
                </c:pt>
                <c:pt idx="2">
                  <c:v>3.6829999999999998</c:v>
                </c:pt>
                <c:pt idx="3">
                  <c:v>6.8</c:v>
                </c:pt>
                <c:pt idx="4">
                  <c:v>4.7833333333333341</c:v>
                </c:pt>
                <c:pt idx="5">
                  <c:v>3.3333333333333335</c:v>
                </c:pt>
                <c:pt idx="6">
                  <c:v>4.3250000000000002</c:v>
                </c:pt>
                <c:pt idx="7">
                  <c:v>0.61666666666666659</c:v>
                </c:pt>
                <c:pt idx="8">
                  <c:v>-8.5750000000000011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738-4D16-BCD5-DA4C74719FD3}"/>
            </c:ext>
          </c:extLst>
        </c:ser>
        <c:ser>
          <c:idx val="8"/>
          <c:order val="8"/>
          <c:tx>
            <c:strRef>
              <c:f>'Índice de prod ind (%)'!$A$14</c:f>
              <c:strCache>
                <c:ptCount val="1"/>
                <c:pt idx="0">
                  <c:v>Eslovenia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(%)'!$B$14:$J$14</c:f>
              <c:numCache>
                <c:formatCode>General</c:formatCode>
                <c:ptCount val="9"/>
                <c:pt idx="0">
                  <c:v>-0.66700000000000004</c:v>
                </c:pt>
                <c:pt idx="1">
                  <c:v>-0.8417</c:v>
                </c:pt>
                <c:pt idx="2">
                  <c:v>1.675</c:v>
                </c:pt>
                <c:pt idx="3">
                  <c:v>4.9083333333333332</c:v>
                </c:pt>
                <c:pt idx="4">
                  <c:v>7.7583333333333337</c:v>
                </c:pt>
                <c:pt idx="5">
                  <c:v>7.9916666666666663</c:v>
                </c:pt>
                <c:pt idx="6">
                  <c:v>5.4833333333333334</c:v>
                </c:pt>
                <c:pt idx="7">
                  <c:v>2.7499999999999996</c:v>
                </c:pt>
                <c:pt idx="8">
                  <c:v>-6.2666666666666666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738-4D16-BCD5-DA4C74719FD3}"/>
            </c:ext>
          </c:extLst>
        </c:ser>
        <c:ser>
          <c:idx val="9"/>
          <c:order val="9"/>
          <c:tx>
            <c:strRef>
              <c:f>'Índice de prod ind (%)'!$A$15</c:f>
              <c:strCache>
                <c:ptCount val="1"/>
                <c:pt idx="0">
                  <c:v>España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(%)'!$B$15:$J$15</c:f>
              <c:numCache>
                <c:formatCode>General</c:formatCode>
                <c:ptCount val="9"/>
                <c:pt idx="0">
                  <c:v>-6.5667</c:v>
                </c:pt>
                <c:pt idx="1">
                  <c:v>-1.5417000000000001</c:v>
                </c:pt>
                <c:pt idx="2">
                  <c:v>1.25</c:v>
                </c:pt>
                <c:pt idx="3">
                  <c:v>3.2416666666666667</c:v>
                </c:pt>
                <c:pt idx="4">
                  <c:v>1.9083333333333332</c:v>
                </c:pt>
                <c:pt idx="5">
                  <c:v>3.1083333333333329</c:v>
                </c:pt>
                <c:pt idx="6">
                  <c:v>0.42500000000000027</c:v>
                </c:pt>
                <c:pt idx="7">
                  <c:v>0.56666666666666665</c:v>
                </c:pt>
                <c:pt idx="8">
                  <c:v>-9.4500000000000011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D738-4D16-BCD5-DA4C74719FD3}"/>
            </c:ext>
          </c:extLst>
        </c:ser>
        <c:ser>
          <c:idx val="10"/>
          <c:order val="10"/>
          <c:tx>
            <c:strRef>
              <c:f>'Índice de prod ind (%)'!$A$16</c:f>
              <c:strCache>
                <c:ptCount val="1"/>
                <c:pt idx="0">
                  <c:v>Estonia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(%)'!$B$16:$J$16</c:f>
              <c:numCache>
                <c:formatCode>General</c:formatCode>
                <c:ptCount val="9"/>
                <c:pt idx="0">
                  <c:v>1.5329999999999999</c:v>
                </c:pt>
                <c:pt idx="1">
                  <c:v>4.2167000000000003</c:v>
                </c:pt>
                <c:pt idx="2">
                  <c:v>4.4000000000000004</c:v>
                </c:pt>
                <c:pt idx="3">
                  <c:v>-0.16666666666666666</c:v>
                </c:pt>
                <c:pt idx="4">
                  <c:v>3</c:v>
                </c:pt>
                <c:pt idx="5">
                  <c:v>4.3666666666666671</c:v>
                </c:pt>
                <c:pt idx="6">
                  <c:v>4.8499999999999996</c:v>
                </c:pt>
                <c:pt idx="7">
                  <c:v>7.2250000000000005</c:v>
                </c:pt>
                <c:pt idx="8">
                  <c:v>-2.6083333333333334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D738-4D16-BCD5-DA4C74719FD3}"/>
            </c:ext>
          </c:extLst>
        </c:ser>
        <c:ser>
          <c:idx val="11"/>
          <c:order val="11"/>
          <c:tx>
            <c:strRef>
              <c:f>'Índice de prod ind (%)'!$A$17</c:f>
              <c:strCache>
                <c:ptCount val="1"/>
                <c:pt idx="0">
                  <c:v>Finlandia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(%)'!$B$17:$J$17</c:f>
              <c:numCache>
                <c:formatCode>General</c:formatCode>
                <c:ptCount val="9"/>
                <c:pt idx="0">
                  <c:v>-1.583</c:v>
                </c:pt>
                <c:pt idx="1">
                  <c:v>-3.2583000000000002</c:v>
                </c:pt>
                <c:pt idx="2">
                  <c:v>-1.9079999999999999</c:v>
                </c:pt>
                <c:pt idx="3">
                  <c:v>-0.98333333333333328</c:v>
                </c:pt>
                <c:pt idx="4">
                  <c:v>4.2083333333333321</c:v>
                </c:pt>
                <c:pt idx="5">
                  <c:v>3.4166666666666665</c:v>
                </c:pt>
                <c:pt idx="6">
                  <c:v>3.3416666666666663</c:v>
                </c:pt>
                <c:pt idx="7">
                  <c:v>1.6916666666666664</c:v>
                </c:pt>
                <c:pt idx="8">
                  <c:v>-3.2250000000000001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D738-4D16-BCD5-DA4C74719FD3}"/>
            </c:ext>
          </c:extLst>
        </c:ser>
        <c:ser>
          <c:idx val="26"/>
          <c:order val="12"/>
          <c:tx>
            <c:strRef>
              <c:f>'Índice de prod ind (%)'!$A$18</c:f>
              <c:strCache>
                <c:ptCount val="1"/>
                <c:pt idx="0">
                  <c:v>Francia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  <a:lumOff val="40000"/>
                </a:schemeClr>
              </a:solidFill>
              <a:ln w="9525">
                <a:solidFill>
                  <a:schemeClr val="accent3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(%)'!$B$18:$J$18</c:f>
              <c:numCache>
                <c:formatCode>General</c:formatCode>
                <c:ptCount val="9"/>
                <c:pt idx="0">
                  <c:v>-2.2082999999999999</c:v>
                </c:pt>
                <c:pt idx="1">
                  <c:v>-0.58299999999999996</c:v>
                </c:pt>
                <c:pt idx="2">
                  <c:v>-0.81669999999999998</c:v>
                </c:pt>
                <c:pt idx="3">
                  <c:v>1.4583333333333337</c:v>
                </c:pt>
                <c:pt idx="4">
                  <c:v>0.47500000000000009</c:v>
                </c:pt>
                <c:pt idx="5">
                  <c:v>2.3583333333333329</c:v>
                </c:pt>
                <c:pt idx="6">
                  <c:v>0.7416666666666667</c:v>
                </c:pt>
                <c:pt idx="7">
                  <c:v>0.5083333333333333</c:v>
                </c:pt>
                <c:pt idx="8">
                  <c:v>-10.858333333333333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D738-4D16-BCD5-DA4C74719FD3}"/>
            </c:ext>
          </c:extLst>
        </c:ser>
        <c:ser>
          <c:idx val="12"/>
          <c:order val="13"/>
          <c:tx>
            <c:strRef>
              <c:f>'Índice de prod ind (%)'!$A$19</c:f>
              <c:strCache>
                <c:ptCount val="1"/>
                <c:pt idx="0">
                  <c:v>Grecia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(%)'!$B$19:$J$19</c:f>
              <c:numCache>
                <c:formatCode>General</c:formatCode>
                <c:ptCount val="9"/>
                <c:pt idx="0">
                  <c:v>-1.992</c:v>
                </c:pt>
                <c:pt idx="1">
                  <c:v>-3.4582999999999999</c:v>
                </c:pt>
                <c:pt idx="2">
                  <c:v>-1.4079999999999999</c:v>
                </c:pt>
                <c:pt idx="3">
                  <c:v>1.1250000000000002</c:v>
                </c:pt>
                <c:pt idx="4">
                  <c:v>2.6583333333333337</c:v>
                </c:pt>
                <c:pt idx="5">
                  <c:v>4.208333333333333</c:v>
                </c:pt>
                <c:pt idx="6">
                  <c:v>1.7583333333333335</c:v>
                </c:pt>
                <c:pt idx="7">
                  <c:v>-0.67500000000000038</c:v>
                </c:pt>
                <c:pt idx="8">
                  <c:v>-2.0583333333333331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D738-4D16-BCD5-DA4C74719FD3}"/>
            </c:ext>
          </c:extLst>
        </c:ser>
        <c:ser>
          <c:idx val="13"/>
          <c:order val="14"/>
          <c:tx>
            <c:strRef>
              <c:f>'Índice de prod ind (%)'!$A$20</c:f>
              <c:strCache>
                <c:ptCount val="1"/>
                <c:pt idx="0">
                  <c:v>Hungría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(%)'!$B$20:$J$20</c:f>
              <c:numCache>
                <c:formatCode>General</c:formatCode>
                <c:ptCount val="9"/>
                <c:pt idx="0">
                  <c:v>-1.2330000000000001</c:v>
                </c:pt>
                <c:pt idx="1">
                  <c:v>1.4079999999999999</c:v>
                </c:pt>
                <c:pt idx="2">
                  <c:v>7.2750000000000004</c:v>
                </c:pt>
                <c:pt idx="3">
                  <c:v>6.9916666666666663</c:v>
                </c:pt>
                <c:pt idx="4">
                  <c:v>0.84166666666666645</c:v>
                </c:pt>
                <c:pt idx="5">
                  <c:v>5.3</c:v>
                </c:pt>
                <c:pt idx="6">
                  <c:v>3.9166666666666674</c:v>
                </c:pt>
                <c:pt idx="7">
                  <c:v>5.5666666666666664</c:v>
                </c:pt>
                <c:pt idx="8">
                  <c:v>-6.916666666666667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D738-4D16-BCD5-DA4C74719FD3}"/>
            </c:ext>
          </c:extLst>
        </c:ser>
        <c:ser>
          <c:idx val="14"/>
          <c:order val="15"/>
          <c:tx>
            <c:strRef>
              <c:f>'Índice de prod ind (%)'!$A$21</c:f>
              <c:strCache>
                <c:ptCount val="1"/>
                <c:pt idx="0">
                  <c:v>Irlanda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(%)'!$B$21:$J$21</c:f>
              <c:numCache>
                <c:formatCode>General</c:formatCode>
                <c:ptCount val="9"/>
                <c:pt idx="0">
                  <c:v>-1.367</c:v>
                </c:pt>
                <c:pt idx="1">
                  <c:v>-2.1082999999999998</c:v>
                </c:pt>
                <c:pt idx="2">
                  <c:v>21.117000000000001</c:v>
                </c:pt>
                <c:pt idx="3">
                  <c:v>36.724999999999994</c:v>
                </c:pt>
                <c:pt idx="4">
                  <c:v>5.1499999999999995</c:v>
                </c:pt>
                <c:pt idx="5">
                  <c:v>-2.6083333333333334</c:v>
                </c:pt>
                <c:pt idx="6">
                  <c:v>-4.5333333333333323</c:v>
                </c:pt>
                <c:pt idx="7">
                  <c:v>6.45</c:v>
                </c:pt>
                <c:pt idx="8">
                  <c:v>17.05833333333333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D738-4D16-BCD5-DA4C74719FD3}"/>
            </c:ext>
          </c:extLst>
        </c:ser>
        <c:ser>
          <c:idx val="15"/>
          <c:order val="16"/>
          <c:tx>
            <c:strRef>
              <c:f>'Índice de prod ind (%)'!$A$22</c:f>
              <c:strCache>
                <c:ptCount val="1"/>
                <c:pt idx="0">
                  <c:v>Italia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(%)'!$B$22:$J$22</c:f>
              <c:numCache>
                <c:formatCode>General</c:formatCode>
                <c:ptCount val="9"/>
                <c:pt idx="0">
                  <c:v>-3.0670000000000002</c:v>
                </c:pt>
                <c:pt idx="1">
                  <c:v>-0.61670000000000003</c:v>
                </c:pt>
                <c:pt idx="2">
                  <c:v>1.083</c:v>
                </c:pt>
                <c:pt idx="3">
                  <c:v>1.0916666666666668</c:v>
                </c:pt>
                <c:pt idx="4">
                  <c:v>2.0666666666666669</c:v>
                </c:pt>
                <c:pt idx="5">
                  <c:v>3.6999999999999997</c:v>
                </c:pt>
                <c:pt idx="6">
                  <c:v>0.85833333333333328</c:v>
                </c:pt>
                <c:pt idx="7">
                  <c:v>-1.1500000000000001</c:v>
                </c:pt>
                <c:pt idx="8">
                  <c:v>-11.016666666666666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D738-4D16-BCD5-DA4C74719FD3}"/>
            </c:ext>
          </c:extLst>
        </c:ser>
        <c:ser>
          <c:idx val="16"/>
          <c:order val="17"/>
          <c:tx>
            <c:strRef>
              <c:f>'Índice de prod ind (%)'!$A$23</c:f>
              <c:strCache>
                <c:ptCount val="1"/>
                <c:pt idx="0">
                  <c:v>Letonia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(%)'!$B$23:$J$23</c:f>
              <c:numCache>
                <c:formatCode>General</c:formatCode>
                <c:ptCount val="9"/>
                <c:pt idx="0">
                  <c:v>6.5167000000000002</c:v>
                </c:pt>
                <c:pt idx="1">
                  <c:v>-0.69169999999999998</c:v>
                </c:pt>
                <c:pt idx="2">
                  <c:v>-0.93300000000000005</c:v>
                </c:pt>
                <c:pt idx="3">
                  <c:v>3.3333333333333326</c:v>
                </c:pt>
                <c:pt idx="4">
                  <c:v>4.5833333333333348</c:v>
                </c:pt>
                <c:pt idx="5">
                  <c:v>8.8666666666666654</c:v>
                </c:pt>
                <c:pt idx="6">
                  <c:v>2.2250000000000001</c:v>
                </c:pt>
                <c:pt idx="7">
                  <c:v>0.75000000000000011</c:v>
                </c:pt>
                <c:pt idx="8">
                  <c:v>-1.8499999999999999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D738-4D16-BCD5-DA4C74719FD3}"/>
            </c:ext>
          </c:extLst>
        </c:ser>
        <c:ser>
          <c:idx val="17"/>
          <c:order val="18"/>
          <c:tx>
            <c:strRef>
              <c:f>'Índice de prod ind (%)'!$A$24</c:f>
              <c:strCache>
                <c:ptCount val="1"/>
                <c:pt idx="0">
                  <c:v>Lituania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(%)'!$B$24:$J$24</c:f>
              <c:numCache>
                <c:formatCode>General</c:formatCode>
                <c:ptCount val="9"/>
                <c:pt idx="0">
                  <c:v>3.7080000000000002</c:v>
                </c:pt>
                <c:pt idx="1">
                  <c:v>3.6669999999999998</c:v>
                </c:pt>
                <c:pt idx="2">
                  <c:v>0.45800000000000002</c:v>
                </c:pt>
                <c:pt idx="3">
                  <c:v>4.1833333333333336</c:v>
                </c:pt>
                <c:pt idx="4">
                  <c:v>2.7416666666666667</c:v>
                </c:pt>
                <c:pt idx="5">
                  <c:v>6.825000000000002</c:v>
                </c:pt>
                <c:pt idx="6">
                  <c:v>6.0250000000000012</c:v>
                </c:pt>
                <c:pt idx="7">
                  <c:v>3.0666666666666664</c:v>
                </c:pt>
                <c:pt idx="8">
                  <c:v>-1.7583333333333331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D738-4D16-BCD5-DA4C74719FD3}"/>
            </c:ext>
          </c:extLst>
        </c:ser>
        <c:ser>
          <c:idx val="18"/>
          <c:order val="19"/>
          <c:tx>
            <c:strRef>
              <c:f>'Índice de prod ind (%)'!$A$25</c:f>
              <c:strCache>
                <c:ptCount val="1"/>
                <c:pt idx="0">
                  <c:v>Luxemburgo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(%)'!$B$25:$J$25</c:f>
              <c:numCache>
                <c:formatCode>General</c:formatCode>
                <c:ptCount val="9"/>
                <c:pt idx="0">
                  <c:v>-5.0750000000000002</c:v>
                </c:pt>
                <c:pt idx="1">
                  <c:v>-2.7829999999999999</c:v>
                </c:pt>
                <c:pt idx="2">
                  <c:v>4.4169999999999998</c:v>
                </c:pt>
                <c:pt idx="3">
                  <c:v>1.1666666666666667</c:v>
                </c:pt>
                <c:pt idx="4">
                  <c:v>-0.36666666666666664</c:v>
                </c:pt>
                <c:pt idx="5">
                  <c:v>3.8499999999999992</c:v>
                </c:pt>
                <c:pt idx="6">
                  <c:v>-1.1000000000000001</c:v>
                </c:pt>
                <c:pt idx="7">
                  <c:v>-3.125</c:v>
                </c:pt>
                <c:pt idx="8">
                  <c:v>-10.6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D738-4D16-BCD5-DA4C74719FD3}"/>
            </c:ext>
          </c:extLst>
        </c:ser>
        <c:ser>
          <c:idx val="19"/>
          <c:order val="20"/>
          <c:tx>
            <c:strRef>
              <c:f>'Índice de prod ind (%)'!$A$26</c:f>
              <c:strCache>
                <c:ptCount val="1"/>
                <c:pt idx="0">
                  <c:v>Malta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(%)'!$B$26:$J$26</c:f>
              <c:numCache>
                <c:formatCode>General</c:formatCode>
                <c:ptCount val="9"/>
                <c:pt idx="0">
                  <c:v>5.5167000000000002</c:v>
                </c:pt>
                <c:pt idx="1">
                  <c:v>-5.0667</c:v>
                </c:pt>
                <c:pt idx="2">
                  <c:v>-5.625</c:v>
                </c:pt>
                <c:pt idx="3">
                  <c:v>-8.3333333333333634E-2</c:v>
                </c:pt>
                <c:pt idx="4">
                  <c:v>-6.8916666666666657</c:v>
                </c:pt>
                <c:pt idx="5">
                  <c:v>8.8166666666666682</c:v>
                </c:pt>
                <c:pt idx="6">
                  <c:v>1.55</c:v>
                </c:pt>
                <c:pt idx="7">
                  <c:v>1.2750000000000001</c:v>
                </c:pt>
                <c:pt idx="8">
                  <c:v>-8.3333333333333634E-2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D738-4D16-BCD5-DA4C74719FD3}"/>
            </c:ext>
          </c:extLst>
        </c:ser>
        <c:ser>
          <c:idx val="20"/>
          <c:order val="21"/>
          <c:tx>
            <c:strRef>
              <c:f>'Índice de prod ind (%)'!$A$27</c:f>
              <c:strCache>
                <c:ptCount val="1"/>
                <c:pt idx="0">
                  <c:v>Países Bajos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(%)'!$B$27:$J$27</c:f>
              <c:numCache>
                <c:formatCode>General</c:formatCode>
                <c:ptCount val="9"/>
                <c:pt idx="0">
                  <c:v>-0.52500000000000002</c:v>
                </c:pt>
                <c:pt idx="1">
                  <c:v>0.44167000000000001</c:v>
                </c:pt>
                <c:pt idx="2">
                  <c:v>-2.625</c:v>
                </c:pt>
                <c:pt idx="3">
                  <c:v>-3.4500000000000006</c:v>
                </c:pt>
                <c:pt idx="4">
                  <c:v>1.3499999999999999</c:v>
                </c:pt>
                <c:pt idx="5">
                  <c:v>1.3416666666666668</c:v>
                </c:pt>
                <c:pt idx="6">
                  <c:v>0.6333333333333333</c:v>
                </c:pt>
                <c:pt idx="7">
                  <c:v>-0.88333333333333341</c:v>
                </c:pt>
                <c:pt idx="8">
                  <c:v>-3.8583333333333338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D738-4D16-BCD5-DA4C74719FD3}"/>
            </c:ext>
          </c:extLst>
        </c:ser>
        <c:ser>
          <c:idx val="21"/>
          <c:order val="22"/>
          <c:tx>
            <c:strRef>
              <c:f>'Índice de prod ind (%)'!$A$28</c:f>
              <c:strCache>
                <c:ptCount val="1"/>
                <c:pt idx="0">
                  <c:v>Polonia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</a:schemeClr>
              </a:solidFill>
              <a:ln w="9525">
                <a:solidFill>
                  <a:schemeClr val="accent4">
                    <a:lumMod val="8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(%)'!$B$28:$J$28</c:f>
              <c:numCache>
                <c:formatCode>General</c:formatCode>
                <c:ptCount val="9"/>
                <c:pt idx="0">
                  <c:v>1.2250000000000001</c:v>
                </c:pt>
                <c:pt idx="1">
                  <c:v>2.625</c:v>
                </c:pt>
                <c:pt idx="2">
                  <c:v>3.2749999999999999</c:v>
                </c:pt>
                <c:pt idx="3">
                  <c:v>4.4666666666666668</c:v>
                </c:pt>
                <c:pt idx="4">
                  <c:v>3.1166666666666667</c:v>
                </c:pt>
                <c:pt idx="5">
                  <c:v>6.9000000000000012</c:v>
                </c:pt>
                <c:pt idx="6">
                  <c:v>5.8</c:v>
                </c:pt>
                <c:pt idx="7">
                  <c:v>4.3416666666666668</c:v>
                </c:pt>
                <c:pt idx="8">
                  <c:v>-2.0916666666666668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D738-4D16-BCD5-DA4C74719FD3}"/>
            </c:ext>
          </c:extLst>
        </c:ser>
        <c:ser>
          <c:idx val="22"/>
          <c:order val="23"/>
          <c:tx>
            <c:strRef>
              <c:f>'Índice de prod ind (%)'!$A$29</c:f>
              <c:strCache>
                <c:ptCount val="1"/>
                <c:pt idx="0">
                  <c:v>Portugal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</a:schemeClr>
              </a:solidFill>
              <a:ln w="9525">
                <a:solidFill>
                  <a:schemeClr val="accent5">
                    <a:lumMod val="8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(%)'!$B$29:$J$29</c:f>
              <c:numCache>
                <c:formatCode>General</c:formatCode>
                <c:ptCount val="9"/>
                <c:pt idx="0">
                  <c:v>-5.875</c:v>
                </c:pt>
                <c:pt idx="1">
                  <c:v>0.8417</c:v>
                </c:pt>
                <c:pt idx="2">
                  <c:v>1.641</c:v>
                </c:pt>
                <c:pt idx="3">
                  <c:v>2.1</c:v>
                </c:pt>
                <c:pt idx="4">
                  <c:v>2.5499999999999998</c:v>
                </c:pt>
                <c:pt idx="5">
                  <c:v>3.5666666666666664</c:v>
                </c:pt>
                <c:pt idx="6">
                  <c:v>9.9999999999999978E-2</c:v>
                </c:pt>
                <c:pt idx="7">
                  <c:v>-2.1333333333333333</c:v>
                </c:pt>
                <c:pt idx="8">
                  <c:v>-7.0333333333333323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D738-4D16-BCD5-DA4C74719FD3}"/>
            </c:ext>
          </c:extLst>
        </c:ser>
        <c:ser>
          <c:idx val="23"/>
          <c:order val="24"/>
          <c:tx>
            <c:strRef>
              <c:f>'Índice de prod ind (%)'!$A$30</c:f>
              <c:strCache>
                <c:ptCount val="1"/>
                <c:pt idx="0">
                  <c:v>Rep Checa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</a:schemeClr>
              </a:solidFill>
              <a:ln w="9525">
                <a:solidFill>
                  <a:schemeClr val="accent6">
                    <a:lumMod val="8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(%)'!$B$30:$J$30</c:f>
              <c:numCache>
                <c:formatCode>General</c:formatCode>
                <c:ptCount val="9"/>
                <c:pt idx="0">
                  <c:v>-0.68300000000000005</c:v>
                </c:pt>
                <c:pt idx="1">
                  <c:v>0.1583</c:v>
                </c:pt>
                <c:pt idx="2">
                  <c:v>4.9749999999999996</c:v>
                </c:pt>
                <c:pt idx="3">
                  <c:v>4.5416666666666661</c:v>
                </c:pt>
                <c:pt idx="4">
                  <c:v>3.1166666666666667</c:v>
                </c:pt>
                <c:pt idx="5">
                  <c:v>6.75</c:v>
                </c:pt>
                <c:pt idx="6">
                  <c:v>3.1083333333333329</c:v>
                </c:pt>
                <c:pt idx="7">
                  <c:v>-0.32500000000000007</c:v>
                </c:pt>
                <c:pt idx="8">
                  <c:v>-6.9833333333333334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D738-4D16-BCD5-DA4C74719FD3}"/>
            </c:ext>
          </c:extLst>
        </c:ser>
        <c:ser>
          <c:idx val="24"/>
          <c:order val="25"/>
          <c:tx>
            <c:strRef>
              <c:f>'Índice de prod ind (%)'!$A$31</c:f>
              <c:strCache>
                <c:ptCount val="1"/>
                <c:pt idx="0">
                  <c:v>Rumanía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(%)'!$B$31:$J$31</c:f>
              <c:numCache>
                <c:formatCode>General</c:formatCode>
                <c:ptCount val="9"/>
                <c:pt idx="0">
                  <c:v>2.5329999999999999</c:v>
                </c:pt>
                <c:pt idx="1">
                  <c:v>7.4916999999999998</c:v>
                </c:pt>
                <c:pt idx="2">
                  <c:v>6.3920000000000003</c:v>
                </c:pt>
                <c:pt idx="3">
                  <c:v>2.7416666666666667</c:v>
                </c:pt>
                <c:pt idx="4">
                  <c:v>3.0749999999999997</c:v>
                </c:pt>
                <c:pt idx="5">
                  <c:v>8.6916666666666664</c:v>
                </c:pt>
                <c:pt idx="6">
                  <c:v>4.3583333333333334</c:v>
                </c:pt>
                <c:pt idx="7">
                  <c:v>-3.1666666666666661</c:v>
                </c:pt>
                <c:pt idx="8">
                  <c:v>-9.1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D738-4D16-BCD5-DA4C74719FD3}"/>
            </c:ext>
          </c:extLst>
        </c:ser>
        <c:ser>
          <c:idx val="25"/>
          <c:order val="26"/>
          <c:tx>
            <c:strRef>
              <c:f>'Índice de prod ind (%)'!$A$32</c:f>
              <c:strCache>
                <c:ptCount val="1"/>
                <c:pt idx="0">
                  <c:v>Suecia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'Índice de prod ind (%)'!$B$5:$J$5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'Índice de prod ind (%)'!$B$32:$J$32</c:f>
              <c:numCache>
                <c:formatCode>General</c:formatCode>
                <c:ptCount val="9"/>
                <c:pt idx="0">
                  <c:v>-1.075</c:v>
                </c:pt>
                <c:pt idx="1">
                  <c:v>-4.6082999999999998</c:v>
                </c:pt>
                <c:pt idx="2">
                  <c:v>-1.6919999999999999</c:v>
                </c:pt>
                <c:pt idx="3">
                  <c:v>2.7499999999999996</c:v>
                </c:pt>
                <c:pt idx="4">
                  <c:v>1.6416666666666666</c:v>
                </c:pt>
                <c:pt idx="5">
                  <c:v>4.8166666666666673</c:v>
                </c:pt>
                <c:pt idx="6">
                  <c:v>2.6</c:v>
                </c:pt>
                <c:pt idx="7">
                  <c:v>2.4833333333333329</c:v>
                </c:pt>
                <c:pt idx="8">
                  <c:v>-4.9749999999999996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D738-4D16-BCD5-DA4C74719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7977135"/>
        <c:axId val="957978383"/>
      </c:line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5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sz="2500" baseline="0"/>
              <a:t>Ecoeficiencia-PIB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5.5754721221127027E-2"/>
          <c:y val="5.567695896006792E-2"/>
          <c:w val="0.85080441471277546"/>
          <c:h val="0.82057243524551304"/>
        </c:manualLayout>
      </c:layout>
      <c:bar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'Índice de prod ind (%)'!$AO$44:$AO$70</c:f>
              <c:strCache>
                <c:ptCount val="27"/>
                <c:pt idx="0">
                  <c:v>Malta</c:v>
                </c:pt>
                <c:pt idx="1">
                  <c:v>Dinamarca</c:v>
                </c:pt>
                <c:pt idx="2">
                  <c:v>Alemania</c:v>
                </c:pt>
                <c:pt idx="3">
                  <c:v>Italia</c:v>
                </c:pt>
                <c:pt idx="4">
                  <c:v>Austria</c:v>
                </c:pt>
                <c:pt idx="5">
                  <c:v>Países Bajos</c:v>
                </c:pt>
                <c:pt idx="6">
                  <c:v>Suecia</c:v>
                </c:pt>
                <c:pt idx="7">
                  <c:v>Francia</c:v>
                </c:pt>
                <c:pt idx="8">
                  <c:v>Luxemburgo</c:v>
                </c:pt>
                <c:pt idx="9">
                  <c:v>Irlanda</c:v>
                </c:pt>
                <c:pt idx="10">
                  <c:v>Bélgica</c:v>
                </c:pt>
                <c:pt idx="11">
                  <c:v>Letonia</c:v>
                </c:pt>
                <c:pt idx="12">
                  <c:v>Polonia</c:v>
                </c:pt>
                <c:pt idx="13">
                  <c:v>Finlandia</c:v>
                </c:pt>
                <c:pt idx="14">
                  <c:v>España</c:v>
                </c:pt>
                <c:pt idx="15">
                  <c:v>Estonia</c:v>
                </c:pt>
                <c:pt idx="16">
                  <c:v>Lituania</c:v>
                </c:pt>
                <c:pt idx="17">
                  <c:v>Chipre</c:v>
                </c:pt>
                <c:pt idx="18">
                  <c:v>Portugal</c:v>
                </c:pt>
                <c:pt idx="19">
                  <c:v>Eslovenia</c:v>
                </c:pt>
                <c:pt idx="20">
                  <c:v>Croacia</c:v>
                </c:pt>
                <c:pt idx="21">
                  <c:v>Grecia</c:v>
                </c:pt>
                <c:pt idx="22">
                  <c:v>Rumanía</c:v>
                </c:pt>
                <c:pt idx="23">
                  <c:v>Eslovaquia</c:v>
                </c:pt>
                <c:pt idx="24">
                  <c:v>Hungría</c:v>
                </c:pt>
                <c:pt idx="25">
                  <c:v>R Checa</c:v>
                </c:pt>
                <c:pt idx="26">
                  <c:v>Bulgaria </c:v>
                </c:pt>
              </c:strCache>
            </c:strRef>
          </c:cat>
          <c:val>
            <c:numRef>
              <c:f>'Índice de prod ind (%)'!$AP$44:$AP$70</c:f>
              <c:numCache>
                <c:formatCode>General</c:formatCode>
                <c:ptCount val="27"/>
                <c:pt idx="0">
                  <c:v>1.0000000000000691</c:v>
                </c:pt>
                <c:pt idx="1">
                  <c:v>0.99999999999999944</c:v>
                </c:pt>
                <c:pt idx="2">
                  <c:v>0.99999999999999889</c:v>
                </c:pt>
                <c:pt idx="3">
                  <c:v>0.99999999999999833</c:v>
                </c:pt>
                <c:pt idx="4">
                  <c:v>0.99999999999999822</c:v>
                </c:pt>
                <c:pt idx="5">
                  <c:v>0.99999999999999811</c:v>
                </c:pt>
                <c:pt idx="6">
                  <c:v>0.99999999999999611</c:v>
                </c:pt>
                <c:pt idx="7">
                  <c:v>0.99999999999999156</c:v>
                </c:pt>
                <c:pt idx="8">
                  <c:v>0.99999999999995337</c:v>
                </c:pt>
                <c:pt idx="9">
                  <c:v>0.96320935319739776</c:v>
                </c:pt>
                <c:pt idx="10">
                  <c:v>0.91484538721921549</c:v>
                </c:pt>
                <c:pt idx="11">
                  <c:v>0.8867997356946542</c:v>
                </c:pt>
                <c:pt idx="12">
                  <c:v>0.74283904524509303</c:v>
                </c:pt>
                <c:pt idx="13">
                  <c:v>0.70643546229460952</c:v>
                </c:pt>
                <c:pt idx="14">
                  <c:v>0.68689674286198388</c:v>
                </c:pt>
                <c:pt idx="15">
                  <c:v>0.68554823801212439</c:v>
                </c:pt>
                <c:pt idx="16">
                  <c:v>0.62803644098050904</c:v>
                </c:pt>
                <c:pt idx="17">
                  <c:v>0.61119243124529765</c:v>
                </c:pt>
                <c:pt idx="18">
                  <c:v>0.50335650414479527</c:v>
                </c:pt>
                <c:pt idx="19">
                  <c:v>0.49464472485326327</c:v>
                </c:pt>
                <c:pt idx="20">
                  <c:v>0.46527257893988866</c:v>
                </c:pt>
                <c:pt idx="21">
                  <c:v>0.45263134048674092</c:v>
                </c:pt>
                <c:pt idx="22">
                  <c:v>0.32177696006425105</c:v>
                </c:pt>
                <c:pt idx="23">
                  <c:v>0.29169570729247424</c:v>
                </c:pt>
                <c:pt idx="24">
                  <c:v>0.23324309854196196</c:v>
                </c:pt>
                <c:pt idx="25">
                  <c:v>0.18387180915961659</c:v>
                </c:pt>
                <c:pt idx="26">
                  <c:v>0.14258869942307861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71-4713-992B-4E1AA1166C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957977135"/>
        <c:axId val="957978383"/>
      </c:barChart>
      <c:barChart>
        <c:barDir val="col"/>
        <c:grouping val="stacked"/>
        <c:varyColors val="0"/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'Índice de prod ind (%)'!$AO$44:$AO$70</c:f>
              <c:strCache>
                <c:ptCount val="27"/>
                <c:pt idx="0">
                  <c:v>Malta</c:v>
                </c:pt>
                <c:pt idx="1">
                  <c:v>Dinamarca</c:v>
                </c:pt>
                <c:pt idx="2">
                  <c:v>Alemania</c:v>
                </c:pt>
                <c:pt idx="3">
                  <c:v>Italia</c:v>
                </c:pt>
                <c:pt idx="4">
                  <c:v>Austria</c:v>
                </c:pt>
                <c:pt idx="5">
                  <c:v>Países Bajos</c:v>
                </c:pt>
                <c:pt idx="6">
                  <c:v>Suecia</c:v>
                </c:pt>
                <c:pt idx="7">
                  <c:v>Francia</c:v>
                </c:pt>
                <c:pt idx="8">
                  <c:v>Luxemburgo</c:v>
                </c:pt>
                <c:pt idx="9">
                  <c:v>Irlanda</c:v>
                </c:pt>
                <c:pt idx="10">
                  <c:v>Bélgica</c:v>
                </c:pt>
                <c:pt idx="11">
                  <c:v>Letonia</c:v>
                </c:pt>
                <c:pt idx="12">
                  <c:v>Polonia</c:v>
                </c:pt>
                <c:pt idx="13">
                  <c:v>Finlandia</c:v>
                </c:pt>
                <c:pt idx="14">
                  <c:v>España</c:v>
                </c:pt>
                <c:pt idx="15">
                  <c:v>Estonia</c:v>
                </c:pt>
                <c:pt idx="16">
                  <c:v>Lituania</c:v>
                </c:pt>
                <c:pt idx="17">
                  <c:v>Chipre</c:v>
                </c:pt>
                <c:pt idx="18">
                  <c:v>Portugal</c:v>
                </c:pt>
                <c:pt idx="19">
                  <c:v>Eslovenia</c:v>
                </c:pt>
                <c:pt idx="20">
                  <c:v>Croacia</c:v>
                </c:pt>
                <c:pt idx="21">
                  <c:v>Grecia</c:v>
                </c:pt>
                <c:pt idx="22">
                  <c:v>Rumanía</c:v>
                </c:pt>
                <c:pt idx="23">
                  <c:v>Eslovaquia</c:v>
                </c:pt>
                <c:pt idx="24">
                  <c:v>Hungría</c:v>
                </c:pt>
                <c:pt idx="25">
                  <c:v>R Checa</c:v>
                </c:pt>
                <c:pt idx="26">
                  <c:v>Bulgaria </c:v>
                </c:pt>
              </c:strCache>
            </c:strRef>
          </c:cat>
          <c:val>
            <c:numRef>
              <c:f>'Índice de prod ind (%)'!$AQ$44:$AQ$70</c:f>
              <c:numCache>
                <c:formatCode>General</c:formatCode>
                <c:ptCount val="27"/>
                <c:pt idx="0">
                  <c:v>-6.5740740740740419E-2</c:v>
                </c:pt>
                <c:pt idx="1">
                  <c:v>0.79170370370370369</c:v>
                </c:pt>
                <c:pt idx="2">
                  <c:v>-0.63981481481481539</c:v>
                </c:pt>
                <c:pt idx="3">
                  <c:v>-0.78341111111111106</c:v>
                </c:pt>
                <c:pt idx="4">
                  <c:v>1.2184777777777778</c:v>
                </c:pt>
                <c:pt idx="5">
                  <c:v>-0.84166629629629652</c:v>
                </c:pt>
                <c:pt idx="6">
                  <c:v>2.8592629629629633</c:v>
                </c:pt>
                <c:pt idx="7">
                  <c:v>-0.99162962962962942</c:v>
                </c:pt>
                <c:pt idx="8">
                  <c:v>-1.5128888888888889</c:v>
                </c:pt>
                <c:pt idx="9">
                  <c:v>8.4314851851851849</c:v>
                </c:pt>
                <c:pt idx="10">
                  <c:v>0.95833333333333337</c:v>
                </c:pt>
                <c:pt idx="11">
                  <c:v>2.5333703703703705</c:v>
                </c:pt>
                <c:pt idx="12">
                  <c:v>3.2953703703703701</c:v>
                </c:pt>
                <c:pt idx="13">
                  <c:v>0.18896666666666645</c:v>
                </c:pt>
                <c:pt idx="14">
                  <c:v>-0.78426666666666678</c:v>
                </c:pt>
                <c:pt idx="15">
                  <c:v>2.9795962962962963</c:v>
                </c:pt>
                <c:pt idx="16">
                  <c:v>3.2129259259259264</c:v>
                </c:pt>
                <c:pt idx="17">
                  <c:v>0.44077777777777793</c:v>
                </c:pt>
                <c:pt idx="18">
                  <c:v>-0.47136666666666671</c:v>
                </c:pt>
                <c:pt idx="19">
                  <c:v>2.5323666666666669</c:v>
                </c:pt>
                <c:pt idx="20">
                  <c:v>3.3333333333551707E-6</c:v>
                </c:pt>
                <c:pt idx="21">
                  <c:v>1.7596296296296308E-2</c:v>
                </c:pt>
                <c:pt idx="22">
                  <c:v>1.2278111111111114</c:v>
                </c:pt>
                <c:pt idx="23">
                  <c:v>2.9879259259259263</c:v>
                </c:pt>
                <c:pt idx="24">
                  <c:v>2.572222222222222</c:v>
                </c:pt>
                <c:pt idx="25">
                  <c:v>0.90000370370370364</c:v>
                </c:pt>
                <c:pt idx="26">
                  <c:v>0.64070370370370378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71-4713-992B-4E1AA1166C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078125296"/>
        <c:axId val="1078115728"/>
      </c:bar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000" baseline="0"/>
                  <a:t>ECoeficienca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valAx>
        <c:axId val="107811572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5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500" baseline="0"/>
                  <a:t>PIB medio (millones de €)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5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078125296"/>
        <c:crosses val="max"/>
        <c:crossBetween val="between"/>
      </c:valAx>
      <c:catAx>
        <c:axId val="10781252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7811572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4616186890038085"/>
          <c:y val="0.23834344935647495"/>
          <c:w val="0.15985935587834049"/>
          <c:h val="0.118718181407778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IPI (%)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4.2185879281046161E-2"/>
          <c:y val="7.1818292355742899E-2"/>
          <c:w val="0.86888327873144955"/>
          <c:h val="0.89199799360220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'Índice de prod ind (%)'!$A$33</c:f>
              <c:strCache>
                <c:ptCount val="1"/>
                <c:pt idx="0">
                  <c:v>Unión Europea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'Índice de prod ind (%)'!$B$5:$K$5</c:f>
              <c:numCache>
                <c:formatCode>General</c:formatCode>
                <c:ptCount val="10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numCache>
            </c:numRef>
          </c:cat>
          <c:val>
            <c:numRef>
              <c:f>'Índice de prod ind (%)'!$B$33:$J$33</c:f>
              <c:numCache>
                <c:formatCode>General</c:formatCode>
                <c:ptCount val="9"/>
                <c:pt idx="0">
                  <c:v>-0.74876538461538478</c:v>
                </c:pt>
                <c:pt idx="1">
                  <c:v>-0.53234615384615391</c:v>
                </c:pt>
                <c:pt idx="2">
                  <c:v>1.9926269230769231</c:v>
                </c:pt>
                <c:pt idx="3">
                  <c:v>3.5339506172839501</c:v>
                </c:pt>
                <c:pt idx="4">
                  <c:v>2.808641975308642</c:v>
                </c:pt>
                <c:pt idx="5">
                  <c:v>4.6160493827160485</c:v>
                </c:pt>
                <c:pt idx="6">
                  <c:v>2.3203703703703704</c:v>
                </c:pt>
                <c:pt idx="7">
                  <c:v>1.3324074074074077</c:v>
                </c:pt>
                <c:pt idx="8">
                  <c:v>-4.9691358024691352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CD-4557-922A-269BAFBAAB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57977135"/>
        <c:axId val="957978383"/>
      </c:bar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Volumen</a:t>
            </a:r>
            <a:r>
              <a:rPr lang="es-ES_tradnl" baseline="0"/>
              <a:t> de vehículos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4.2185879281046161E-2"/>
          <c:y val="7.1818292355742899E-2"/>
          <c:w val="0.86888327873144955"/>
          <c:h val="0.8919979936022091"/>
        </c:manualLayout>
      </c:layout>
      <c:lineChart>
        <c:grouping val="standard"/>
        <c:varyColors val="0"/>
        <c:ser>
          <c:idx val="0"/>
          <c:order val="0"/>
          <c:tx>
            <c:strRef>
              <c:f>'Volumen de vehículos'!$A$6</c:f>
              <c:strCache>
                <c:ptCount val="1"/>
                <c:pt idx="0">
                  <c:v>Alemania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vehículos'!$B$6:$J$6</c:f>
              <c:numCache>
                <c:formatCode>General</c:formatCode>
                <c:ptCount val="9"/>
                <c:pt idx="0">
                  <c:v>47829105</c:v>
                </c:pt>
                <c:pt idx="1">
                  <c:v>48374369</c:v>
                </c:pt>
                <c:pt idx="2">
                  <c:v>48911873</c:v>
                </c:pt>
                <c:pt idx="3">
                  <c:v>49570249</c:v>
                </c:pt>
                <c:pt idx="4">
                  <c:v>50374203</c:v>
                </c:pt>
                <c:pt idx="5">
                  <c:v>51253775</c:v>
                </c:pt>
                <c:pt idx="6">
                  <c:v>52086030</c:v>
                </c:pt>
                <c:pt idx="7">
                  <c:v>52866601</c:v>
                </c:pt>
                <c:pt idx="8">
                  <c:v>53651934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E66-4B86-A123-3DFB5C886414}"/>
            </c:ext>
          </c:extLst>
        </c:ser>
        <c:ser>
          <c:idx val="1"/>
          <c:order val="1"/>
          <c:tx>
            <c:strRef>
              <c:f>'Volumen de vehículos'!$A$7</c:f>
              <c:strCache>
                <c:ptCount val="1"/>
                <c:pt idx="0">
                  <c:v>Austria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vehículos'!$B$7:$J$7</c:f>
              <c:numCache>
                <c:formatCode>General</c:formatCode>
                <c:ptCount val="9"/>
                <c:pt idx="0">
                  <c:v>5537000</c:v>
                </c:pt>
                <c:pt idx="1">
                  <c:v>5625000</c:v>
                </c:pt>
                <c:pt idx="2">
                  <c:v>5677982</c:v>
                </c:pt>
                <c:pt idx="3">
                  <c:v>5745912</c:v>
                </c:pt>
                <c:pt idx="4">
                  <c:v>5838027</c:v>
                </c:pt>
                <c:pt idx="5">
                  <c:v>5939176</c:v>
                </c:pt>
                <c:pt idx="6">
                  <c:v>6048241</c:v>
                </c:pt>
                <c:pt idx="7">
                  <c:v>6135464</c:v>
                </c:pt>
                <c:pt idx="8">
                  <c:v>6214321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E66-4B86-A123-3DFB5C886414}"/>
            </c:ext>
          </c:extLst>
        </c:ser>
        <c:ser>
          <c:idx val="2"/>
          <c:order val="2"/>
          <c:tx>
            <c:strRef>
              <c:f>'Volumen de vehículos'!$A$8</c:f>
              <c:strCache>
                <c:ptCount val="1"/>
                <c:pt idx="0">
                  <c:v>Bélgica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vehículos'!$B$8:$J$8</c:f>
              <c:numCache>
                <c:formatCode>General</c:formatCode>
                <c:ptCount val="9"/>
                <c:pt idx="0">
                  <c:v>6297500</c:v>
                </c:pt>
                <c:pt idx="1">
                  <c:v>6358800</c:v>
                </c:pt>
                <c:pt idx="2">
                  <c:v>6435004</c:v>
                </c:pt>
                <c:pt idx="3">
                  <c:v>6522942</c:v>
                </c:pt>
                <c:pt idx="4">
                  <c:v>6640318</c:v>
                </c:pt>
                <c:pt idx="5">
                  <c:v>6747483</c:v>
                </c:pt>
                <c:pt idx="6">
                  <c:v>6850490</c:v>
                </c:pt>
                <c:pt idx="7">
                  <c:v>6920517</c:v>
                </c:pt>
                <c:pt idx="8">
                  <c:v>6946638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E66-4B86-A123-3DFB5C886414}"/>
            </c:ext>
          </c:extLst>
        </c:ser>
        <c:ser>
          <c:idx val="3"/>
          <c:order val="3"/>
          <c:tx>
            <c:strRef>
              <c:f>'Volumen de vehículos'!$A$9</c:f>
              <c:strCache>
                <c:ptCount val="1"/>
                <c:pt idx="0">
                  <c:v>Bulgaria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vehículos'!$B$9:$J$9</c:f>
              <c:numCache>
                <c:formatCode>General</c:formatCode>
                <c:ptCount val="9"/>
                <c:pt idx="0">
                  <c:v>3230000</c:v>
                </c:pt>
                <c:pt idx="1">
                  <c:v>3355200</c:v>
                </c:pt>
                <c:pt idx="2">
                  <c:v>3484569</c:v>
                </c:pt>
                <c:pt idx="3">
                  <c:v>3667787</c:v>
                </c:pt>
                <c:pt idx="4">
                  <c:v>3661320</c:v>
                </c:pt>
                <c:pt idx="5">
                  <c:v>3249375</c:v>
                </c:pt>
                <c:pt idx="6">
                  <c:v>3267952</c:v>
                </c:pt>
                <c:pt idx="7">
                  <c:v>3339725</c:v>
                </c:pt>
                <c:pt idx="8">
                  <c:v>3385940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E66-4B86-A123-3DFB5C886414}"/>
            </c:ext>
          </c:extLst>
        </c:ser>
        <c:ser>
          <c:idx val="4"/>
          <c:order val="4"/>
          <c:tx>
            <c:strRef>
              <c:f>'Volumen de vehículos'!$A$10</c:f>
              <c:strCache>
                <c:ptCount val="1"/>
                <c:pt idx="0">
                  <c:v>Chipre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vehículos'!$B$10:$J$10</c:f>
              <c:numCache>
                <c:formatCode>General</c:formatCode>
                <c:ptCount val="9"/>
                <c:pt idx="0">
                  <c:v>596900</c:v>
                </c:pt>
                <c:pt idx="1">
                  <c:v>590800</c:v>
                </c:pt>
                <c:pt idx="2">
                  <c:v>588521</c:v>
                </c:pt>
                <c:pt idx="3">
                  <c:v>597209</c:v>
                </c:pt>
                <c:pt idx="4">
                  <c:v>620551</c:v>
                </c:pt>
                <c:pt idx="5">
                  <c:v>640661</c:v>
                </c:pt>
                <c:pt idx="6">
                  <c:v>668268</c:v>
                </c:pt>
                <c:pt idx="7">
                  <c:v>693821</c:v>
                </c:pt>
                <c:pt idx="8">
                  <c:v>700852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E66-4B86-A123-3DFB5C886414}"/>
            </c:ext>
          </c:extLst>
        </c:ser>
        <c:ser>
          <c:idx val="5"/>
          <c:order val="5"/>
          <c:tx>
            <c:strRef>
              <c:f>'Volumen de vehículos'!$A$11</c:f>
              <c:strCache>
                <c:ptCount val="1"/>
                <c:pt idx="0">
                  <c:v>Croacia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vehículos'!$B$11:$J$11</c:f>
              <c:numCache>
                <c:formatCode>General</c:formatCode>
                <c:ptCount val="9"/>
                <c:pt idx="0">
                  <c:v>1598600</c:v>
                </c:pt>
                <c:pt idx="1">
                  <c:v>1602300</c:v>
                </c:pt>
                <c:pt idx="2">
                  <c:v>1631499</c:v>
                </c:pt>
                <c:pt idx="3">
                  <c:v>1662700</c:v>
                </c:pt>
                <c:pt idx="4">
                  <c:v>1727173</c:v>
                </c:pt>
                <c:pt idx="5">
                  <c:v>1782667</c:v>
                </c:pt>
                <c:pt idx="6">
                  <c:v>1867242</c:v>
                </c:pt>
                <c:pt idx="7">
                  <c:v>1939105</c:v>
                </c:pt>
                <c:pt idx="8">
                  <c:v>1969094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E66-4B86-A123-3DFB5C886414}"/>
            </c:ext>
          </c:extLst>
        </c:ser>
        <c:ser>
          <c:idx val="6"/>
          <c:order val="6"/>
          <c:tx>
            <c:strRef>
              <c:f>'Volumen de vehículos'!$A$12</c:f>
              <c:strCache>
                <c:ptCount val="1"/>
                <c:pt idx="0">
                  <c:v>Dinamarca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vehículos'!$B$12:$J$12</c:f>
              <c:numCache>
                <c:formatCode>General</c:formatCode>
                <c:ptCount val="9"/>
                <c:pt idx="0">
                  <c:v>2711904</c:v>
                </c:pt>
                <c:pt idx="1">
                  <c:v>2737119</c:v>
                </c:pt>
                <c:pt idx="2">
                  <c:v>2784230</c:v>
                </c:pt>
                <c:pt idx="3">
                  <c:v>2842550</c:v>
                </c:pt>
                <c:pt idx="4">
                  <c:v>2919455</c:v>
                </c:pt>
                <c:pt idx="5">
                  <c:v>2982964</c:v>
                </c:pt>
                <c:pt idx="6">
                  <c:v>3041221</c:v>
                </c:pt>
                <c:pt idx="7">
                  <c:v>3088844</c:v>
                </c:pt>
                <c:pt idx="8">
                  <c:v>3155764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E66-4B86-A123-3DFB5C886414}"/>
            </c:ext>
          </c:extLst>
        </c:ser>
        <c:ser>
          <c:idx val="7"/>
          <c:order val="7"/>
          <c:tx>
            <c:strRef>
              <c:f>'Volumen de vehículos'!$A$13</c:f>
              <c:strCache>
                <c:ptCount val="1"/>
                <c:pt idx="0">
                  <c:v>Eslovaquia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vehículos'!$B$13:$J$13</c:f>
              <c:numCache>
                <c:formatCode>General</c:formatCode>
                <c:ptCount val="9"/>
                <c:pt idx="0">
                  <c:v>2143000</c:v>
                </c:pt>
                <c:pt idx="1">
                  <c:v>2206000</c:v>
                </c:pt>
                <c:pt idx="2">
                  <c:v>2279761</c:v>
                </c:pt>
                <c:pt idx="3">
                  <c:v>2376227</c:v>
                </c:pt>
                <c:pt idx="4">
                  <c:v>2470833</c:v>
                </c:pt>
                <c:pt idx="5">
                  <c:v>2581475</c:v>
                </c:pt>
                <c:pt idx="6">
                  <c:v>2689506</c:v>
                </c:pt>
                <c:pt idx="7">
                  <c:v>2764453</c:v>
                </c:pt>
                <c:pt idx="8">
                  <c:v>2811152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AE66-4B86-A123-3DFB5C886414}"/>
            </c:ext>
          </c:extLst>
        </c:ser>
        <c:ser>
          <c:idx val="8"/>
          <c:order val="8"/>
          <c:tx>
            <c:strRef>
              <c:f>'Volumen de vehículos'!$A$14</c:f>
              <c:strCache>
                <c:ptCount val="1"/>
                <c:pt idx="0">
                  <c:v>Eslovenia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vehículos'!$B$14:$J$14</c:f>
              <c:numCache>
                <c:formatCode>General</c:formatCode>
                <c:ptCount val="9"/>
                <c:pt idx="0">
                  <c:v>1166222</c:v>
                </c:pt>
                <c:pt idx="1">
                  <c:v>1164947</c:v>
                </c:pt>
                <c:pt idx="2">
                  <c:v>1172662</c:v>
                </c:pt>
                <c:pt idx="3">
                  <c:v>1187775</c:v>
                </c:pt>
                <c:pt idx="4">
                  <c:v>1212192</c:v>
                </c:pt>
                <c:pt idx="5">
                  <c:v>1241253</c:v>
                </c:pt>
                <c:pt idx="6">
                  <c:v>1274596</c:v>
                </c:pt>
                <c:pt idx="7">
                  <c:v>1303784</c:v>
                </c:pt>
                <c:pt idx="8">
                  <c:v>1311605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AE66-4B86-A123-3DFB5C886414}"/>
            </c:ext>
          </c:extLst>
        </c:ser>
        <c:ser>
          <c:idx val="9"/>
          <c:order val="9"/>
          <c:tx>
            <c:strRef>
              <c:f>'Volumen de vehículos'!$A$15</c:f>
              <c:strCache>
                <c:ptCount val="1"/>
                <c:pt idx="0">
                  <c:v>España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vehículos'!$B$15:$J$15</c:f>
              <c:numCache>
                <c:formatCode>General</c:formatCode>
                <c:ptCount val="9"/>
                <c:pt idx="0">
                  <c:v>27943287</c:v>
                </c:pt>
                <c:pt idx="1">
                  <c:v>27617785</c:v>
                </c:pt>
                <c:pt idx="2">
                  <c:v>27590727</c:v>
                </c:pt>
                <c:pt idx="3">
                  <c:v>27883710</c:v>
                </c:pt>
                <c:pt idx="4">
                  <c:v>28451448</c:v>
                </c:pt>
                <c:pt idx="5">
                  <c:v>29142244</c:v>
                </c:pt>
                <c:pt idx="6">
                  <c:v>29820646</c:v>
                </c:pt>
                <c:pt idx="7">
                  <c:v>30339742</c:v>
                </c:pt>
                <c:pt idx="8">
                  <c:v>30530791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AE66-4B86-A123-3DFB5C886414}"/>
            </c:ext>
          </c:extLst>
        </c:ser>
        <c:ser>
          <c:idx val="10"/>
          <c:order val="10"/>
          <c:tx>
            <c:strRef>
              <c:f>'Volumen de vehículos'!$A$16</c:f>
              <c:strCache>
                <c:ptCount val="1"/>
                <c:pt idx="0">
                  <c:v>Estonia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vehículos'!$B$16:$J$16</c:f>
              <c:numCache>
                <c:formatCode>General</c:formatCode>
                <c:ptCount val="9"/>
                <c:pt idx="0">
                  <c:v>695510</c:v>
                </c:pt>
                <c:pt idx="1">
                  <c:v>726000</c:v>
                </c:pt>
                <c:pt idx="2">
                  <c:v>754190</c:v>
                </c:pt>
                <c:pt idx="3">
                  <c:v>783136</c:v>
                </c:pt>
                <c:pt idx="4">
                  <c:v>816206</c:v>
                </c:pt>
                <c:pt idx="5">
                  <c:v>845688</c:v>
                </c:pt>
                <c:pt idx="6">
                  <c:v>873049</c:v>
                </c:pt>
                <c:pt idx="7">
                  <c:v>931262</c:v>
                </c:pt>
                <c:pt idx="8">
                  <c:v>949276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AE66-4B86-A123-3DFB5C886414}"/>
            </c:ext>
          </c:extLst>
        </c:ser>
        <c:ser>
          <c:idx val="11"/>
          <c:order val="11"/>
          <c:tx>
            <c:strRef>
              <c:f>'Volumen de vehículos'!$A$17</c:f>
              <c:strCache>
                <c:ptCount val="1"/>
                <c:pt idx="0">
                  <c:v>Finlandia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vehículos'!$B$17:$J$17</c:f>
              <c:numCache>
                <c:formatCode>General</c:formatCode>
                <c:ptCount val="9"/>
                <c:pt idx="0">
                  <c:v>3661700</c:v>
                </c:pt>
                <c:pt idx="1">
                  <c:v>3753000</c:v>
                </c:pt>
                <c:pt idx="2">
                  <c:v>3825990</c:v>
                </c:pt>
                <c:pt idx="3">
                  <c:v>3896289</c:v>
                </c:pt>
                <c:pt idx="4">
                  <c:v>4027610</c:v>
                </c:pt>
                <c:pt idx="5">
                  <c:v>4128428</c:v>
                </c:pt>
                <c:pt idx="6">
                  <c:v>4225907</c:v>
                </c:pt>
                <c:pt idx="7">
                  <c:v>4331429</c:v>
                </c:pt>
                <c:pt idx="8">
                  <c:v>4414336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AE66-4B86-A123-3DFB5C886414}"/>
            </c:ext>
          </c:extLst>
        </c:ser>
        <c:ser>
          <c:idx val="26"/>
          <c:order val="12"/>
          <c:tx>
            <c:strRef>
              <c:f>'Volumen de vehículos'!$A$18</c:f>
              <c:strCache>
                <c:ptCount val="1"/>
                <c:pt idx="0">
                  <c:v>Francia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  <a:lumOff val="40000"/>
                </a:schemeClr>
              </a:solidFill>
              <a:ln w="9525">
                <a:solidFill>
                  <a:schemeClr val="accent3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vehículos'!$B$18:$J$18</c:f>
              <c:numCache>
                <c:formatCode>General</c:formatCode>
                <c:ptCount val="9"/>
                <c:pt idx="0">
                  <c:v>40083520</c:v>
                </c:pt>
                <c:pt idx="1">
                  <c:v>40171217</c:v>
                </c:pt>
                <c:pt idx="2">
                  <c:v>40930069</c:v>
                </c:pt>
                <c:pt idx="3">
                  <c:v>40756389</c:v>
                </c:pt>
                <c:pt idx="4">
                  <c:v>44244877</c:v>
                </c:pt>
                <c:pt idx="5">
                  <c:v>44909535</c:v>
                </c:pt>
                <c:pt idx="6">
                  <c:v>45124808</c:v>
                </c:pt>
                <c:pt idx="7">
                  <c:v>45143795</c:v>
                </c:pt>
                <c:pt idx="8">
                  <c:v>44914291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AE66-4B86-A123-3DFB5C886414}"/>
            </c:ext>
          </c:extLst>
        </c:ser>
        <c:ser>
          <c:idx val="12"/>
          <c:order val="13"/>
          <c:tx>
            <c:strRef>
              <c:f>'Volumen de vehículos'!$A$19</c:f>
              <c:strCache>
                <c:ptCount val="1"/>
                <c:pt idx="0">
                  <c:v>Grecia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vehículos'!$B$19:$J$19</c:f>
              <c:numCache>
                <c:formatCode>General</c:formatCode>
                <c:ptCount val="9"/>
                <c:pt idx="0">
                  <c:v>6513803</c:v>
                </c:pt>
                <c:pt idx="1">
                  <c:v>6467193</c:v>
                </c:pt>
                <c:pt idx="2">
                  <c:v>6455865</c:v>
                </c:pt>
                <c:pt idx="3">
                  <c:v>6449430</c:v>
                </c:pt>
                <c:pt idx="4">
                  <c:v>6512139</c:v>
                </c:pt>
                <c:pt idx="5">
                  <c:v>6599269</c:v>
                </c:pt>
                <c:pt idx="6">
                  <c:v>6646453</c:v>
                </c:pt>
                <c:pt idx="7">
                  <c:v>6785832</c:v>
                </c:pt>
                <c:pt idx="8">
                  <c:v>5518715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AE66-4B86-A123-3DFB5C886414}"/>
            </c:ext>
          </c:extLst>
        </c:ser>
        <c:ser>
          <c:idx val="13"/>
          <c:order val="14"/>
          <c:tx>
            <c:strRef>
              <c:f>'Volumen de vehículos'!$A$20</c:f>
              <c:strCache>
                <c:ptCount val="1"/>
                <c:pt idx="0">
                  <c:v>Hungría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vehículos'!$B$20:$J$20</c:f>
              <c:numCache>
                <c:formatCode>General</c:formatCode>
                <c:ptCount val="9"/>
                <c:pt idx="0">
                  <c:v>3470330</c:v>
                </c:pt>
                <c:pt idx="1">
                  <c:v>3533421</c:v>
                </c:pt>
                <c:pt idx="2">
                  <c:v>3616462</c:v>
                </c:pt>
                <c:pt idx="3">
                  <c:v>3723513</c:v>
                </c:pt>
                <c:pt idx="4">
                  <c:v>3860650</c:v>
                </c:pt>
                <c:pt idx="5">
                  <c:v>4044298</c:v>
                </c:pt>
                <c:pt idx="6">
                  <c:v>4241778</c:v>
                </c:pt>
                <c:pt idx="7">
                  <c:v>4439455</c:v>
                </c:pt>
                <c:pt idx="8">
                  <c:v>4561943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AE66-4B86-A123-3DFB5C886414}"/>
            </c:ext>
          </c:extLst>
        </c:ser>
        <c:ser>
          <c:idx val="14"/>
          <c:order val="15"/>
          <c:tx>
            <c:strRef>
              <c:f>'Volumen de vehículos'!$A$21</c:f>
              <c:strCache>
                <c:ptCount val="1"/>
                <c:pt idx="0">
                  <c:v>Irlanda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vehículos'!$B$21:$J$21</c:f>
              <c:numCache>
                <c:formatCode>General</c:formatCode>
                <c:ptCount val="9"/>
                <c:pt idx="0">
                  <c:v>2315684</c:v>
                </c:pt>
                <c:pt idx="1">
                  <c:v>2371119</c:v>
                </c:pt>
                <c:pt idx="2">
                  <c:v>2408043</c:v>
                </c:pt>
                <c:pt idx="3">
                  <c:v>2465446</c:v>
                </c:pt>
                <c:pt idx="4">
                  <c:v>2509446</c:v>
                </c:pt>
                <c:pt idx="5">
                  <c:v>2569581</c:v>
                </c:pt>
                <c:pt idx="6">
                  <c:v>2609283</c:v>
                </c:pt>
                <c:pt idx="7">
                  <c:v>2695429</c:v>
                </c:pt>
                <c:pt idx="8">
                  <c:v>2751668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AE66-4B86-A123-3DFB5C886414}"/>
            </c:ext>
          </c:extLst>
        </c:ser>
        <c:ser>
          <c:idx val="15"/>
          <c:order val="16"/>
          <c:tx>
            <c:strRef>
              <c:f>'Volumen de vehículos'!$A$22</c:f>
              <c:strCache>
                <c:ptCount val="1"/>
                <c:pt idx="0">
                  <c:v>Italia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vehículos'!$B$22:$J$22</c:f>
              <c:numCache>
                <c:formatCode>General</c:formatCode>
                <c:ptCount val="9"/>
                <c:pt idx="0">
                  <c:v>41978900</c:v>
                </c:pt>
                <c:pt idx="1">
                  <c:v>41809100</c:v>
                </c:pt>
                <c:pt idx="2">
                  <c:v>41926136</c:v>
                </c:pt>
                <c:pt idx="3">
                  <c:v>42222284</c:v>
                </c:pt>
                <c:pt idx="4">
                  <c:v>42842641</c:v>
                </c:pt>
                <c:pt idx="5">
                  <c:v>43578092</c:v>
                </c:pt>
                <c:pt idx="6">
                  <c:v>44149138</c:v>
                </c:pt>
                <c:pt idx="7">
                  <c:v>44745355</c:v>
                </c:pt>
                <c:pt idx="8">
                  <c:v>44980390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AE66-4B86-A123-3DFB5C886414}"/>
            </c:ext>
          </c:extLst>
        </c:ser>
        <c:ser>
          <c:idx val="16"/>
          <c:order val="17"/>
          <c:tx>
            <c:strRef>
              <c:f>'Volumen de vehículos'!$A$23</c:f>
              <c:strCache>
                <c:ptCount val="1"/>
                <c:pt idx="0">
                  <c:v>Letonia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vehículos'!$B$23:$J$23</c:f>
              <c:numCache>
                <c:formatCode>General</c:formatCode>
                <c:ptCount val="9"/>
                <c:pt idx="0">
                  <c:v>704800</c:v>
                </c:pt>
                <c:pt idx="1">
                  <c:v>724800</c:v>
                </c:pt>
                <c:pt idx="2">
                  <c:v>751044</c:v>
                </c:pt>
                <c:pt idx="3">
                  <c:v>775050</c:v>
                </c:pt>
                <c:pt idx="4">
                  <c:v>757896</c:v>
                </c:pt>
                <c:pt idx="5">
                  <c:v>786393</c:v>
                </c:pt>
                <c:pt idx="6">
                  <c:v>806801</c:v>
                </c:pt>
                <c:pt idx="7">
                  <c:v>828216</c:v>
                </c:pt>
                <c:pt idx="8">
                  <c:v>841958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AE66-4B86-A123-3DFB5C886414}"/>
            </c:ext>
          </c:extLst>
        </c:ser>
        <c:ser>
          <c:idx val="17"/>
          <c:order val="18"/>
          <c:tx>
            <c:strRef>
              <c:f>'Volumen de vehículos'!$A$24</c:f>
              <c:strCache>
                <c:ptCount val="1"/>
                <c:pt idx="0">
                  <c:v>Lituania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vehículos'!$B$24:$J$24</c:f>
              <c:numCache>
                <c:formatCode>General</c:formatCode>
                <c:ptCount val="9"/>
                <c:pt idx="0">
                  <c:v>1920247</c:v>
                </c:pt>
                <c:pt idx="1">
                  <c:v>1979928</c:v>
                </c:pt>
                <c:pt idx="2">
                  <c:v>1323280</c:v>
                </c:pt>
                <c:pt idx="3">
                  <c:v>1364766</c:v>
                </c:pt>
                <c:pt idx="4">
                  <c:v>1425807</c:v>
                </c:pt>
                <c:pt idx="5">
                  <c:v>1490354</c:v>
                </c:pt>
                <c:pt idx="6">
                  <c:v>1574435</c:v>
                </c:pt>
                <c:pt idx="7">
                  <c:v>1653453</c:v>
                </c:pt>
                <c:pt idx="8">
                  <c:v>1727868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AE66-4B86-A123-3DFB5C886414}"/>
            </c:ext>
          </c:extLst>
        </c:ser>
        <c:ser>
          <c:idx val="18"/>
          <c:order val="19"/>
          <c:tx>
            <c:strRef>
              <c:f>'Volumen de vehículos'!$A$25</c:f>
              <c:strCache>
                <c:ptCount val="1"/>
                <c:pt idx="0">
                  <c:v>Luxemburgo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vehículos'!$B$25:$J$25</c:f>
              <c:numCache>
                <c:formatCode>General</c:formatCode>
                <c:ptCount val="9"/>
                <c:pt idx="0">
                  <c:v>397661</c:v>
                </c:pt>
                <c:pt idx="1">
                  <c:v>405492</c:v>
                </c:pt>
                <c:pt idx="2">
                  <c:v>415686</c:v>
                </c:pt>
                <c:pt idx="3">
                  <c:v>425335</c:v>
                </c:pt>
                <c:pt idx="4">
                  <c:v>437020</c:v>
                </c:pt>
                <c:pt idx="5">
                  <c:v>451542</c:v>
                </c:pt>
                <c:pt idx="6">
                  <c:v>465547</c:v>
                </c:pt>
                <c:pt idx="7">
                  <c:v>479052</c:v>
                </c:pt>
                <c:pt idx="8">
                  <c:v>488011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AE66-4B86-A123-3DFB5C886414}"/>
            </c:ext>
          </c:extLst>
        </c:ser>
        <c:ser>
          <c:idx val="19"/>
          <c:order val="20"/>
          <c:tx>
            <c:strRef>
              <c:f>'Volumen de vehículos'!$A$26</c:f>
              <c:strCache>
                <c:ptCount val="1"/>
                <c:pt idx="0">
                  <c:v>Malta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vehículos'!$B$26:$J$26</c:f>
              <c:numCache>
                <c:formatCode>General</c:formatCode>
                <c:ptCount val="9"/>
                <c:pt idx="0">
                  <c:v>297002</c:v>
                </c:pt>
                <c:pt idx="1">
                  <c:v>304641</c:v>
                </c:pt>
                <c:pt idx="2">
                  <c:v>315405</c:v>
                </c:pt>
                <c:pt idx="3">
                  <c:v>324722</c:v>
                </c:pt>
                <c:pt idx="4">
                  <c:v>333523</c:v>
                </c:pt>
                <c:pt idx="5">
                  <c:v>344092</c:v>
                </c:pt>
                <c:pt idx="6">
                  <c:v>354673</c:v>
                </c:pt>
                <c:pt idx="7">
                  <c:v>363815</c:v>
                </c:pt>
                <c:pt idx="8">
                  <c:v>366545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AE66-4B86-A123-3DFB5C886414}"/>
            </c:ext>
          </c:extLst>
        </c:ser>
        <c:ser>
          <c:idx val="20"/>
          <c:order val="21"/>
          <c:tx>
            <c:strRef>
              <c:f>'Volumen de vehículos'!$A$27</c:f>
              <c:strCache>
                <c:ptCount val="1"/>
                <c:pt idx="0">
                  <c:v>Países Bajos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vehículos'!$B$27:$J$27</c:f>
              <c:numCache>
                <c:formatCode>General</c:formatCode>
                <c:ptCount val="9"/>
                <c:pt idx="0">
                  <c:v>8959028</c:v>
                </c:pt>
                <c:pt idx="1">
                  <c:v>8955904</c:v>
                </c:pt>
                <c:pt idx="2">
                  <c:v>8998668</c:v>
                </c:pt>
                <c:pt idx="3">
                  <c:v>9133683</c:v>
                </c:pt>
                <c:pt idx="4">
                  <c:v>9281741</c:v>
                </c:pt>
                <c:pt idx="5">
                  <c:v>9465535</c:v>
                </c:pt>
                <c:pt idx="6">
                  <c:v>9657214</c:v>
                </c:pt>
                <c:pt idx="7">
                  <c:v>9830842</c:v>
                </c:pt>
                <c:pt idx="8">
                  <c:v>9965178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AE66-4B86-A123-3DFB5C886414}"/>
            </c:ext>
          </c:extLst>
        </c:ser>
        <c:ser>
          <c:idx val="21"/>
          <c:order val="22"/>
          <c:tx>
            <c:strRef>
              <c:f>'Volumen de vehículos'!$A$28</c:f>
              <c:strCache>
                <c:ptCount val="1"/>
                <c:pt idx="0">
                  <c:v>Polonia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</a:schemeClr>
              </a:solidFill>
              <a:ln w="9525">
                <a:solidFill>
                  <a:schemeClr val="accent4">
                    <a:lumMod val="8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vehículos'!$B$28:$J$28</c:f>
              <c:numCache>
                <c:formatCode>General</c:formatCode>
                <c:ptCount val="9"/>
                <c:pt idx="0">
                  <c:v>22172000</c:v>
                </c:pt>
                <c:pt idx="1">
                  <c:v>22896800</c:v>
                </c:pt>
                <c:pt idx="2">
                  <c:v>23613694</c:v>
                </c:pt>
                <c:pt idx="3">
                  <c:v>24433311</c:v>
                </c:pt>
                <c:pt idx="4">
                  <c:v>25512108</c:v>
                </c:pt>
                <c:pt idx="5">
                  <c:v>26450712</c:v>
                </c:pt>
                <c:pt idx="6">
                  <c:v>27513544</c:v>
                </c:pt>
                <c:pt idx="7">
                  <c:v>28583593</c:v>
                </c:pt>
                <c:pt idx="8">
                  <c:v>29466430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AE66-4B86-A123-3DFB5C886414}"/>
            </c:ext>
          </c:extLst>
        </c:ser>
        <c:ser>
          <c:idx val="22"/>
          <c:order val="23"/>
          <c:tx>
            <c:strRef>
              <c:f>'Volumen de vehículos'!$A$29</c:f>
              <c:strCache>
                <c:ptCount val="1"/>
                <c:pt idx="0">
                  <c:v>Portugal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</a:schemeClr>
              </a:solidFill>
              <a:ln w="9525">
                <a:solidFill>
                  <a:schemeClr val="accent5">
                    <a:lumMod val="8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vehículos'!$B$29:$J$29</c:f>
              <c:numCache>
                <c:formatCode>General</c:formatCode>
                <c:ptCount val="9"/>
                <c:pt idx="0">
                  <c:v>4258746</c:v>
                </c:pt>
                <c:pt idx="1">
                  <c:v>4424776</c:v>
                </c:pt>
                <c:pt idx="2">
                  <c:v>4699645</c:v>
                </c:pt>
                <c:pt idx="3">
                  <c:v>4826078</c:v>
                </c:pt>
                <c:pt idx="4">
                  <c:v>4953640</c:v>
                </c:pt>
                <c:pt idx="5">
                  <c:v>5170611</c:v>
                </c:pt>
                <c:pt idx="6">
                  <c:v>5400496</c:v>
                </c:pt>
                <c:pt idx="7">
                  <c:v>5586322</c:v>
                </c:pt>
                <c:pt idx="8">
                  <c:v>5686289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AE66-4B86-A123-3DFB5C886414}"/>
            </c:ext>
          </c:extLst>
        </c:ser>
        <c:ser>
          <c:idx val="23"/>
          <c:order val="24"/>
          <c:tx>
            <c:strRef>
              <c:f>'Volumen de vehículos'!$A$30</c:f>
              <c:strCache>
                <c:ptCount val="1"/>
                <c:pt idx="0">
                  <c:v>Rep Checa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</a:schemeClr>
              </a:solidFill>
              <a:ln w="9525">
                <a:solidFill>
                  <a:schemeClr val="accent6">
                    <a:lumMod val="8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vehículos'!$B$30:$J$30</c:f>
              <c:numCache>
                <c:formatCode>General</c:formatCode>
                <c:ptCount val="9"/>
                <c:pt idx="0">
                  <c:v>5363900</c:v>
                </c:pt>
                <c:pt idx="1">
                  <c:v>5382000</c:v>
                </c:pt>
                <c:pt idx="2">
                  <c:v>5501263</c:v>
                </c:pt>
                <c:pt idx="3">
                  <c:v>5820429</c:v>
                </c:pt>
                <c:pt idx="4">
                  <c:v>6032825</c:v>
                </c:pt>
                <c:pt idx="5">
                  <c:v>6284547</c:v>
                </c:pt>
                <c:pt idx="6">
                  <c:v>6511481</c:v>
                </c:pt>
                <c:pt idx="7">
                  <c:v>6700936</c:v>
                </c:pt>
                <c:pt idx="8">
                  <c:v>6829992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AE66-4B86-A123-3DFB5C886414}"/>
            </c:ext>
          </c:extLst>
        </c:ser>
        <c:ser>
          <c:idx val="24"/>
          <c:order val="25"/>
          <c:tx>
            <c:strRef>
              <c:f>'Volumen de vehículos'!$A$31</c:f>
              <c:strCache>
                <c:ptCount val="1"/>
                <c:pt idx="0">
                  <c:v>Rumanía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vehículos'!$B$31:$J$31</c:f>
              <c:numCache>
                <c:formatCode>General</c:formatCode>
                <c:ptCount val="9"/>
                <c:pt idx="0">
                  <c:v>5281400</c:v>
                </c:pt>
                <c:pt idx="1">
                  <c:v>5532900</c:v>
                </c:pt>
                <c:pt idx="2">
                  <c:v>5792458</c:v>
                </c:pt>
                <c:pt idx="3">
                  <c:v>6093969</c:v>
                </c:pt>
                <c:pt idx="4">
                  <c:v>6470693</c:v>
                </c:pt>
                <c:pt idx="5">
                  <c:v>7062913</c:v>
                </c:pt>
                <c:pt idx="6">
                  <c:v>7580307</c:v>
                </c:pt>
                <c:pt idx="7">
                  <c:v>8091793</c:v>
                </c:pt>
                <c:pt idx="8">
                  <c:v>8518166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AE66-4B86-A123-3DFB5C886414}"/>
            </c:ext>
          </c:extLst>
        </c:ser>
        <c:ser>
          <c:idx val="25"/>
          <c:order val="26"/>
          <c:tx>
            <c:strRef>
              <c:f>'Volumen de vehículos'!$A$32</c:f>
              <c:strCache>
                <c:ptCount val="1"/>
                <c:pt idx="0">
                  <c:v>Suecia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'Volumen de vehículos'!$B$5:$J$5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'Volumen de vehículos'!$B$32:$J$32</c:f>
              <c:numCache>
                <c:formatCode>General</c:formatCode>
                <c:ptCount val="9"/>
                <c:pt idx="0">
                  <c:v>5029200</c:v>
                </c:pt>
                <c:pt idx="1">
                  <c:v>5086600</c:v>
                </c:pt>
                <c:pt idx="2">
                  <c:v>5193570</c:v>
                </c:pt>
                <c:pt idx="3">
                  <c:v>5293267</c:v>
                </c:pt>
                <c:pt idx="4">
                  <c:v>5413029</c:v>
                </c:pt>
                <c:pt idx="5">
                  <c:v>5514330</c:v>
                </c:pt>
                <c:pt idx="6">
                  <c:v>5558217</c:v>
                </c:pt>
                <c:pt idx="7">
                  <c:v>5588671</c:v>
                </c:pt>
                <c:pt idx="8">
                  <c:v>5653693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AE66-4B86-A123-3DFB5C8864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7977135"/>
        <c:axId val="957978383"/>
      </c:line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PIB (Millones</a:t>
            </a:r>
            <a:r>
              <a:rPr lang="es-ES_tradnl" baseline="0"/>
              <a:t> de €)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4.2185879281046161E-2"/>
          <c:y val="7.1818292355742899E-2"/>
          <c:w val="0.86888327873144955"/>
          <c:h val="0.8919979936022091"/>
        </c:manualLayout>
      </c:layout>
      <c:lineChart>
        <c:grouping val="standard"/>
        <c:varyColors val="0"/>
        <c:ser>
          <c:idx val="0"/>
          <c:order val="0"/>
          <c:tx>
            <c:strRef>
              <c:f>'PIB (€)'!$A$6</c:f>
              <c:strCache>
                <c:ptCount val="1"/>
                <c:pt idx="0">
                  <c:v>Alemania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(€)'!$B$6:$J$6</c:f>
              <c:numCache>
                <c:formatCode>General</c:formatCode>
                <c:ptCount val="9"/>
                <c:pt idx="0">
                  <c:v>2746560</c:v>
                </c:pt>
                <c:pt idx="1">
                  <c:v>2815953</c:v>
                </c:pt>
                <c:pt idx="2">
                  <c:v>2931950</c:v>
                </c:pt>
                <c:pt idx="3">
                  <c:v>3023401</c:v>
                </c:pt>
                <c:pt idx="4">
                  <c:v>3129298</c:v>
                </c:pt>
                <c:pt idx="5">
                  <c:v>3271075</c:v>
                </c:pt>
                <c:pt idx="6">
                  <c:v>3370253</c:v>
                </c:pt>
                <c:pt idx="7">
                  <c:v>3479367</c:v>
                </c:pt>
                <c:pt idx="8">
                  <c:v>3398257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64-4952-A49E-018EEC05B41D}"/>
            </c:ext>
          </c:extLst>
        </c:ser>
        <c:ser>
          <c:idx val="1"/>
          <c:order val="1"/>
          <c:tx>
            <c:strRef>
              <c:f>'PIB (€)'!$A$7</c:f>
              <c:strCache>
                <c:ptCount val="1"/>
                <c:pt idx="0">
                  <c:v>Austria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(€)'!$B$7:$J$7</c:f>
              <c:numCache>
                <c:formatCode>0</c:formatCode>
                <c:ptCount val="9"/>
                <c:pt idx="0">
                  <c:v>318732.5</c:v>
                </c:pt>
                <c:pt idx="1">
                  <c:v>323802.40000000002</c:v>
                </c:pt>
                <c:pt idx="2">
                  <c:v>333420.79999999999</c:v>
                </c:pt>
                <c:pt idx="3">
                  <c:v>344280.3</c:v>
                </c:pt>
                <c:pt idx="4">
                  <c:v>357486.1</c:v>
                </c:pt>
                <c:pt idx="5">
                  <c:v>369542.1</c:v>
                </c:pt>
                <c:pt idx="6">
                  <c:v>385394.5</c:v>
                </c:pt>
                <c:pt idx="7">
                  <c:v>397331.70000000007</c:v>
                </c:pt>
                <c:pt idx="8">
                  <c:v>378639.6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764-4952-A49E-018EEC05B41D}"/>
            </c:ext>
          </c:extLst>
        </c:ser>
        <c:ser>
          <c:idx val="2"/>
          <c:order val="2"/>
          <c:tx>
            <c:strRef>
              <c:f>'PIB (€)'!$A$8</c:f>
              <c:strCache>
                <c:ptCount val="1"/>
                <c:pt idx="0">
                  <c:v>Bélgica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(€)'!$B$8:$J$8</c:f>
              <c:numCache>
                <c:formatCode>General</c:formatCode>
                <c:ptCount val="9"/>
                <c:pt idx="0">
                  <c:v>386174</c:v>
                </c:pt>
                <c:pt idx="1">
                  <c:v>392880</c:v>
                </c:pt>
                <c:pt idx="2">
                  <c:v>403003</c:v>
                </c:pt>
                <c:pt idx="3">
                  <c:v>416701</c:v>
                </c:pt>
                <c:pt idx="4">
                  <c:v>430084</c:v>
                </c:pt>
                <c:pt idx="5">
                  <c:v>445050</c:v>
                </c:pt>
                <c:pt idx="6">
                  <c:v>460091</c:v>
                </c:pt>
                <c:pt idx="7">
                  <c:v>478238</c:v>
                </c:pt>
                <c:pt idx="8">
                  <c:v>456731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764-4952-A49E-018EEC05B41D}"/>
            </c:ext>
          </c:extLst>
        </c:ser>
        <c:ser>
          <c:idx val="3"/>
          <c:order val="3"/>
          <c:tx>
            <c:strRef>
              <c:f>'PIB (€)'!$A$9</c:f>
              <c:strCache>
                <c:ptCount val="1"/>
                <c:pt idx="0">
                  <c:v>Bulgaria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(€)'!$B$9:$J$9</c:f>
              <c:numCache>
                <c:formatCode>0</c:formatCode>
                <c:ptCount val="9"/>
                <c:pt idx="0">
                  <c:v>42170.7</c:v>
                </c:pt>
                <c:pt idx="1">
                  <c:v>42016.4</c:v>
                </c:pt>
                <c:pt idx="2">
                  <c:v>42884.5</c:v>
                </c:pt>
                <c:pt idx="3">
                  <c:v>45744.700000000004</c:v>
                </c:pt>
                <c:pt idx="4">
                  <c:v>48695.199999999997</c:v>
                </c:pt>
                <c:pt idx="5">
                  <c:v>52426.1</c:v>
                </c:pt>
                <c:pt idx="6">
                  <c:v>56101</c:v>
                </c:pt>
                <c:pt idx="7">
                  <c:v>61548.100000000006</c:v>
                </c:pt>
                <c:pt idx="8">
                  <c:v>61308.799999999996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764-4952-A49E-018EEC05B41D}"/>
            </c:ext>
          </c:extLst>
        </c:ser>
        <c:ser>
          <c:idx val="4"/>
          <c:order val="4"/>
          <c:tx>
            <c:strRef>
              <c:f>'PIB (€)'!$A$10</c:f>
              <c:strCache>
                <c:ptCount val="1"/>
                <c:pt idx="0">
                  <c:v>Chipre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(€)'!$B$10:$J$10</c:f>
              <c:numCache>
                <c:formatCode>0</c:formatCode>
                <c:ptCount val="9"/>
                <c:pt idx="0">
                  <c:v>19440.599999999999</c:v>
                </c:pt>
                <c:pt idx="1">
                  <c:v>17994.900000000001</c:v>
                </c:pt>
                <c:pt idx="2">
                  <c:v>17430.100000000002</c:v>
                </c:pt>
                <c:pt idx="3">
                  <c:v>17883.7</c:v>
                </c:pt>
                <c:pt idx="4">
                  <c:v>18929.199999999997</c:v>
                </c:pt>
                <c:pt idx="5">
                  <c:v>20245.400000000001</c:v>
                </c:pt>
                <c:pt idx="6">
                  <c:v>21612.699999999997</c:v>
                </c:pt>
                <c:pt idx="7">
                  <c:v>23009.9</c:v>
                </c:pt>
                <c:pt idx="8">
                  <c:v>21617.9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764-4952-A49E-018EEC05B41D}"/>
            </c:ext>
          </c:extLst>
        </c:ser>
        <c:ser>
          <c:idx val="5"/>
          <c:order val="5"/>
          <c:tx>
            <c:strRef>
              <c:f>'PIB (€)'!$A$11</c:f>
              <c:strCache>
                <c:ptCount val="1"/>
                <c:pt idx="0">
                  <c:v>Croacia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(€)'!$B$11:$J$11</c:f>
              <c:numCache>
                <c:formatCode>General</c:formatCode>
                <c:ptCount val="9"/>
                <c:pt idx="0">
                  <c:v>44475</c:v>
                </c:pt>
                <c:pt idx="1">
                  <c:v>44336.800000000003</c:v>
                </c:pt>
                <c:pt idx="2">
                  <c:v>43908.200000000004</c:v>
                </c:pt>
                <c:pt idx="3">
                  <c:v>45150.400000000001</c:v>
                </c:pt>
                <c:pt idx="4">
                  <c:v>47220.5</c:v>
                </c:pt>
                <c:pt idx="5">
                  <c:v>49851.6</c:v>
                </c:pt>
                <c:pt idx="6">
                  <c:v>52654.5</c:v>
                </c:pt>
                <c:pt idx="7">
                  <c:v>55570</c:v>
                </c:pt>
                <c:pt idx="8">
                  <c:v>50440.5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764-4952-A49E-018EEC05B41D}"/>
            </c:ext>
          </c:extLst>
        </c:ser>
        <c:ser>
          <c:idx val="6"/>
          <c:order val="6"/>
          <c:tx>
            <c:strRef>
              <c:f>'PIB (€)'!$A$12</c:f>
              <c:strCache>
                <c:ptCount val="1"/>
                <c:pt idx="0">
                  <c:v>Dinamarca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(€)'!$B$12:$J$12</c:f>
              <c:numCache>
                <c:formatCode>0</c:formatCode>
                <c:ptCount val="9"/>
                <c:pt idx="0">
                  <c:v>254578.60000000003</c:v>
                </c:pt>
                <c:pt idx="1">
                  <c:v>258741.7</c:v>
                </c:pt>
                <c:pt idx="2">
                  <c:v>265755.3</c:v>
                </c:pt>
                <c:pt idx="3">
                  <c:v>273019.09999999998</c:v>
                </c:pt>
                <c:pt idx="4">
                  <c:v>283108.5</c:v>
                </c:pt>
                <c:pt idx="5">
                  <c:v>294805.7</c:v>
                </c:pt>
                <c:pt idx="6">
                  <c:v>302328.7</c:v>
                </c:pt>
                <c:pt idx="7">
                  <c:v>309526.8</c:v>
                </c:pt>
                <c:pt idx="8">
                  <c:v>311759.2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764-4952-A49E-018EEC05B41D}"/>
            </c:ext>
          </c:extLst>
        </c:ser>
        <c:ser>
          <c:idx val="7"/>
          <c:order val="7"/>
          <c:tx>
            <c:strRef>
              <c:f>'PIB (€)'!$A$13</c:f>
              <c:strCache>
                <c:ptCount val="1"/>
                <c:pt idx="0">
                  <c:v>Eslovaquia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(€)'!$B$13:$J$13</c:f>
              <c:numCache>
                <c:formatCode>0</c:formatCode>
                <c:ptCount val="9"/>
                <c:pt idx="0">
                  <c:v>73360.800000000003</c:v>
                </c:pt>
                <c:pt idx="1">
                  <c:v>74217.299999999988</c:v>
                </c:pt>
                <c:pt idx="2">
                  <c:v>76092.600000000006</c:v>
                </c:pt>
                <c:pt idx="3">
                  <c:v>79888.2</c:v>
                </c:pt>
                <c:pt idx="4">
                  <c:v>81014.3</c:v>
                </c:pt>
                <c:pt idx="5">
                  <c:v>84442.8</c:v>
                </c:pt>
                <c:pt idx="6">
                  <c:v>89430</c:v>
                </c:pt>
                <c:pt idx="7">
                  <c:v>94048.1</c:v>
                </c:pt>
                <c:pt idx="8">
                  <c:v>92079.2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764-4952-A49E-018EEC05B41D}"/>
            </c:ext>
          </c:extLst>
        </c:ser>
        <c:ser>
          <c:idx val="8"/>
          <c:order val="8"/>
          <c:tx>
            <c:strRef>
              <c:f>'PIB (€)'!$A$14</c:f>
              <c:strCache>
                <c:ptCount val="1"/>
                <c:pt idx="0">
                  <c:v>Eslovenia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(€)'!$B$14:$J$14</c:f>
              <c:numCache>
                <c:formatCode>0</c:formatCode>
                <c:ptCount val="9"/>
                <c:pt idx="0">
                  <c:v>36337.299999999996</c:v>
                </c:pt>
                <c:pt idx="1">
                  <c:v>36552.9</c:v>
                </c:pt>
                <c:pt idx="2">
                  <c:v>37642</c:v>
                </c:pt>
                <c:pt idx="3">
                  <c:v>38702.200000000004</c:v>
                </c:pt>
                <c:pt idx="4">
                  <c:v>40369.1</c:v>
                </c:pt>
                <c:pt idx="5">
                  <c:v>43118.700000000004</c:v>
                </c:pt>
                <c:pt idx="6">
                  <c:v>46063.600000000006</c:v>
                </c:pt>
                <c:pt idx="7">
                  <c:v>48582.200000000004</c:v>
                </c:pt>
                <c:pt idx="8">
                  <c:v>46692.5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9764-4952-A49E-018EEC05B41D}"/>
            </c:ext>
          </c:extLst>
        </c:ser>
        <c:ser>
          <c:idx val="9"/>
          <c:order val="9"/>
          <c:tx>
            <c:strRef>
              <c:f>'PIB (€)'!$A$15</c:f>
              <c:strCache>
                <c:ptCount val="1"/>
                <c:pt idx="0">
                  <c:v>España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(€)'!$B$15:$J$15</c:f>
              <c:numCache>
                <c:formatCode>General</c:formatCode>
                <c:ptCount val="9"/>
                <c:pt idx="0">
                  <c:v>1031099</c:v>
                </c:pt>
                <c:pt idx="1">
                  <c:v>1020348</c:v>
                </c:pt>
                <c:pt idx="2">
                  <c:v>1032158</c:v>
                </c:pt>
                <c:pt idx="3">
                  <c:v>1077590</c:v>
                </c:pt>
                <c:pt idx="4">
                  <c:v>1113840</c:v>
                </c:pt>
                <c:pt idx="5">
                  <c:v>1161867</c:v>
                </c:pt>
                <c:pt idx="6">
                  <c:v>1203259</c:v>
                </c:pt>
                <c:pt idx="7">
                  <c:v>1244375</c:v>
                </c:pt>
                <c:pt idx="8">
                  <c:v>1121948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9764-4952-A49E-018EEC05B41D}"/>
            </c:ext>
          </c:extLst>
        </c:ser>
        <c:ser>
          <c:idx val="10"/>
          <c:order val="10"/>
          <c:tx>
            <c:strRef>
              <c:f>'PIB (€)'!$A$16</c:f>
              <c:strCache>
                <c:ptCount val="1"/>
                <c:pt idx="0">
                  <c:v>Estonia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(€)'!$B$16:$J$16</c:f>
              <c:numCache>
                <c:formatCode>0</c:formatCode>
                <c:ptCount val="9"/>
                <c:pt idx="0">
                  <c:v>17915.199999999997</c:v>
                </c:pt>
                <c:pt idx="1">
                  <c:v>18910.800000000003</c:v>
                </c:pt>
                <c:pt idx="2">
                  <c:v>20036.199999999997</c:v>
                </c:pt>
                <c:pt idx="3">
                  <c:v>20622.099999999999</c:v>
                </c:pt>
                <c:pt idx="4">
                  <c:v>21739</c:v>
                </c:pt>
                <c:pt idx="5">
                  <c:v>23799.200000000001</c:v>
                </c:pt>
                <c:pt idx="6">
                  <c:v>25771.5</c:v>
                </c:pt>
                <c:pt idx="7">
                  <c:v>27693.5</c:v>
                </c:pt>
                <c:pt idx="8">
                  <c:v>26818.000000000004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9764-4952-A49E-018EEC05B41D}"/>
            </c:ext>
          </c:extLst>
        </c:ser>
        <c:ser>
          <c:idx val="11"/>
          <c:order val="11"/>
          <c:tx>
            <c:strRef>
              <c:f>'PIB (€)'!$A$17</c:f>
              <c:strCache>
                <c:ptCount val="1"/>
                <c:pt idx="0">
                  <c:v>Finlandia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(€)'!$B$17:$J$17</c:f>
              <c:numCache>
                <c:formatCode>General</c:formatCode>
                <c:ptCount val="9"/>
                <c:pt idx="0">
                  <c:v>201037</c:v>
                </c:pt>
                <c:pt idx="1">
                  <c:v>204321</c:v>
                </c:pt>
                <c:pt idx="2">
                  <c:v>206897</c:v>
                </c:pt>
                <c:pt idx="3">
                  <c:v>211385</c:v>
                </c:pt>
                <c:pt idx="4">
                  <c:v>217518</c:v>
                </c:pt>
                <c:pt idx="5">
                  <c:v>226301</c:v>
                </c:pt>
                <c:pt idx="6">
                  <c:v>233462</c:v>
                </c:pt>
                <c:pt idx="7">
                  <c:v>239858</c:v>
                </c:pt>
                <c:pt idx="8">
                  <c:v>237987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9764-4952-A49E-018EEC05B41D}"/>
            </c:ext>
          </c:extLst>
        </c:ser>
        <c:ser>
          <c:idx val="26"/>
          <c:order val="12"/>
          <c:tx>
            <c:strRef>
              <c:f>'PIB (€)'!$A$18</c:f>
              <c:strCache>
                <c:ptCount val="1"/>
                <c:pt idx="0">
                  <c:v>Francia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  <a:lumOff val="40000"/>
                </a:schemeClr>
              </a:solidFill>
              <a:ln w="9525">
                <a:solidFill>
                  <a:schemeClr val="accent3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(€)'!$B$18:$J$18</c:f>
              <c:numCache>
                <c:formatCode>0</c:formatCode>
                <c:ptCount val="9"/>
                <c:pt idx="0">
                  <c:v>2088622.1</c:v>
                </c:pt>
                <c:pt idx="1">
                  <c:v>2119411.5</c:v>
                </c:pt>
                <c:pt idx="2">
                  <c:v>2151990.9</c:v>
                </c:pt>
                <c:pt idx="3">
                  <c:v>2199615.4</c:v>
                </c:pt>
                <c:pt idx="4">
                  <c:v>2232834.9</c:v>
                </c:pt>
                <c:pt idx="5">
                  <c:v>2299498.7999999998</c:v>
                </c:pt>
                <c:pt idx="6">
                  <c:v>2364539.5</c:v>
                </c:pt>
                <c:pt idx="7">
                  <c:v>2440059</c:v>
                </c:pt>
                <c:pt idx="8">
                  <c:v>2309702.7999999998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9764-4952-A49E-018EEC05B41D}"/>
            </c:ext>
          </c:extLst>
        </c:ser>
        <c:ser>
          <c:idx val="12"/>
          <c:order val="13"/>
          <c:tx>
            <c:strRef>
              <c:f>'PIB (€)'!$A$19</c:f>
              <c:strCache>
                <c:ptCount val="1"/>
                <c:pt idx="0">
                  <c:v>Grecia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(€)'!$B$19:$J$19</c:f>
              <c:numCache>
                <c:formatCode>0</c:formatCode>
                <c:ptCount val="9"/>
                <c:pt idx="0">
                  <c:v>188450.59999999998</c:v>
                </c:pt>
                <c:pt idx="1">
                  <c:v>180070.19999999998</c:v>
                </c:pt>
                <c:pt idx="2">
                  <c:v>177595.5</c:v>
                </c:pt>
                <c:pt idx="3">
                  <c:v>176113</c:v>
                </c:pt>
                <c:pt idx="4">
                  <c:v>174662.30000000002</c:v>
                </c:pt>
                <c:pt idx="5">
                  <c:v>176859.30000000002</c:v>
                </c:pt>
                <c:pt idx="6">
                  <c:v>179251.4</c:v>
                </c:pt>
                <c:pt idx="7">
                  <c:v>182616.9</c:v>
                </c:pt>
                <c:pt idx="8">
                  <c:v>165857.79999999999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9764-4952-A49E-018EEC05B41D}"/>
            </c:ext>
          </c:extLst>
        </c:ser>
        <c:ser>
          <c:idx val="13"/>
          <c:order val="14"/>
          <c:tx>
            <c:strRef>
              <c:f>'PIB (€)'!$A$20</c:f>
              <c:strCache>
                <c:ptCount val="1"/>
                <c:pt idx="0">
                  <c:v>Hungría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(€)'!$B$20:$J$20</c:f>
              <c:numCache>
                <c:formatCode>0</c:formatCode>
                <c:ptCount val="9"/>
                <c:pt idx="0">
                  <c:v>100331.6</c:v>
                </c:pt>
                <c:pt idx="1">
                  <c:v>102279.6</c:v>
                </c:pt>
                <c:pt idx="2">
                  <c:v>106316.5</c:v>
                </c:pt>
                <c:pt idx="3">
                  <c:v>112789.9</c:v>
                </c:pt>
                <c:pt idx="4">
                  <c:v>116287.5</c:v>
                </c:pt>
                <c:pt idx="5">
                  <c:v>127033.20000000001</c:v>
                </c:pt>
                <c:pt idx="6">
                  <c:v>136077</c:v>
                </c:pt>
                <c:pt idx="7">
                  <c:v>146140</c:v>
                </c:pt>
                <c:pt idx="8">
                  <c:v>137520.70000000001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9764-4952-A49E-018EEC05B41D}"/>
            </c:ext>
          </c:extLst>
        </c:ser>
        <c:ser>
          <c:idx val="14"/>
          <c:order val="15"/>
          <c:tx>
            <c:strRef>
              <c:f>'PIB (€)'!$A$21</c:f>
              <c:strCache>
                <c:ptCount val="1"/>
                <c:pt idx="0">
                  <c:v>Irlanda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(€)'!$B$21:$J$21</c:f>
              <c:numCache>
                <c:formatCode>0</c:formatCode>
                <c:ptCount val="9"/>
                <c:pt idx="0">
                  <c:v>175446.80000000002</c:v>
                </c:pt>
                <c:pt idx="1">
                  <c:v>178853.49999999997</c:v>
                </c:pt>
                <c:pt idx="2">
                  <c:v>194517.40000000002</c:v>
                </c:pt>
                <c:pt idx="3">
                  <c:v>263244.5</c:v>
                </c:pt>
                <c:pt idx="4">
                  <c:v>269598.09999999998</c:v>
                </c:pt>
                <c:pt idx="5">
                  <c:v>297676.3</c:v>
                </c:pt>
                <c:pt idx="6">
                  <c:v>326581.59999999998</c:v>
                </c:pt>
                <c:pt idx="7">
                  <c:v>355770.2</c:v>
                </c:pt>
                <c:pt idx="8">
                  <c:v>373819.1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9764-4952-A49E-018EEC05B41D}"/>
            </c:ext>
          </c:extLst>
        </c:ser>
        <c:ser>
          <c:idx val="15"/>
          <c:order val="16"/>
          <c:tx>
            <c:strRef>
              <c:f>'PIB (€)'!$A$22</c:f>
              <c:strCache>
                <c:ptCount val="1"/>
                <c:pt idx="0">
                  <c:v>Italia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(€)'!$B$22:$J$22</c:f>
              <c:numCache>
                <c:formatCode>0</c:formatCode>
                <c:ptCount val="9"/>
                <c:pt idx="0">
                  <c:v>1624364.4000000001</c:v>
                </c:pt>
                <c:pt idx="1">
                  <c:v>1612464.4999999998</c:v>
                </c:pt>
                <c:pt idx="2">
                  <c:v>1628366.2999999998</c:v>
                </c:pt>
                <c:pt idx="3">
                  <c:v>1654334.7000000002</c:v>
                </c:pt>
                <c:pt idx="4">
                  <c:v>1696595.2000000002</c:v>
                </c:pt>
                <c:pt idx="5">
                  <c:v>1738539.3</c:v>
                </c:pt>
                <c:pt idx="6">
                  <c:v>1771333.4</c:v>
                </c:pt>
                <c:pt idx="7">
                  <c:v>1796523.7</c:v>
                </c:pt>
                <c:pt idx="8">
                  <c:v>1655663.9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9764-4952-A49E-018EEC05B41D}"/>
            </c:ext>
          </c:extLst>
        </c:ser>
        <c:ser>
          <c:idx val="16"/>
          <c:order val="17"/>
          <c:tx>
            <c:strRef>
              <c:f>'PIB (€)'!$A$23</c:f>
              <c:strCache>
                <c:ptCount val="1"/>
                <c:pt idx="0">
                  <c:v>Letonia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(€)'!$B$23:$J$23</c:f>
              <c:numCache>
                <c:formatCode>0</c:formatCode>
                <c:ptCount val="9"/>
                <c:pt idx="0">
                  <c:v>22035.7</c:v>
                </c:pt>
                <c:pt idx="1">
                  <c:v>22785.000000000004</c:v>
                </c:pt>
                <c:pt idx="2">
                  <c:v>23678.5</c:v>
                </c:pt>
                <c:pt idx="3">
                  <c:v>24580.6</c:v>
                </c:pt>
                <c:pt idx="4">
                  <c:v>25333.9</c:v>
                </c:pt>
                <c:pt idx="5">
                  <c:v>26913.4</c:v>
                </c:pt>
                <c:pt idx="6">
                  <c:v>29123.9</c:v>
                </c:pt>
                <c:pt idx="7">
                  <c:v>30605.899999999998</c:v>
                </c:pt>
                <c:pt idx="8">
                  <c:v>29442.3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9764-4952-A49E-018EEC05B41D}"/>
            </c:ext>
          </c:extLst>
        </c:ser>
        <c:ser>
          <c:idx val="17"/>
          <c:order val="18"/>
          <c:tx>
            <c:strRef>
              <c:f>'PIB (€)'!$A$24</c:f>
              <c:strCache>
                <c:ptCount val="1"/>
                <c:pt idx="0">
                  <c:v>Lituania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(€)'!$B$24:$J$24</c:f>
              <c:numCache>
                <c:formatCode>0</c:formatCode>
                <c:ptCount val="9"/>
                <c:pt idx="0">
                  <c:v>33360.6</c:v>
                </c:pt>
                <c:pt idx="1">
                  <c:v>35071.300000000003</c:v>
                </c:pt>
                <c:pt idx="2">
                  <c:v>36587.599999999999</c:v>
                </c:pt>
                <c:pt idx="3">
                  <c:v>37361.4</c:v>
                </c:pt>
                <c:pt idx="4">
                  <c:v>38857.699999999997</c:v>
                </c:pt>
                <c:pt idx="5">
                  <c:v>42246.2</c:v>
                </c:pt>
                <c:pt idx="6">
                  <c:v>45509.400000000009</c:v>
                </c:pt>
                <c:pt idx="7">
                  <c:v>48856.400000000009</c:v>
                </c:pt>
                <c:pt idx="8">
                  <c:v>49503.600000000006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9764-4952-A49E-018EEC05B41D}"/>
            </c:ext>
          </c:extLst>
        </c:ser>
        <c:ser>
          <c:idx val="18"/>
          <c:order val="19"/>
          <c:tx>
            <c:strRef>
              <c:f>'PIB (€)'!$A$25</c:f>
              <c:strCache>
                <c:ptCount val="1"/>
                <c:pt idx="0">
                  <c:v>Luxemburgo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(€)'!$B$25:$J$25</c:f>
              <c:numCache>
                <c:formatCode>0</c:formatCode>
                <c:ptCount val="9"/>
                <c:pt idx="0">
                  <c:v>46467.9</c:v>
                </c:pt>
                <c:pt idx="1">
                  <c:v>49040.099999999991</c:v>
                </c:pt>
                <c:pt idx="2">
                  <c:v>51728.2</c:v>
                </c:pt>
                <c:pt idx="3">
                  <c:v>54096.5</c:v>
                </c:pt>
                <c:pt idx="4">
                  <c:v>56139.199999999997</c:v>
                </c:pt>
                <c:pt idx="5">
                  <c:v>58104.5</c:v>
                </c:pt>
                <c:pt idx="6">
                  <c:v>60318.9</c:v>
                </c:pt>
                <c:pt idx="7">
                  <c:v>62658.8</c:v>
                </c:pt>
                <c:pt idx="8">
                  <c:v>64166.400000000001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9764-4952-A49E-018EEC05B41D}"/>
            </c:ext>
          </c:extLst>
        </c:ser>
        <c:ser>
          <c:idx val="19"/>
          <c:order val="20"/>
          <c:tx>
            <c:strRef>
              <c:f>'PIB (€)'!$A$26</c:f>
              <c:strCache>
                <c:ptCount val="1"/>
                <c:pt idx="0">
                  <c:v>Malta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(€)'!$B$26:$J$26</c:f>
              <c:numCache>
                <c:formatCode>0</c:formatCode>
                <c:ptCount val="9"/>
                <c:pt idx="0">
                  <c:v>7364.5</c:v>
                </c:pt>
                <c:pt idx="1">
                  <c:v>7944.2999999999993</c:v>
                </c:pt>
                <c:pt idx="2">
                  <c:v>8751</c:v>
                </c:pt>
                <c:pt idx="3">
                  <c:v>9996.5</c:v>
                </c:pt>
                <c:pt idx="4">
                  <c:v>10541.099999999999</c:v>
                </c:pt>
                <c:pt idx="5">
                  <c:v>11940.8</c:v>
                </c:pt>
                <c:pt idx="6">
                  <c:v>12954.6</c:v>
                </c:pt>
                <c:pt idx="7">
                  <c:v>14046.999999999998</c:v>
                </c:pt>
                <c:pt idx="8">
                  <c:v>13065.899999999998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9764-4952-A49E-018EEC05B41D}"/>
            </c:ext>
          </c:extLst>
        </c:ser>
        <c:ser>
          <c:idx val="20"/>
          <c:order val="21"/>
          <c:tx>
            <c:strRef>
              <c:f>'PIB (€)'!$A$27</c:f>
              <c:strCache>
                <c:ptCount val="1"/>
                <c:pt idx="0">
                  <c:v>Países Bajos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(€)'!$B$27:$J$27</c:f>
              <c:numCache>
                <c:formatCode>0</c:formatCode>
                <c:ptCount val="9"/>
                <c:pt idx="0">
                  <c:v>652634.10000000009</c:v>
                </c:pt>
                <c:pt idx="1">
                  <c:v>660420.5</c:v>
                </c:pt>
                <c:pt idx="2">
                  <c:v>671507.6</c:v>
                </c:pt>
                <c:pt idx="3">
                  <c:v>690071.79999999993</c:v>
                </c:pt>
                <c:pt idx="4">
                  <c:v>708228.2</c:v>
                </c:pt>
                <c:pt idx="5">
                  <c:v>738687.4</c:v>
                </c:pt>
                <c:pt idx="6">
                  <c:v>774284.29999999993</c:v>
                </c:pt>
                <c:pt idx="7">
                  <c:v>812997.8</c:v>
                </c:pt>
                <c:pt idx="8">
                  <c:v>796435.3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9764-4952-A49E-018EEC05B41D}"/>
            </c:ext>
          </c:extLst>
        </c:ser>
        <c:ser>
          <c:idx val="21"/>
          <c:order val="22"/>
          <c:tx>
            <c:strRef>
              <c:f>'PIB (€)'!$A$28</c:f>
              <c:strCache>
                <c:ptCount val="1"/>
                <c:pt idx="0">
                  <c:v>Polonia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</a:schemeClr>
              </a:solidFill>
              <a:ln w="9525">
                <a:solidFill>
                  <a:schemeClr val="accent4">
                    <a:lumMod val="8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(€)'!$B$28:$J$28</c:f>
              <c:numCache>
                <c:formatCode>0</c:formatCode>
                <c:ptCount val="9"/>
                <c:pt idx="0">
                  <c:v>387630.19999999995</c:v>
                </c:pt>
                <c:pt idx="1">
                  <c:v>392239.60000000003</c:v>
                </c:pt>
                <c:pt idx="2">
                  <c:v>408865.8</c:v>
                </c:pt>
                <c:pt idx="3">
                  <c:v>429863</c:v>
                </c:pt>
                <c:pt idx="4">
                  <c:v>427053.2</c:v>
                </c:pt>
                <c:pt idx="5">
                  <c:v>467294.80000000005</c:v>
                </c:pt>
                <c:pt idx="6">
                  <c:v>497712.3</c:v>
                </c:pt>
                <c:pt idx="7">
                  <c:v>533129.30000000005</c:v>
                </c:pt>
                <c:pt idx="8">
                  <c:v>526152.10000000009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9764-4952-A49E-018EEC05B41D}"/>
            </c:ext>
          </c:extLst>
        </c:ser>
        <c:ser>
          <c:idx val="22"/>
          <c:order val="23"/>
          <c:tx>
            <c:strRef>
              <c:f>'PIB (€)'!$A$29</c:f>
              <c:strCache>
                <c:ptCount val="1"/>
                <c:pt idx="0">
                  <c:v>Portugal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</a:schemeClr>
              </a:solidFill>
              <a:ln w="9525">
                <a:solidFill>
                  <a:schemeClr val="accent5">
                    <a:lumMod val="8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(€)'!$B$29:$J$29</c:f>
              <c:numCache>
                <c:formatCode>0</c:formatCode>
                <c:ptCount val="9"/>
                <c:pt idx="0">
                  <c:v>168295.59999999998</c:v>
                </c:pt>
                <c:pt idx="1">
                  <c:v>170492.3</c:v>
                </c:pt>
                <c:pt idx="2">
                  <c:v>173053.7</c:v>
                </c:pt>
                <c:pt idx="3">
                  <c:v>179713.2</c:v>
                </c:pt>
                <c:pt idx="4">
                  <c:v>186489.8</c:v>
                </c:pt>
                <c:pt idx="5">
                  <c:v>195947.1</c:v>
                </c:pt>
                <c:pt idx="6">
                  <c:v>205184.2</c:v>
                </c:pt>
                <c:pt idx="7">
                  <c:v>214374.7</c:v>
                </c:pt>
                <c:pt idx="8">
                  <c:v>200087.49999999997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9764-4952-A49E-018EEC05B41D}"/>
            </c:ext>
          </c:extLst>
        </c:ser>
        <c:ser>
          <c:idx val="23"/>
          <c:order val="24"/>
          <c:tx>
            <c:strRef>
              <c:f>'PIB (€)'!$A$30</c:f>
              <c:strCache>
                <c:ptCount val="1"/>
                <c:pt idx="0">
                  <c:v>Rep Checa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</a:schemeClr>
              </a:solidFill>
              <a:ln w="9525">
                <a:solidFill>
                  <a:schemeClr val="accent6">
                    <a:lumMod val="8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(€)'!$B$30:$J$30</c:f>
              <c:numCache>
                <c:formatCode>0</c:formatCode>
                <c:ptCount val="9"/>
                <c:pt idx="0">
                  <c:v>162535.40000000002</c:v>
                </c:pt>
                <c:pt idx="1">
                  <c:v>159447.5</c:v>
                </c:pt>
                <c:pt idx="2">
                  <c:v>157784.09999999998</c:v>
                </c:pt>
                <c:pt idx="3">
                  <c:v>169633.19999999998</c:v>
                </c:pt>
                <c:pt idx="4">
                  <c:v>177364.2</c:v>
                </c:pt>
                <c:pt idx="5">
                  <c:v>194539.2</c:v>
                </c:pt>
                <c:pt idx="6">
                  <c:v>211190.09999999998</c:v>
                </c:pt>
                <c:pt idx="7">
                  <c:v>225712.1</c:v>
                </c:pt>
                <c:pt idx="8">
                  <c:v>216016.09999999998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9764-4952-A49E-018EEC05B41D}"/>
            </c:ext>
          </c:extLst>
        </c:ser>
        <c:ser>
          <c:idx val="24"/>
          <c:order val="25"/>
          <c:tx>
            <c:strRef>
              <c:f>'PIB (€)'!$A$31</c:f>
              <c:strCache>
                <c:ptCount val="1"/>
                <c:pt idx="0">
                  <c:v>Rumanía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(€)'!$B$31:$J$31</c:f>
              <c:numCache>
                <c:formatCode>0</c:formatCode>
                <c:ptCount val="9"/>
                <c:pt idx="0">
                  <c:v>132409.1</c:v>
                </c:pt>
                <c:pt idx="1">
                  <c:v>143167.70000000001</c:v>
                </c:pt>
                <c:pt idx="2">
                  <c:v>150368.79999999999</c:v>
                </c:pt>
                <c:pt idx="3">
                  <c:v>159789.29999999999</c:v>
                </c:pt>
                <c:pt idx="4">
                  <c:v>169560.8</c:v>
                </c:pt>
                <c:pt idx="5">
                  <c:v>187031.7</c:v>
                </c:pt>
                <c:pt idx="6">
                  <c:v>203647.10000000003</c:v>
                </c:pt>
                <c:pt idx="7">
                  <c:v>222366.8</c:v>
                </c:pt>
                <c:pt idx="8">
                  <c:v>218489.40000000002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9764-4952-A49E-018EEC05B41D}"/>
            </c:ext>
          </c:extLst>
        </c:ser>
        <c:ser>
          <c:idx val="25"/>
          <c:order val="26"/>
          <c:tx>
            <c:strRef>
              <c:f>'PIB (€)'!$A$32</c:f>
              <c:strCache>
                <c:ptCount val="1"/>
                <c:pt idx="0">
                  <c:v>Suecia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(€)'!$B$32:$J$32</c:f>
              <c:numCache>
                <c:formatCode>0</c:formatCode>
                <c:ptCount val="9"/>
                <c:pt idx="0">
                  <c:v>430664.2</c:v>
                </c:pt>
                <c:pt idx="1">
                  <c:v>442435.2</c:v>
                </c:pt>
                <c:pt idx="2">
                  <c:v>439708.79999999993</c:v>
                </c:pt>
                <c:pt idx="3">
                  <c:v>455438.3</c:v>
                </c:pt>
                <c:pt idx="4">
                  <c:v>465438.4</c:v>
                </c:pt>
                <c:pt idx="5">
                  <c:v>479839.5</c:v>
                </c:pt>
                <c:pt idx="6">
                  <c:v>470998</c:v>
                </c:pt>
                <c:pt idx="7">
                  <c:v>477152.69999999995</c:v>
                </c:pt>
                <c:pt idx="8">
                  <c:v>480242.6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9764-4952-A49E-018EEC05B4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7977135"/>
        <c:axId val="957978383"/>
      </c:line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5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sz="2500" b="1" baseline="0"/>
              <a:t>Ecoeficiencia-PIB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5.5754721221127027E-2"/>
          <c:y val="5.567695896006792E-2"/>
          <c:w val="0.85080441471277546"/>
          <c:h val="0.82057243524551304"/>
        </c:manualLayout>
      </c:layout>
      <c:barChart>
        <c:barDir val="col"/>
        <c:grouping val="stacked"/>
        <c:varyColors val="0"/>
        <c:ser>
          <c:idx val="0"/>
          <c:order val="0"/>
          <c:tx>
            <c:v>Eficiencia ambiental media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'PIB (€)'!$E$47:$E$73</c:f>
              <c:strCache>
                <c:ptCount val="27"/>
                <c:pt idx="0">
                  <c:v>Malta</c:v>
                </c:pt>
                <c:pt idx="1">
                  <c:v>Austria</c:v>
                </c:pt>
                <c:pt idx="2">
                  <c:v>Dinamarca</c:v>
                </c:pt>
                <c:pt idx="3">
                  <c:v>Alemania</c:v>
                </c:pt>
                <c:pt idx="4">
                  <c:v>Italia</c:v>
                </c:pt>
                <c:pt idx="5">
                  <c:v>Países Bajos</c:v>
                </c:pt>
                <c:pt idx="6">
                  <c:v>Suecia</c:v>
                </c:pt>
                <c:pt idx="7">
                  <c:v>Francia</c:v>
                </c:pt>
                <c:pt idx="8">
                  <c:v>Luxemburgo</c:v>
                </c:pt>
                <c:pt idx="9">
                  <c:v>Irlanda</c:v>
                </c:pt>
                <c:pt idx="10">
                  <c:v>Letonia</c:v>
                </c:pt>
                <c:pt idx="11">
                  <c:v>Bélgica</c:v>
                </c:pt>
                <c:pt idx="12">
                  <c:v>Polonia</c:v>
                </c:pt>
                <c:pt idx="13">
                  <c:v>Estonia</c:v>
                </c:pt>
                <c:pt idx="14">
                  <c:v>España</c:v>
                </c:pt>
                <c:pt idx="15">
                  <c:v>Finlandia</c:v>
                </c:pt>
                <c:pt idx="16">
                  <c:v>Lituania</c:v>
                </c:pt>
                <c:pt idx="17">
                  <c:v>Chipre</c:v>
                </c:pt>
                <c:pt idx="18">
                  <c:v>Portugal</c:v>
                </c:pt>
                <c:pt idx="19">
                  <c:v>Eslovenia</c:v>
                </c:pt>
                <c:pt idx="20">
                  <c:v>Croacia</c:v>
                </c:pt>
                <c:pt idx="21">
                  <c:v>Grecia</c:v>
                </c:pt>
                <c:pt idx="22">
                  <c:v>Rumanía</c:v>
                </c:pt>
                <c:pt idx="23">
                  <c:v>Eslovaquia</c:v>
                </c:pt>
                <c:pt idx="24">
                  <c:v>Hungría</c:v>
                </c:pt>
                <c:pt idx="25">
                  <c:v>R Checa</c:v>
                </c:pt>
                <c:pt idx="26">
                  <c:v>Bulgaria </c:v>
                </c:pt>
              </c:strCache>
            </c:strRef>
          </c:cat>
          <c:val>
            <c:numRef>
              <c:f>'PIB (€)'!$F$47:$F$73</c:f>
              <c:numCache>
                <c:formatCode>General</c:formatCode>
                <c:ptCount val="27"/>
                <c:pt idx="0">
                  <c:v>1.0000000000000875</c:v>
                </c:pt>
                <c:pt idx="1">
                  <c:v>0.99999999999999911</c:v>
                </c:pt>
                <c:pt idx="2">
                  <c:v>0.99999999999999878</c:v>
                </c:pt>
                <c:pt idx="3">
                  <c:v>0.99999999999999867</c:v>
                </c:pt>
                <c:pt idx="4">
                  <c:v>0.99999999999999822</c:v>
                </c:pt>
                <c:pt idx="5">
                  <c:v>0.99999999999999667</c:v>
                </c:pt>
                <c:pt idx="6">
                  <c:v>0.99999999999999434</c:v>
                </c:pt>
                <c:pt idx="7">
                  <c:v>0.99999999999999156</c:v>
                </c:pt>
                <c:pt idx="8">
                  <c:v>0.99999999999995337</c:v>
                </c:pt>
                <c:pt idx="9">
                  <c:v>0.96309136536521989</c:v>
                </c:pt>
                <c:pt idx="10">
                  <c:v>0.88416897159815022</c:v>
                </c:pt>
                <c:pt idx="11">
                  <c:v>0.87567095048783061</c:v>
                </c:pt>
                <c:pt idx="12">
                  <c:v>0.791188877978799</c:v>
                </c:pt>
                <c:pt idx="13">
                  <c:v>0.68567894626232784</c:v>
                </c:pt>
                <c:pt idx="14">
                  <c:v>0.66662684099829717</c:v>
                </c:pt>
                <c:pt idx="15">
                  <c:v>0.64819578958762381</c:v>
                </c:pt>
                <c:pt idx="16">
                  <c:v>0.62932886829882995</c:v>
                </c:pt>
                <c:pt idx="17">
                  <c:v>0.6187392955773503</c:v>
                </c:pt>
                <c:pt idx="18">
                  <c:v>0.53130010536323669</c:v>
                </c:pt>
                <c:pt idx="19">
                  <c:v>0.49595606239757928</c:v>
                </c:pt>
                <c:pt idx="20">
                  <c:v>0.46503011448831938</c:v>
                </c:pt>
                <c:pt idx="21">
                  <c:v>0.45678789858276669</c:v>
                </c:pt>
                <c:pt idx="22">
                  <c:v>0.32226665964916051</c:v>
                </c:pt>
                <c:pt idx="23">
                  <c:v>0.28573109048535961</c:v>
                </c:pt>
                <c:pt idx="24">
                  <c:v>0.23434707963453677</c:v>
                </c:pt>
                <c:pt idx="25">
                  <c:v>0.17142373801796512</c:v>
                </c:pt>
                <c:pt idx="26">
                  <c:v>0.14226958981533103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CB56-4BE7-8AD0-F95D464BE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957977135"/>
        <c:axId val="957978383"/>
      </c:barChart>
      <c:barChart>
        <c:barDir val="col"/>
        <c:grouping val="stacked"/>
        <c:varyColors val="0"/>
        <c:ser>
          <c:idx val="1"/>
          <c:order val="1"/>
          <c:tx>
            <c:v>PIB Medio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'PIB (€)'!$G$47:$G$73</c:f>
              <c:numCache>
                <c:formatCode>0</c:formatCode>
                <c:ptCount val="27"/>
                <c:pt idx="0">
                  <c:v>10733.966666666667</c:v>
                </c:pt>
                <c:pt idx="1">
                  <c:v>356514.4444444445</c:v>
                </c:pt>
                <c:pt idx="2">
                  <c:v>283735.95555555559</c:v>
                </c:pt>
                <c:pt idx="3">
                  <c:v>3129568.222222222</c:v>
                </c:pt>
                <c:pt idx="4">
                  <c:v>1686465.0444444446</c:v>
                </c:pt>
                <c:pt idx="5">
                  <c:v>722807.4444444445</c:v>
                </c:pt>
                <c:pt idx="6">
                  <c:v>460213.07777777774</c:v>
                </c:pt>
                <c:pt idx="7">
                  <c:v>2245141.6555555556</c:v>
                </c:pt>
                <c:pt idx="8">
                  <c:v>55857.833333333343</c:v>
                </c:pt>
                <c:pt idx="9">
                  <c:v>270611.94444444438</c:v>
                </c:pt>
                <c:pt idx="10">
                  <c:v>26055.466666666664</c:v>
                </c:pt>
                <c:pt idx="11">
                  <c:v>429883.55555555556</c:v>
                </c:pt>
                <c:pt idx="12">
                  <c:v>452215.58888888895</c:v>
                </c:pt>
                <c:pt idx="13">
                  <c:v>22589.5</c:v>
                </c:pt>
                <c:pt idx="14">
                  <c:v>1111831.5555555555</c:v>
                </c:pt>
                <c:pt idx="15">
                  <c:v>219862.88888888888</c:v>
                </c:pt>
                <c:pt idx="16">
                  <c:v>40817.133333333339</c:v>
                </c:pt>
                <c:pt idx="17">
                  <c:v>19796.04444444444</c:v>
                </c:pt>
                <c:pt idx="18">
                  <c:v>188182.01111111112</c:v>
                </c:pt>
                <c:pt idx="19">
                  <c:v>41562.277777777781</c:v>
                </c:pt>
                <c:pt idx="20">
                  <c:v>48178.611111111109</c:v>
                </c:pt>
                <c:pt idx="21">
                  <c:v>177941.88888888888</c:v>
                </c:pt>
                <c:pt idx="22">
                  <c:v>176314.52222222224</c:v>
                </c:pt>
                <c:pt idx="23">
                  <c:v>82730.366666666654</c:v>
                </c:pt>
                <c:pt idx="24">
                  <c:v>120530.66666666667</c:v>
                </c:pt>
                <c:pt idx="25">
                  <c:v>186024.65555555554</c:v>
                </c:pt>
                <c:pt idx="26">
                  <c:v>50321.722222222219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56-4BE7-8AD0-F95D464BE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078125296"/>
        <c:axId val="1078115728"/>
      </c:bar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2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000" baseline="0"/>
                  <a:t>ECoeficienca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valAx>
        <c:axId val="107811572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5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500" baseline="0"/>
                  <a:t>PIB medio (millones de €)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5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078125296"/>
        <c:crosses val="max"/>
        <c:crossBetween val="between"/>
      </c:valAx>
      <c:catAx>
        <c:axId val="1078125296"/>
        <c:scaling>
          <c:orientation val="minMax"/>
        </c:scaling>
        <c:delete val="1"/>
        <c:axPos val="b"/>
        <c:majorTickMark val="out"/>
        <c:minorTickMark val="none"/>
        <c:tickLblPos val="nextTo"/>
        <c:crossAx val="107811572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4616186890038085"/>
          <c:y val="0.23834344935647495"/>
          <c:w val="0.15985935587834049"/>
          <c:h val="0.118718181407778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b="1"/>
              <a:t>PIB (Millones</a:t>
            </a:r>
            <a:r>
              <a:rPr lang="es-ES_tradnl" b="1" baseline="0"/>
              <a:t> de €)</a:t>
            </a:r>
            <a:endParaRPr lang="es-ES_tradnl" b="1"/>
          </a:p>
        </c:rich>
      </c:tx>
      <c:layout>
        <c:manualLayout>
          <c:xMode val="edge"/>
          <c:yMode val="edge"/>
          <c:x val="0.32467514637593375"/>
          <c:y val="7.94496771792097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4.2185879281046161E-2"/>
          <c:y val="7.1818292355742899E-2"/>
          <c:w val="0.86888327873144955"/>
          <c:h val="0.89199799360220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'PIB (€)'!$A$33</c:f>
              <c:strCache>
                <c:ptCount val="1"/>
                <c:pt idx="0">
                  <c:v>Unión Europea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(€)'!$B$33:$J$33</c:f>
              <c:numCache>
                <c:formatCode>0</c:formatCode>
                <c:ptCount val="9"/>
                <c:pt idx="0">
                  <c:v>11393332</c:v>
                </c:pt>
                <c:pt idx="1">
                  <c:v>11527427</c:v>
                </c:pt>
                <c:pt idx="2">
                  <c:v>11792589.6</c:v>
                </c:pt>
                <c:pt idx="3">
                  <c:v>12208313.800000001</c:v>
                </c:pt>
                <c:pt idx="4">
                  <c:v>12542061.900000002</c:v>
                </c:pt>
                <c:pt idx="5">
                  <c:v>13082959.199999999</c:v>
                </c:pt>
                <c:pt idx="6">
                  <c:v>13536870.5</c:v>
                </c:pt>
                <c:pt idx="7">
                  <c:v>14023994.4</c:v>
                </c:pt>
                <c:pt idx="8">
                  <c:v>13398794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335-4CAB-A6AE-78A8A28A8A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57977135"/>
        <c:axId val="957978383"/>
      </c:bar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Renta</a:t>
            </a:r>
            <a:r>
              <a:rPr lang="es-ES_tradnl" baseline="0"/>
              <a:t> per cápita</a:t>
            </a:r>
            <a:r>
              <a:rPr lang="es-ES_tradnl"/>
              <a:t> (</a:t>
            </a:r>
            <a:r>
              <a:rPr lang="es-ES_tradnl" baseline="0"/>
              <a:t>€)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4.2185879281046161E-2"/>
          <c:y val="7.1818292355742899E-2"/>
          <c:w val="0.86888327873144955"/>
          <c:h val="0.8919979936022091"/>
        </c:manualLayout>
      </c:layout>
      <c:lineChart>
        <c:grouping val="standard"/>
        <c:varyColors val="0"/>
        <c:ser>
          <c:idx val="0"/>
          <c:order val="0"/>
          <c:tx>
            <c:strRef>
              <c:f>'Renta per cápita (€)'!$A$6</c:f>
              <c:strCache>
                <c:ptCount val="1"/>
                <c:pt idx="0">
                  <c:v>Alemania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(€)'!$B$6:$J$6</c:f>
              <c:numCache>
                <c:formatCode>General</c:formatCode>
                <c:ptCount val="9"/>
                <c:pt idx="0">
                  <c:v>34130</c:v>
                </c:pt>
                <c:pt idx="1">
                  <c:v>34860</c:v>
                </c:pt>
                <c:pt idx="2">
                  <c:v>36150</c:v>
                </c:pt>
                <c:pt idx="3">
                  <c:v>37050</c:v>
                </c:pt>
                <c:pt idx="4">
                  <c:v>38070</c:v>
                </c:pt>
                <c:pt idx="5">
                  <c:v>39530</c:v>
                </c:pt>
                <c:pt idx="6">
                  <c:v>40590</c:v>
                </c:pt>
                <c:pt idx="7">
                  <c:v>41800</c:v>
                </c:pt>
                <c:pt idx="8">
                  <c:v>40950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0FB-404C-9C1F-64FB7BD200DE}"/>
            </c:ext>
          </c:extLst>
        </c:ser>
        <c:ser>
          <c:idx val="1"/>
          <c:order val="1"/>
          <c:tx>
            <c:strRef>
              <c:f>'Renta per cápita (€)'!$A$7</c:f>
              <c:strCache>
                <c:ptCount val="1"/>
                <c:pt idx="0">
                  <c:v>Austria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(€)'!$B$7:$J$7</c:f>
              <c:numCache>
                <c:formatCode>General</c:formatCode>
                <c:ptCount val="9"/>
                <c:pt idx="0">
                  <c:v>37820</c:v>
                </c:pt>
                <c:pt idx="1">
                  <c:v>38210</c:v>
                </c:pt>
                <c:pt idx="2">
                  <c:v>38990</c:v>
                </c:pt>
                <c:pt idx="3">
                  <c:v>39890</c:v>
                </c:pt>
                <c:pt idx="4">
                  <c:v>40920</c:v>
                </c:pt>
                <c:pt idx="5">
                  <c:v>42000</c:v>
                </c:pt>
                <c:pt idx="6">
                  <c:v>43610</c:v>
                </c:pt>
                <c:pt idx="7">
                  <c:v>44780</c:v>
                </c:pt>
                <c:pt idx="8">
                  <c:v>42540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0FB-404C-9C1F-64FB7BD200DE}"/>
            </c:ext>
          </c:extLst>
        </c:ser>
        <c:ser>
          <c:idx val="2"/>
          <c:order val="2"/>
          <c:tx>
            <c:strRef>
              <c:f>'Renta per cápita (€)'!$A$8</c:f>
              <c:strCache>
                <c:ptCount val="1"/>
                <c:pt idx="0">
                  <c:v>Bélgica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(€)'!$B$8:$J$8</c:f>
              <c:numCache>
                <c:formatCode>General</c:formatCode>
                <c:ptCount val="9"/>
                <c:pt idx="0">
                  <c:v>34770</c:v>
                </c:pt>
                <c:pt idx="1">
                  <c:v>35210</c:v>
                </c:pt>
                <c:pt idx="2">
                  <c:v>35950</c:v>
                </c:pt>
                <c:pt idx="3">
                  <c:v>36960</c:v>
                </c:pt>
                <c:pt idx="4">
                  <c:v>37960</c:v>
                </c:pt>
                <c:pt idx="5">
                  <c:v>39130</c:v>
                </c:pt>
                <c:pt idx="6">
                  <c:v>40260</c:v>
                </c:pt>
                <c:pt idx="7">
                  <c:v>41630</c:v>
                </c:pt>
                <c:pt idx="8">
                  <c:v>39560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0FB-404C-9C1F-64FB7BD200DE}"/>
            </c:ext>
          </c:extLst>
        </c:ser>
        <c:ser>
          <c:idx val="3"/>
          <c:order val="3"/>
          <c:tx>
            <c:strRef>
              <c:f>'Renta per cápita (€)'!$A$9</c:f>
              <c:strCache>
                <c:ptCount val="1"/>
                <c:pt idx="0">
                  <c:v>Bulgaria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(€)'!$B$9:$J$9</c:f>
              <c:numCache>
                <c:formatCode>General</c:formatCode>
                <c:ptCount val="9"/>
                <c:pt idx="0">
                  <c:v>5780</c:v>
                </c:pt>
                <c:pt idx="1">
                  <c:v>5790</c:v>
                </c:pt>
                <c:pt idx="2">
                  <c:v>5960</c:v>
                </c:pt>
                <c:pt idx="3">
                  <c:v>6380</c:v>
                </c:pt>
                <c:pt idx="4">
                  <c:v>6840</c:v>
                </c:pt>
                <c:pt idx="5">
                  <c:v>7420</c:v>
                </c:pt>
                <c:pt idx="6">
                  <c:v>8000</c:v>
                </c:pt>
                <c:pt idx="7">
                  <c:v>8820</c:v>
                </c:pt>
                <c:pt idx="8">
                  <c:v>8840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0FB-404C-9C1F-64FB7BD200DE}"/>
            </c:ext>
          </c:extLst>
        </c:ser>
        <c:ser>
          <c:idx val="4"/>
          <c:order val="4"/>
          <c:tx>
            <c:strRef>
              <c:f>'Renta per cápita (€)'!$A$10</c:f>
              <c:strCache>
                <c:ptCount val="1"/>
                <c:pt idx="0">
                  <c:v>Chipre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(€)'!$B$10:$J$10</c:f>
              <c:numCache>
                <c:formatCode>General</c:formatCode>
                <c:ptCount val="9"/>
                <c:pt idx="0">
                  <c:v>22500</c:v>
                </c:pt>
                <c:pt idx="1">
                  <c:v>20880</c:v>
                </c:pt>
                <c:pt idx="2">
                  <c:v>20450</c:v>
                </c:pt>
                <c:pt idx="3">
                  <c:v>21100</c:v>
                </c:pt>
                <c:pt idx="4">
                  <c:v>22230</c:v>
                </c:pt>
                <c:pt idx="5">
                  <c:v>23550</c:v>
                </c:pt>
                <c:pt idx="6">
                  <c:v>24840</c:v>
                </c:pt>
                <c:pt idx="7">
                  <c:v>26090</c:v>
                </c:pt>
                <c:pt idx="8">
                  <c:v>24240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0FB-404C-9C1F-64FB7BD200DE}"/>
            </c:ext>
          </c:extLst>
        </c:ser>
        <c:ser>
          <c:idx val="5"/>
          <c:order val="5"/>
          <c:tx>
            <c:strRef>
              <c:f>'Renta per cápita (€)'!$A$11</c:f>
              <c:strCache>
                <c:ptCount val="1"/>
                <c:pt idx="0">
                  <c:v>Croacia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(€)'!$B$11:$J$11</c:f>
              <c:numCache>
                <c:formatCode>General</c:formatCode>
                <c:ptCount val="9"/>
                <c:pt idx="0">
                  <c:v>10420</c:v>
                </c:pt>
                <c:pt idx="1">
                  <c:v>10420</c:v>
                </c:pt>
                <c:pt idx="2">
                  <c:v>10370</c:v>
                </c:pt>
                <c:pt idx="3">
                  <c:v>10740</c:v>
                </c:pt>
                <c:pt idx="4">
                  <c:v>11320</c:v>
                </c:pt>
                <c:pt idx="5">
                  <c:v>12080</c:v>
                </c:pt>
                <c:pt idx="6">
                  <c:v>12880</c:v>
                </c:pt>
                <c:pt idx="7">
                  <c:v>13660</c:v>
                </c:pt>
                <c:pt idx="8">
                  <c:v>12400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0FB-404C-9C1F-64FB7BD200DE}"/>
            </c:ext>
          </c:extLst>
        </c:ser>
        <c:ser>
          <c:idx val="6"/>
          <c:order val="6"/>
          <c:tx>
            <c:strRef>
              <c:f>'Renta per cápita (€)'!$A$12</c:f>
              <c:strCache>
                <c:ptCount val="1"/>
                <c:pt idx="0">
                  <c:v>Dinamarca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(€)'!$B$12:$J$12</c:f>
              <c:numCache>
                <c:formatCode>General</c:formatCode>
                <c:ptCount val="9"/>
                <c:pt idx="0">
                  <c:v>45530</c:v>
                </c:pt>
                <c:pt idx="1">
                  <c:v>46100</c:v>
                </c:pt>
                <c:pt idx="2">
                  <c:v>47090</c:v>
                </c:pt>
                <c:pt idx="3">
                  <c:v>48050</c:v>
                </c:pt>
                <c:pt idx="4">
                  <c:v>49420</c:v>
                </c:pt>
                <c:pt idx="5">
                  <c:v>51140</c:v>
                </c:pt>
                <c:pt idx="6">
                  <c:v>52180</c:v>
                </c:pt>
                <c:pt idx="7">
                  <c:v>53210</c:v>
                </c:pt>
                <c:pt idx="8">
                  <c:v>53480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00FB-404C-9C1F-64FB7BD200DE}"/>
            </c:ext>
          </c:extLst>
        </c:ser>
        <c:ser>
          <c:idx val="7"/>
          <c:order val="7"/>
          <c:tx>
            <c:strRef>
              <c:f>'Renta per cápita (€)'!$A$13</c:f>
              <c:strCache>
                <c:ptCount val="1"/>
                <c:pt idx="0">
                  <c:v>Eslovaquia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(€)'!$B$13:$J$13</c:f>
              <c:numCache>
                <c:formatCode>General</c:formatCode>
                <c:ptCount val="9"/>
                <c:pt idx="0">
                  <c:v>13570</c:v>
                </c:pt>
                <c:pt idx="1">
                  <c:v>13710</c:v>
                </c:pt>
                <c:pt idx="2">
                  <c:v>14040</c:v>
                </c:pt>
                <c:pt idx="3">
                  <c:v>14730</c:v>
                </c:pt>
                <c:pt idx="4">
                  <c:v>14920</c:v>
                </c:pt>
                <c:pt idx="5">
                  <c:v>15530</c:v>
                </c:pt>
                <c:pt idx="6">
                  <c:v>16420</c:v>
                </c:pt>
                <c:pt idx="7">
                  <c:v>17250</c:v>
                </c:pt>
                <c:pt idx="8">
                  <c:v>16860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00FB-404C-9C1F-64FB7BD200DE}"/>
            </c:ext>
          </c:extLst>
        </c:ser>
        <c:ser>
          <c:idx val="8"/>
          <c:order val="8"/>
          <c:tx>
            <c:strRef>
              <c:f>'Renta per cápita (€)'!$A$14</c:f>
              <c:strCache>
                <c:ptCount val="1"/>
                <c:pt idx="0">
                  <c:v>Eslovenia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(€)'!$B$14:$J$14</c:f>
              <c:numCache>
                <c:formatCode>General</c:formatCode>
                <c:ptCount val="9"/>
                <c:pt idx="0">
                  <c:v>17630</c:v>
                </c:pt>
                <c:pt idx="1">
                  <c:v>17700</c:v>
                </c:pt>
                <c:pt idx="2">
                  <c:v>18250</c:v>
                </c:pt>
                <c:pt idx="3">
                  <c:v>18830</c:v>
                </c:pt>
                <c:pt idx="4">
                  <c:v>19590</c:v>
                </c:pt>
                <c:pt idx="5">
                  <c:v>20820</c:v>
                </c:pt>
                <c:pt idx="6">
                  <c:v>22140</c:v>
                </c:pt>
                <c:pt idx="7">
                  <c:v>23170</c:v>
                </c:pt>
                <c:pt idx="8">
                  <c:v>22310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00FB-404C-9C1F-64FB7BD200DE}"/>
            </c:ext>
          </c:extLst>
        </c:ser>
        <c:ser>
          <c:idx val="9"/>
          <c:order val="9"/>
          <c:tx>
            <c:strRef>
              <c:f>'Renta per cápita (€)'!$A$15</c:f>
              <c:strCache>
                <c:ptCount val="1"/>
                <c:pt idx="0">
                  <c:v>España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(€)'!$B$15:$J$15</c:f>
              <c:numCache>
                <c:formatCode>General</c:formatCode>
                <c:ptCount val="9"/>
                <c:pt idx="0">
                  <c:v>22050</c:v>
                </c:pt>
                <c:pt idx="1">
                  <c:v>21900</c:v>
                </c:pt>
                <c:pt idx="2">
                  <c:v>22220</c:v>
                </c:pt>
                <c:pt idx="3">
                  <c:v>23220</c:v>
                </c:pt>
                <c:pt idx="4">
                  <c:v>23980</c:v>
                </c:pt>
                <c:pt idx="5">
                  <c:v>24970</c:v>
                </c:pt>
                <c:pt idx="6">
                  <c:v>25750</c:v>
                </c:pt>
                <c:pt idx="7">
                  <c:v>26420</c:v>
                </c:pt>
                <c:pt idx="8">
                  <c:v>23690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00FB-404C-9C1F-64FB7BD200DE}"/>
            </c:ext>
          </c:extLst>
        </c:ser>
        <c:ser>
          <c:idx val="10"/>
          <c:order val="10"/>
          <c:tx>
            <c:strRef>
              <c:f>'Renta per cápita (€)'!$A$16</c:f>
              <c:strCache>
                <c:ptCount val="1"/>
                <c:pt idx="0">
                  <c:v>Estonia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(€)'!$B$16:$J$16</c:f>
              <c:numCache>
                <c:formatCode>General</c:formatCode>
                <c:ptCount val="9"/>
                <c:pt idx="0">
                  <c:v>13520</c:v>
                </c:pt>
                <c:pt idx="1">
                  <c:v>14320</c:v>
                </c:pt>
                <c:pt idx="2">
                  <c:v>15240</c:v>
                </c:pt>
                <c:pt idx="3">
                  <c:v>15710</c:v>
                </c:pt>
                <c:pt idx="4">
                  <c:v>16530</c:v>
                </c:pt>
                <c:pt idx="5">
                  <c:v>18120</c:v>
                </c:pt>
                <c:pt idx="6">
                  <c:v>19570</c:v>
                </c:pt>
                <c:pt idx="7">
                  <c:v>20930</c:v>
                </c:pt>
                <c:pt idx="8">
                  <c:v>20190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00FB-404C-9C1F-64FB7BD200DE}"/>
            </c:ext>
          </c:extLst>
        </c:ser>
        <c:ser>
          <c:idx val="11"/>
          <c:order val="11"/>
          <c:tx>
            <c:strRef>
              <c:f>'Renta per cápita (€)'!$A$17</c:f>
              <c:strCache>
                <c:ptCount val="1"/>
                <c:pt idx="0">
                  <c:v>Finlandia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(€)'!$B$17:$J$17</c:f>
              <c:numCache>
                <c:formatCode>General</c:formatCode>
                <c:ptCount val="9"/>
                <c:pt idx="0">
                  <c:v>37130</c:v>
                </c:pt>
                <c:pt idx="1">
                  <c:v>37570</c:v>
                </c:pt>
                <c:pt idx="2">
                  <c:v>37880</c:v>
                </c:pt>
                <c:pt idx="3">
                  <c:v>38570</c:v>
                </c:pt>
                <c:pt idx="4">
                  <c:v>39580</c:v>
                </c:pt>
                <c:pt idx="5">
                  <c:v>41080</c:v>
                </c:pt>
                <c:pt idx="6">
                  <c:v>42320</c:v>
                </c:pt>
                <c:pt idx="7">
                  <c:v>43440</c:v>
                </c:pt>
                <c:pt idx="8">
                  <c:v>43030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00FB-404C-9C1F-64FB7BD200DE}"/>
            </c:ext>
          </c:extLst>
        </c:ser>
        <c:ser>
          <c:idx val="26"/>
          <c:order val="12"/>
          <c:tx>
            <c:strRef>
              <c:f>'Renta per cápita (€)'!$A$18</c:f>
              <c:strCache>
                <c:ptCount val="1"/>
                <c:pt idx="0">
                  <c:v>Francia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  <a:lumOff val="40000"/>
                </a:schemeClr>
              </a:solidFill>
              <a:ln w="9525">
                <a:solidFill>
                  <a:schemeClr val="accent3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(€)'!$B$18:$J$18</c:f>
              <c:numCache>
                <c:formatCode>General</c:formatCode>
                <c:ptCount val="9"/>
                <c:pt idx="0">
                  <c:v>31820</c:v>
                </c:pt>
                <c:pt idx="1">
                  <c:v>32080</c:v>
                </c:pt>
                <c:pt idx="2">
                  <c:v>32420</c:v>
                </c:pt>
                <c:pt idx="3">
                  <c:v>33020</c:v>
                </c:pt>
                <c:pt idx="4">
                  <c:v>33430</c:v>
                </c:pt>
                <c:pt idx="5">
                  <c:v>34230</c:v>
                </c:pt>
                <c:pt idx="6">
                  <c:v>35040</c:v>
                </c:pt>
                <c:pt idx="7">
                  <c:v>35970</c:v>
                </c:pt>
                <c:pt idx="8">
                  <c:v>33980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00FB-404C-9C1F-64FB7BD200DE}"/>
            </c:ext>
          </c:extLst>
        </c:ser>
        <c:ser>
          <c:idx val="12"/>
          <c:order val="13"/>
          <c:tx>
            <c:strRef>
              <c:f>'Renta per cápita (€)'!$A$19</c:f>
              <c:strCache>
                <c:ptCount val="1"/>
                <c:pt idx="0">
                  <c:v>Grecia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(€)'!$B$19:$J$19</c:f>
              <c:numCache>
                <c:formatCode>General</c:formatCode>
                <c:ptCount val="9"/>
                <c:pt idx="0">
                  <c:v>17060</c:v>
                </c:pt>
                <c:pt idx="1">
                  <c:v>16400</c:v>
                </c:pt>
                <c:pt idx="2">
                  <c:v>16270</c:v>
                </c:pt>
                <c:pt idx="3">
                  <c:v>16300</c:v>
                </c:pt>
                <c:pt idx="4">
                  <c:v>16190</c:v>
                </c:pt>
                <c:pt idx="5">
                  <c:v>16450</c:v>
                </c:pt>
                <c:pt idx="6">
                  <c:v>16730</c:v>
                </c:pt>
                <c:pt idx="7">
                  <c:v>17090</c:v>
                </c:pt>
                <c:pt idx="8">
                  <c:v>15440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00FB-404C-9C1F-64FB7BD200DE}"/>
            </c:ext>
          </c:extLst>
        </c:ser>
        <c:ser>
          <c:idx val="13"/>
          <c:order val="14"/>
          <c:tx>
            <c:strRef>
              <c:f>'Renta per cápita (€)'!$A$20</c:f>
              <c:strCache>
                <c:ptCount val="1"/>
                <c:pt idx="0">
                  <c:v>Hungría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(€)'!$B$20:$J$20</c:f>
              <c:numCache>
                <c:formatCode>General</c:formatCode>
                <c:ptCount val="9"/>
                <c:pt idx="0">
                  <c:v>10110</c:v>
                </c:pt>
                <c:pt idx="1">
                  <c:v>10340</c:v>
                </c:pt>
                <c:pt idx="2">
                  <c:v>10770</c:v>
                </c:pt>
                <c:pt idx="3">
                  <c:v>11460</c:v>
                </c:pt>
                <c:pt idx="4">
                  <c:v>11850</c:v>
                </c:pt>
                <c:pt idx="5">
                  <c:v>12980</c:v>
                </c:pt>
                <c:pt idx="6">
                  <c:v>13920</c:v>
                </c:pt>
                <c:pt idx="7">
                  <c:v>14950</c:v>
                </c:pt>
                <c:pt idx="8">
                  <c:v>14100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00FB-404C-9C1F-64FB7BD200DE}"/>
            </c:ext>
          </c:extLst>
        </c:ser>
        <c:ser>
          <c:idx val="14"/>
          <c:order val="15"/>
          <c:tx>
            <c:strRef>
              <c:f>'Renta per cápita (€)'!$A$21</c:f>
              <c:strCache>
                <c:ptCount val="1"/>
                <c:pt idx="0">
                  <c:v>Irlanda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(€)'!$B$21:$J$21</c:f>
              <c:numCache>
                <c:formatCode>General</c:formatCode>
                <c:ptCount val="9"/>
                <c:pt idx="0">
                  <c:v>38200</c:v>
                </c:pt>
                <c:pt idx="1">
                  <c:v>38840</c:v>
                </c:pt>
                <c:pt idx="2">
                  <c:v>41930</c:v>
                </c:pt>
                <c:pt idx="3">
                  <c:v>56000</c:v>
                </c:pt>
                <c:pt idx="4">
                  <c:v>56900</c:v>
                </c:pt>
                <c:pt idx="5">
                  <c:v>62000</c:v>
                </c:pt>
                <c:pt idx="6">
                  <c:v>67200</c:v>
                </c:pt>
                <c:pt idx="7">
                  <c:v>72400</c:v>
                </c:pt>
                <c:pt idx="8">
                  <c:v>74860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00FB-404C-9C1F-64FB7BD200DE}"/>
            </c:ext>
          </c:extLst>
        </c:ser>
        <c:ser>
          <c:idx val="15"/>
          <c:order val="16"/>
          <c:tx>
            <c:strRef>
              <c:f>'Renta per cápita (€)'!$A$22</c:f>
              <c:strCache>
                <c:ptCount val="1"/>
                <c:pt idx="0">
                  <c:v>Italia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(€)'!$B$22:$J$22</c:f>
              <c:numCache>
                <c:formatCode>General</c:formatCode>
                <c:ptCount val="9"/>
                <c:pt idx="0">
                  <c:v>26990</c:v>
                </c:pt>
                <c:pt idx="1">
                  <c:v>26740</c:v>
                </c:pt>
                <c:pt idx="2">
                  <c:v>26980</c:v>
                </c:pt>
                <c:pt idx="3">
                  <c:v>27480</c:v>
                </c:pt>
                <c:pt idx="4">
                  <c:v>28210</c:v>
                </c:pt>
                <c:pt idx="5">
                  <c:v>28940</c:v>
                </c:pt>
                <c:pt idx="6">
                  <c:v>29580</c:v>
                </c:pt>
                <c:pt idx="7">
                  <c:v>30080</c:v>
                </c:pt>
                <c:pt idx="8">
                  <c:v>27880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00FB-404C-9C1F-64FB7BD200DE}"/>
            </c:ext>
          </c:extLst>
        </c:ser>
        <c:ser>
          <c:idx val="16"/>
          <c:order val="17"/>
          <c:tx>
            <c:strRef>
              <c:f>'Renta per cápita (€)'!$A$23</c:f>
              <c:strCache>
                <c:ptCount val="1"/>
                <c:pt idx="0">
                  <c:v>Letonia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(€)'!$B$23:$J$23</c:f>
              <c:numCache>
                <c:formatCode>General</c:formatCode>
                <c:ptCount val="9"/>
                <c:pt idx="0">
                  <c:v>10870</c:v>
                </c:pt>
                <c:pt idx="1">
                  <c:v>11320</c:v>
                </c:pt>
                <c:pt idx="2">
                  <c:v>11850</c:v>
                </c:pt>
                <c:pt idx="3">
                  <c:v>12430</c:v>
                </c:pt>
                <c:pt idx="4">
                  <c:v>12950</c:v>
                </c:pt>
                <c:pt idx="5">
                  <c:v>13900</c:v>
                </c:pt>
                <c:pt idx="6">
                  <c:v>15130</c:v>
                </c:pt>
                <c:pt idx="7">
                  <c:v>16020</c:v>
                </c:pt>
                <c:pt idx="8">
                  <c:v>15500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00FB-404C-9C1F-64FB7BD200DE}"/>
            </c:ext>
          </c:extLst>
        </c:ser>
        <c:ser>
          <c:idx val="17"/>
          <c:order val="18"/>
          <c:tx>
            <c:strRef>
              <c:f>'Renta per cápita (€)'!$A$24</c:f>
              <c:strCache>
                <c:ptCount val="1"/>
                <c:pt idx="0">
                  <c:v>Lituania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(€)'!$B$24:$J$24</c:f>
              <c:numCache>
                <c:formatCode>General</c:formatCode>
                <c:ptCount val="9"/>
                <c:pt idx="0">
                  <c:v>11180</c:v>
                </c:pt>
                <c:pt idx="1">
                  <c:v>11850</c:v>
                </c:pt>
                <c:pt idx="2">
                  <c:v>12480</c:v>
                </c:pt>
                <c:pt idx="3">
                  <c:v>12860</c:v>
                </c:pt>
                <c:pt idx="4">
                  <c:v>13560</c:v>
                </c:pt>
                <c:pt idx="5">
                  <c:v>14950</c:v>
                </c:pt>
                <c:pt idx="6">
                  <c:v>16250</c:v>
                </c:pt>
                <c:pt idx="7">
                  <c:v>17490</c:v>
                </c:pt>
                <c:pt idx="8">
                  <c:v>17710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00FB-404C-9C1F-64FB7BD200DE}"/>
            </c:ext>
          </c:extLst>
        </c:ser>
        <c:ser>
          <c:idx val="18"/>
          <c:order val="19"/>
          <c:tx>
            <c:strRef>
              <c:f>'Renta per cápita (€)'!$A$25</c:f>
              <c:strCache>
                <c:ptCount val="1"/>
                <c:pt idx="0">
                  <c:v>Luxemburgo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(€)'!$B$25:$J$25</c:f>
              <c:numCache>
                <c:formatCode>General</c:formatCode>
                <c:ptCount val="9"/>
                <c:pt idx="0">
                  <c:v>87540</c:v>
                </c:pt>
                <c:pt idx="1">
                  <c:v>90030</c:v>
                </c:pt>
                <c:pt idx="2">
                  <c:v>92760</c:v>
                </c:pt>
                <c:pt idx="3">
                  <c:v>95090</c:v>
                </c:pt>
                <c:pt idx="4">
                  <c:v>96230</c:v>
                </c:pt>
                <c:pt idx="5">
                  <c:v>97440</c:v>
                </c:pt>
                <c:pt idx="6">
                  <c:v>99150</c:v>
                </c:pt>
                <c:pt idx="7">
                  <c:v>100890</c:v>
                </c:pt>
                <c:pt idx="8">
                  <c:v>101760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00FB-404C-9C1F-64FB7BD200DE}"/>
            </c:ext>
          </c:extLst>
        </c:ser>
        <c:ser>
          <c:idx val="19"/>
          <c:order val="20"/>
          <c:tx>
            <c:strRef>
              <c:f>'Renta per cápita (€)'!$A$26</c:f>
              <c:strCache>
                <c:ptCount val="1"/>
                <c:pt idx="0">
                  <c:v>Malta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(€)'!$B$26:$J$26</c:f>
              <c:numCache>
                <c:formatCode>General</c:formatCode>
                <c:ptCount val="9"/>
                <c:pt idx="0">
                  <c:v>17530</c:v>
                </c:pt>
                <c:pt idx="1">
                  <c:v>18650</c:v>
                </c:pt>
                <c:pt idx="2">
                  <c:v>20120</c:v>
                </c:pt>
                <c:pt idx="3">
                  <c:v>22450</c:v>
                </c:pt>
                <c:pt idx="4">
                  <c:v>23130</c:v>
                </c:pt>
                <c:pt idx="5">
                  <c:v>25490</c:v>
                </c:pt>
                <c:pt idx="6">
                  <c:v>26700</c:v>
                </c:pt>
                <c:pt idx="7">
                  <c:v>27830</c:v>
                </c:pt>
                <c:pt idx="8">
                  <c:v>25330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00FB-404C-9C1F-64FB7BD200DE}"/>
            </c:ext>
          </c:extLst>
        </c:ser>
        <c:ser>
          <c:idx val="20"/>
          <c:order val="21"/>
          <c:tx>
            <c:strRef>
              <c:f>'Renta per cápita (€)'!$A$27</c:f>
              <c:strCache>
                <c:ptCount val="1"/>
                <c:pt idx="0">
                  <c:v>Países Bajos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(€)'!$B$27:$J$27</c:f>
              <c:numCache>
                <c:formatCode>General</c:formatCode>
                <c:ptCount val="9"/>
                <c:pt idx="0">
                  <c:v>38970</c:v>
                </c:pt>
                <c:pt idx="1">
                  <c:v>39300</c:v>
                </c:pt>
                <c:pt idx="2">
                  <c:v>39820</c:v>
                </c:pt>
                <c:pt idx="3">
                  <c:v>40730</c:v>
                </c:pt>
                <c:pt idx="4">
                  <c:v>41590</c:v>
                </c:pt>
                <c:pt idx="5">
                  <c:v>43090</c:v>
                </c:pt>
                <c:pt idx="6">
                  <c:v>44920</c:v>
                </c:pt>
                <c:pt idx="7">
                  <c:v>46880</c:v>
                </c:pt>
                <c:pt idx="8">
                  <c:v>45670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00FB-404C-9C1F-64FB7BD200DE}"/>
            </c:ext>
          </c:extLst>
        </c:ser>
        <c:ser>
          <c:idx val="21"/>
          <c:order val="22"/>
          <c:tx>
            <c:strRef>
              <c:f>'Renta per cápita (€)'!$A$28</c:f>
              <c:strCache>
                <c:ptCount val="1"/>
                <c:pt idx="0">
                  <c:v>Polonia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</a:schemeClr>
              </a:solidFill>
              <a:ln w="9525">
                <a:solidFill>
                  <a:schemeClr val="accent4">
                    <a:lumMod val="8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(€)'!$B$28:$J$28</c:f>
              <c:numCache>
                <c:formatCode>General</c:formatCode>
                <c:ptCount val="9"/>
                <c:pt idx="0">
                  <c:v>10070</c:v>
                </c:pt>
                <c:pt idx="1">
                  <c:v>10190</c:v>
                </c:pt>
                <c:pt idx="2">
                  <c:v>10630</c:v>
                </c:pt>
                <c:pt idx="3">
                  <c:v>11190</c:v>
                </c:pt>
                <c:pt idx="4">
                  <c:v>11110</c:v>
                </c:pt>
                <c:pt idx="5">
                  <c:v>12170</c:v>
                </c:pt>
                <c:pt idx="6">
                  <c:v>12960</c:v>
                </c:pt>
                <c:pt idx="7">
                  <c:v>13900</c:v>
                </c:pt>
                <c:pt idx="8">
                  <c:v>13730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00FB-404C-9C1F-64FB7BD200DE}"/>
            </c:ext>
          </c:extLst>
        </c:ser>
        <c:ser>
          <c:idx val="22"/>
          <c:order val="23"/>
          <c:tx>
            <c:strRef>
              <c:f>'Renta per cápita (€)'!$A$29</c:f>
              <c:strCache>
                <c:ptCount val="1"/>
                <c:pt idx="0">
                  <c:v>Portugal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</a:schemeClr>
              </a:solidFill>
              <a:ln w="9525">
                <a:solidFill>
                  <a:schemeClr val="accent5">
                    <a:lumMod val="8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(€)'!$B$29:$J$29</c:f>
              <c:numCache>
                <c:formatCode>General</c:formatCode>
                <c:ptCount val="9"/>
                <c:pt idx="0">
                  <c:v>16010</c:v>
                </c:pt>
                <c:pt idx="1">
                  <c:v>16300</c:v>
                </c:pt>
                <c:pt idx="2">
                  <c:v>16640</c:v>
                </c:pt>
                <c:pt idx="3">
                  <c:v>17350</c:v>
                </c:pt>
                <c:pt idx="4">
                  <c:v>18060</c:v>
                </c:pt>
                <c:pt idx="5">
                  <c:v>19020</c:v>
                </c:pt>
                <c:pt idx="6">
                  <c:v>19950</c:v>
                </c:pt>
                <c:pt idx="7">
                  <c:v>20840</c:v>
                </c:pt>
                <c:pt idx="8">
                  <c:v>19430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00FB-404C-9C1F-64FB7BD200DE}"/>
            </c:ext>
          </c:extLst>
        </c:ser>
        <c:ser>
          <c:idx val="23"/>
          <c:order val="24"/>
          <c:tx>
            <c:strRef>
              <c:f>'Renta per cápita (€)'!$A$30</c:f>
              <c:strCache>
                <c:ptCount val="1"/>
                <c:pt idx="0">
                  <c:v>Rep Checa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</a:schemeClr>
              </a:solidFill>
              <a:ln w="9525">
                <a:solidFill>
                  <a:schemeClr val="accent6">
                    <a:lumMod val="8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(€)'!$B$30:$J$30</c:f>
              <c:numCache>
                <c:formatCode>General</c:formatCode>
                <c:ptCount val="9"/>
                <c:pt idx="0">
                  <c:v>15470</c:v>
                </c:pt>
                <c:pt idx="1">
                  <c:v>15170</c:v>
                </c:pt>
                <c:pt idx="2">
                  <c:v>15000</c:v>
                </c:pt>
                <c:pt idx="3">
                  <c:v>16080</c:v>
                </c:pt>
                <c:pt idx="4">
                  <c:v>16790</c:v>
                </c:pt>
                <c:pt idx="5">
                  <c:v>18330</c:v>
                </c:pt>
                <c:pt idx="6">
                  <c:v>19850</c:v>
                </c:pt>
                <c:pt idx="7">
                  <c:v>21150</c:v>
                </c:pt>
                <c:pt idx="8">
                  <c:v>20170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00FB-404C-9C1F-64FB7BD200DE}"/>
            </c:ext>
          </c:extLst>
        </c:ser>
        <c:ser>
          <c:idx val="24"/>
          <c:order val="25"/>
          <c:tx>
            <c:strRef>
              <c:f>'Renta per cápita (€)'!$A$31</c:f>
              <c:strCache>
                <c:ptCount val="1"/>
                <c:pt idx="0">
                  <c:v>Rumanía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(€)'!$B$31:$J$31</c:f>
              <c:numCache>
                <c:formatCode>General</c:formatCode>
                <c:ptCount val="9"/>
                <c:pt idx="0">
                  <c:v>6620</c:v>
                </c:pt>
                <c:pt idx="1">
                  <c:v>7190</c:v>
                </c:pt>
                <c:pt idx="2">
                  <c:v>7570</c:v>
                </c:pt>
                <c:pt idx="3">
                  <c:v>8080</c:v>
                </c:pt>
                <c:pt idx="4">
                  <c:v>8630</c:v>
                </c:pt>
                <c:pt idx="5">
                  <c:v>9580</c:v>
                </c:pt>
                <c:pt idx="6">
                  <c:v>10500</c:v>
                </c:pt>
                <c:pt idx="7">
                  <c:v>11520</c:v>
                </c:pt>
                <c:pt idx="8">
                  <c:v>11360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00FB-404C-9C1F-64FB7BD200DE}"/>
            </c:ext>
          </c:extLst>
        </c:ser>
        <c:ser>
          <c:idx val="25"/>
          <c:order val="26"/>
          <c:tx>
            <c:strRef>
              <c:f>'Renta per cápita (€)'!$A$32</c:f>
              <c:strCache>
                <c:ptCount val="1"/>
                <c:pt idx="0">
                  <c:v>Suecia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'Renta per cápita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(€)'!$B$32:$J$32</c:f>
              <c:numCache>
                <c:formatCode>General</c:formatCode>
                <c:ptCount val="9"/>
                <c:pt idx="0">
                  <c:v>45170</c:v>
                </c:pt>
                <c:pt idx="1">
                  <c:v>46020</c:v>
                </c:pt>
                <c:pt idx="2">
                  <c:v>45260</c:v>
                </c:pt>
                <c:pt idx="3">
                  <c:v>46480</c:v>
                </c:pt>
                <c:pt idx="4">
                  <c:v>46990</c:v>
                </c:pt>
                <c:pt idx="5">
                  <c:v>47730</c:v>
                </c:pt>
                <c:pt idx="6">
                  <c:v>46260</c:v>
                </c:pt>
                <c:pt idx="7">
                  <c:v>46390</c:v>
                </c:pt>
                <c:pt idx="8">
                  <c:v>46420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00FB-404C-9C1F-64FB7BD200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7977135"/>
        <c:axId val="957978383"/>
      </c:line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5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sz="2500" b="1" i="0" baseline="0"/>
              <a:t>Ecoeficiencia-Renta per cápita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5.5754721221127027E-2"/>
          <c:y val="5.567695896006792E-2"/>
          <c:w val="0.85080441471277546"/>
          <c:h val="0.82057243524551304"/>
        </c:manualLayout>
      </c:layout>
      <c:barChart>
        <c:barDir val="col"/>
        <c:grouping val="stacked"/>
        <c:varyColors val="0"/>
        <c:ser>
          <c:idx val="0"/>
          <c:order val="0"/>
          <c:tx>
            <c:v>Ecoeficiencia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'Renta per cápita (€)'!$C$46:$C$72</c:f>
              <c:strCache>
                <c:ptCount val="27"/>
                <c:pt idx="0">
                  <c:v>Malta</c:v>
                </c:pt>
                <c:pt idx="1">
                  <c:v>Austria</c:v>
                </c:pt>
                <c:pt idx="2">
                  <c:v>Denmark</c:v>
                </c:pt>
                <c:pt idx="3">
                  <c:v>Germany</c:v>
                </c:pt>
                <c:pt idx="4">
                  <c:v>Italy</c:v>
                </c:pt>
                <c:pt idx="5">
                  <c:v>Netherlands</c:v>
                </c:pt>
                <c:pt idx="6">
                  <c:v>Sweden</c:v>
                </c:pt>
                <c:pt idx="7">
                  <c:v>France</c:v>
                </c:pt>
                <c:pt idx="8">
                  <c:v>Luxembourg</c:v>
                </c:pt>
                <c:pt idx="9">
                  <c:v>Ireland</c:v>
                </c:pt>
                <c:pt idx="10">
                  <c:v>Latvia</c:v>
                </c:pt>
                <c:pt idx="11">
                  <c:v>Belgium</c:v>
                </c:pt>
                <c:pt idx="12">
                  <c:v>Poland</c:v>
                </c:pt>
                <c:pt idx="13">
                  <c:v>Estonia</c:v>
                </c:pt>
                <c:pt idx="14">
                  <c:v>Spain</c:v>
                </c:pt>
                <c:pt idx="15">
                  <c:v>Finland</c:v>
                </c:pt>
                <c:pt idx="16">
                  <c:v>Lithuania</c:v>
                </c:pt>
                <c:pt idx="17">
                  <c:v>Cyprus</c:v>
                </c:pt>
                <c:pt idx="18">
                  <c:v>Portugal</c:v>
                </c:pt>
                <c:pt idx="19">
                  <c:v>Slovenia</c:v>
                </c:pt>
                <c:pt idx="20">
                  <c:v>Croatia</c:v>
                </c:pt>
                <c:pt idx="21">
                  <c:v>Greece</c:v>
                </c:pt>
                <c:pt idx="22">
                  <c:v>Romania</c:v>
                </c:pt>
                <c:pt idx="23">
                  <c:v>Slovakia</c:v>
                </c:pt>
                <c:pt idx="24">
                  <c:v>Hungary</c:v>
                </c:pt>
                <c:pt idx="25">
                  <c:v>Czech Republic</c:v>
                </c:pt>
                <c:pt idx="26">
                  <c:v>Bulgaria </c:v>
                </c:pt>
              </c:strCache>
            </c:strRef>
          </c:cat>
          <c:val>
            <c:numRef>
              <c:f>'Renta per cápita (€)'!$D$46:$D$72</c:f>
              <c:numCache>
                <c:formatCode>General</c:formatCode>
                <c:ptCount val="27"/>
                <c:pt idx="0">
                  <c:v>1.0000000000000875</c:v>
                </c:pt>
                <c:pt idx="1">
                  <c:v>0.99999999999999911</c:v>
                </c:pt>
                <c:pt idx="2">
                  <c:v>0.99999999999999878</c:v>
                </c:pt>
                <c:pt idx="3">
                  <c:v>0.99999999999999867</c:v>
                </c:pt>
                <c:pt idx="4">
                  <c:v>0.99999999999999822</c:v>
                </c:pt>
                <c:pt idx="5">
                  <c:v>0.99999999999999667</c:v>
                </c:pt>
                <c:pt idx="6">
                  <c:v>0.99999999999999434</c:v>
                </c:pt>
                <c:pt idx="7">
                  <c:v>0.99999999999999156</c:v>
                </c:pt>
                <c:pt idx="8">
                  <c:v>0.99999999999995337</c:v>
                </c:pt>
                <c:pt idx="9">
                  <c:v>0.96309136536521989</c:v>
                </c:pt>
                <c:pt idx="10">
                  <c:v>0.88416897159815022</c:v>
                </c:pt>
                <c:pt idx="11">
                  <c:v>0.87567095048783061</c:v>
                </c:pt>
                <c:pt idx="12">
                  <c:v>0.791188877978799</c:v>
                </c:pt>
                <c:pt idx="13">
                  <c:v>0.68567894626232784</c:v>
                </c:pt>
                <c:pt idx="14">
                  <c:v>0.66662684099829717</c:v>
                </c:pt>
                <c:pt idx="15">
                  <c:v>0.64819578958762381</c:v>
                </c:pt>
                <c:pt idx="16">
                  <c:v>0.62932886829882995</c:v>
                </c:pt>
                <c:pt idx="17">
                  <c:v>0.6187392955773503</c:v>
                </c:pt>
                <c:pt idx="18">
                  <c:v>0.53130010536323669</c:v>
                </c:pt>
                <c:pt idx="19">
                  <c:v>0.49595606239757928</c:v>
                </c:pt>
                <c:pt idx="20">
                  <c:v>0.46503011448831938</c:v>
                </c:pt>
                <c:pt idx="21">
                  <c:v>0.45678789858276669</c:v>
                </c:pt>
                <c:pt idx="22">
                  <c:v>0.32226665964916051</c:v>
                </c:pt>
                <c:pt idx="23">
                  <c:v>0.28573109048535961</c:v>
                </c:pt>
                <c:pt idx="24">
                  <c:v>0.23434707963453677</c:v>
                </c:pt>
                <c:pt idx="25">
                  <c:v>0.17142373801796512</c:v>
                </c:pt>
                <c:pt idx="26">
                  <c:v>0.14226958981533103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3A-4384-81D6-6988DD6718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957977135"/>
        <c:axId val="957978383"/>
      </c:barChart>
      <c:barChart>
        <c:barDir val="col"/>
        <c:grouping val="stacked"/>
        <c:varyColors val="0"/>
        <c:ser>
          <c:idx val="1"/>
          <c:order val="1"/>
          <c:tx>
            <c:v>Renta per cápita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'Renta per cápita (€)'!$E$46:$E$72</c:f>
              <c:numCache>
                <c:formatCode>0</c:formatCode>
                <c:ptCount val="27"/>
                <c:pt idx="0">
                  <c:v>23025.555555555555</c:v>
                </c:pt>
                <c:pt idx="1">
                  <c:v>40973.333333333336</c:v>
                </c:pt>
                <c:pt idx="2">
                  <c:v>49577.777777777781</c:v>
                </c:pt>
                <c:pt idx="3">
                  <c:v>38125.555555555555</c:v>
                </c:pt>
                <c:pt idx="4">
                  <c:v>28097.777777777777</c:v>
                </c:pt>
                <c:pt idx="5">
                  <c:v>42330</c:v>
                </c:pt>
                <c:pt idx="6">
                  <c:v>46302.222222222219</c:v>
                </c:pt>
                <c:pt idx="7">
                  <c:v>33554.444444444445</c:v>
                </c:pt>
                <c:pt idx="8">
                  <c:v>95654.444444444438</c:v>
                </c:pt>
                <c:pt idx="9">
                  <c:v>56481.111111111109</c:v>
                </c:pt>
                <c:pt idx="10">
                  <c:v>13330</c:v>
                </c:pt>
                <c:pt idx="11">
                  <c:v>37936.666666666664</c:v>
                </c:pt>
                <c:pt idx="12">
                  <c:v>11772.222222222223</c:v>
                </c:pt>
                <c:pt idx="13">
                  <c:v>17125.555555555555</c:v>
                </c:pt>
                <c:pt idx="14">
                  <c:v>23800</c:v>
                </c:pt>
                <c:pt idx="15">
                  <c:v>40066.666666666664</c:v>
                </c:pt>
                <c:pt idx="16">
                  <c:v>14258.888888888889</c:v>
                </c:pt>
                <c:pt idx="17">
                  <c:v>22875.555555555555</c:v>
                </c:pt>
                <c:pt idx="18">
                  <c:v>18177.777777777777</c:v>
                </c:pt>
                <c:pt idx="19">
                  <c:v>20048.888888888891</c:v>
                </c:pt>
                <c:pt idx="20">
                  <c:v>11587.777777777777</c:v>
                </c:pt>
                <c:pt idx="21">
                  <c:v>16436.666666666668</c:v>
                </c:pt>
                <c:pt idx="22">
                  <c:v>9005.5555555555547</c:v>
                </c:pt>
                <c:pt idx="23">
                  <c:v>15225.555555555555</c:v>
                </c:pt>
                <c:pt idx="24">
                  <c:v>12275.555555555555</c:v>
                </c:pt>
                <c:pt idx="25">
                  <c:v>17556.666666666668</c:v>
                </c:pt>
                <c:pt idx="26">
                  <c:v>7092.2222222222226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3A-4384-81D6-6988DD6718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078125296"/>
        <c:axId val="1078115728"/>
      </c:bar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2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000" baseline="0"/>
                  <a:t>ECoeficienca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valAx>
        <c:axId val="107811572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5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500" baseline="0"/>
                  <a:t>Renta per cápita media (€)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5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078125296"/>
        <c:crosses val="max"/>
        <c:crossBetween val="between"/>
      </c:valAx>
      <c:catAx>
        <c:axId val="1078125296"/>
        <c:scaling>
          <c:orientation val="minMax"/>
        </c:scaling>
        <c:delete val="1"/>
        <c:axPos val="b"/>
        <c:majorTickMark val="out"/>
        <c:minorTickMark val="none"/>
        <c:tickLblPos val="nextTo"/>
        <c:crossAx val="107811572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4616186890038085"/>
          <c:y val="0.23834344935647495"/>
          <c:w val="0.15985935587834049"/>
          <c:h val="0.118718181407778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PIB (Millones</a:t>
            </a:r>
            <a:r>
              <a:rPr lang="es-ES_tradnl" baseline="0"/>
              <a:t> de €)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4.2185879281046161E-2"/>
          <c:y val="7.1818292355742899E-2"/>
          <c:w val="0.86888327873144955"/>
          <c:h val="0.89199799360220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'Renta per cápita (€)'!$A$33</c:f>
              <c:strCache>
                <c:ptCount val="1"/>
                <c:pt idx="0">
                  <c:v>Unión Europea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'PIB (€)'!$B$5:$J$5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'Renta per cápita (€)'!$B$33:$J$33</c:f>
              <c:numCache>
                <c:formatCode>General</c:formatCode>
                <c:ptCount val="9"/>
                <c:pt idx="0">
                  <c:v>25760</c:v>
                </c:pt>
                <c:pt idx="1">
                  <c:v>26020</c:v>
                </c:pt>
                <c:pt idx="2">
                  <c:v>26590</c:v>
                </c:pt>
                <c:pt idx="3">
                  <c:v>27500</c:v>
                </c:pt>
                <c:pt idx="4">
                  <c:v>28200</c:v>
                </c:pt>
                <c:pt idx="5">
                  <c:v>29330</c:v>
                </c:pt>
                <c:pt idx="6">
                  <c:v>30290</c:v>
                </c:pt>
                <c:pt idx="7">
                  <c:v>31300</c:v>
                </c:pt>
                <c:pt idx="8">
                  <c:v>29920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3C-42CB-A6E7-FB7AA9FAB7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57977135"/>
        <c:axId val="957978383"/>
      </c:bar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Emisiones de CO2 (kt)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4.2185879281046161E-2"/>
          <c:y val="7.1818292355742899E-2"/>
          <c:w val="0.86888327873144955"/>
          <c:h val="0.8919979936022091"/>
        </c:manualLayout>
      </c:layout>
      <c:lineChart>
        <c:grouping val="standard"/>
        <c:varyColors val="0"/>
        <c:ser>
          <c:idx val="0"/>
          <c:order val="0"/>
          <c:tx>
            <c:strRef>
              <c:f>'Emisiones CO2'!$A$6</c:f>
              <c:strCache>
                <c:ptCount val="1"/>
                <c:pt idx="0">
                  <c:v>Alemania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CO2'!$B$6:$J$6</c:f>
              <c:numCache>
                <c:formatCode>0</c:formatCode>
                <c:ptCount val="9"/>
                <c:pt idx="0">
                  <c:v>801378.35694751004</c:v>
                </c:pt>
                <c:pt idx="1">
                  <c:v>823068.61402707978</c:v>
                </c:pt>
                <c:pt idx="2">
                  <c:v>785991.73868605995</c:v>
                </c:pt>
                <c:pt idx="3">
                  <c:v>789787.80447684007</c:v>
                </c:pt>
                <c:pt idx="4">
                  <c:v>793555.57807057002</c:v>
                </c:pt>
                <c:pt idx="5">
                  <c:v>786132.98683076003</c:v>
                </c:pt>
                <c:pt idx="6">
                  <c:v>760155.21569046995</c:v>
                </c:pt>
                <c:pt idx="7">
                  <c:v>715712.04741633008</c:v>
                </c:pt>
                <c:pt idx="8">
                  <c:v>648738.55841633002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30-488E-BBBC-1AEDFE199E7E}"/>
            </c:ext>
          </c:extLst>
        </c:ser>
        <c:ser>
          <c:idx val="1"/>
          <c:order val="1"/>
          <c:tx>
            <c:strRef>
              <c:f>'Emisiones CO2'!$A$7</c:f>
              <c:strCache>
                <c:ptCount val="1"/>
                <c:pt idx="0">
                  <c:v>Austria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CO2'!$B$7:$J$7</c:f>
              <c:numCache>
                <c:formatCode>0</c:formatCode>
                <c:ptCount val="9"/>
                <c:pt idx="0">
                  <c:v>65093.29368213001</c:v>
                </c:pt>
                <c:pt idx="1">
                  <c:v>65710.844303489997</c:v>
                </c:pt>
                <c:pt idx="2">
                  <c:v>62131.8434824</c:v>
                </c:pt>
                <c:pt idx="3">
                  <c:v>64096.231837650004</c:v>
                </c:pt>
                <c:pt idx="4">
                  <c:v>64600.910413829995</c:v>
                </c:pt>
                <c:pt idx="5">
                  <c:v>66398.396185699996</c:v>
                </c:pt>
                <c:pt idx="6">
                  <c:v>64222.089765419994</c:v>
                </c:pt>
                <c:pt idx="7">
                  <c:v>66383.480851169996</c:v>
                </c:pt>
                <c:pt idx="8">
                  <c:v>60328.670153890002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830-488E-BBBC-1AEDFE199E7E}"/>
            </c:ext>
          </c:extLst>
        </c:ser>
        <c:ser>
          <c:idx val="2"/>
          <c:order val="2"/>
          <c:tx>
            <c:strRef>
              <c:f>'Emisiones CO2'!$A$8</c:f>
              <c:strCache>
                <c:ptCount val="1"/>
                <c:pt idx="0">
                  <c:v>Bélgica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CO2'!$B$8:$J$8</c:f>
              <c:numCache>
                <c:formatCode>0</c:formatCode>
                <c:ptCount val="9"/>
                <c:pt idx="0">
                  <c:v>109616.34070298</c:v>
                </c:pt>
                <c:pt idx="1">
                  <c:v>114257.87530827</c:v>
                </c:pt>
                <c:pt idx="2">
                  <c:v>111492.38176749001</c:v>
                </c:pt>
                <c:pt idx="3">
                  <c:v>114429.84912673</c:v>
                </c:pt>
                <c:pt idx="4">
                  <c:v>112317.60467062</c:v>
                </c:pt>
                <c:pt idx="5">
                  <c:v>111926.66971770998</c:v>
                </c:pt>
                <c:pt idx="6">
                  <c:v>113022.2092217</c:v>
                </c:pt>
                <c:pt idx="7">
                  <c:v>110543.39386824</c:v>
                </c:pt>
                <c:pt idx="8">
                  <c:v>101942.27095210999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830-488E-BBBC-1AEDFE199E7E}"/>
            </c:ext>
          </c:extLst>
        </c:ser>
        <c:ser>
          <c:idx val="3"/>
          <c:order val="3"/>
          <c:tx>
            <c:strRef>
              <c:f>'Emisiones CO2'!$A$9</c:f>
              <c:strCache>
                <c:ptCount val="1"/>
                <c:pt idx="0">
                  <c:v>Bulgaria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CO2'!$B$9:$J$9</c:f>
              <c:numCache>
                <c:formatCode>0</c:formatCode>
                <c:ptCount val="9"/>
                <c:pt idx="0">
                  <c:v>45786.722911860001</c:v>
                </c:pt>
                <c:pt idx="1">
                  <c:v>40649.572386970001</c:v>
                </c:pt>
                <c:pt idx="2">
                  <c:v>43273.575471610005</c:v>
                </c:pt>
                <c:pt idx="3">
                  <c:v>45838.708046450003</c:v>
                </c:pt>
                <c:pt idx="4">
                  <c:v>42237.751103679999</c:v>
                </c:pt>
                <c:pt idx="5">
                  <c:v>44685.824974669995</c:v>
                </c:pt>
                <c:pt idx="6">
                  <c:v>42529.698743519999</c:v>
                </c:pt>
                <c:pt idx="7">
                  <c:v>40999.088673179998</c:v>
                </c:pt>
                <c:pt idx="8">
                  <c:v>36197.902237030001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830-488E-BBBC-1AEDFE199E7E}"/>
            </c:ext>
          </c:extLst>
        </c:ser>
        <c:ser>
          <c:idx val="4"/>
          <c:order val="4"/>
          <c:tx>
            <c:strRef>
              <c:f>'Emisiones CO2'!$A$10</c:f>
              <c:strCache>
                <c:ptCount val="1"/>
                <c:pt idx="0">
                  <c:v>Chipre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CO2'!$B$10:$J$10</c:f>
              <c:numCache>
                <c:formatCode>0</c:formatCode>
                <c:ptCount val="9"/>
                <c:pt idx="0">
                  <c:v>6525.13751632</c:v>
                </c:pt>
                <c:pt idx="1">
                  <c:v>5570.5806395199997</c:v>
                </c:pt>
                <c:pt idx="2">
                  <c:v>5708.51735586</c:v>
                </c:pt>
                <c:pt idx="3">
                  <c:v>5792.5117077100003</c:v>
                </c:pt>
                <c:pt idx="4">
                  <c:v>6170.3061046800003</c:v>
                </c:pt>
                <c:pt idx="5">
                  <c:v>6323.7731356399991</c:v>
                </c:pt>
                <c:pt idx="6">
                  <c:v>6296.2167999800004</c:v>
                </c:pt>
                <c:pt idx="7">
                  <c:v>6272.02632911</c:v>
                </c:pt>
                <c:pt idx="8">
                  <c:v>5768.19916844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830-488E-BBBC-1AEDFE199E7E}"/>
            </c:ext>
          </c:extLst>
        </c:ser>
        <c:ser>
          <c:idx val="5"/>
          <c:order val="5"/>
          <c:tx>
            <c:strRef>
              <c:f>'Emisiones CO2'!$A$11</c:f>
              <c:strCache>
                <c:ptCount val="1"/>
                <c:pt idx="0">
                  <c:v>Croacia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CO2'!$B$11:$J$11</c:f>
              <c:numCache>
                <c:formatCode>0</c:formatCode>
                <c:ptCount val="9"/>
                <c:pt idx="0">
                  <c:v>17949.816051200003</c:v>
                </c:pt>
                <c:pt idx="1">
                  <c:v>17444.821368210003</c:v>
                </c:pt>
                <c:pt idx="2">
                  <c:v>16582.133813470002</c:v>
                </c:pt>
                <c:pt idx="3">
                  <c:v>16975.399216440001</c:v>
                </c:pt>
                <c:pt idx="4">
                  <c:v>17363.393137719999</c:v>
                </c:pt>
                <c:pt idx="5">
                  <c:v>17673.447201299998</c:v>
                </c:pt>
                <c:pt idx="6">
                  <c:v>16598.197159560001</c:v>
                </c:pt>
                <c:pt idx="7">
                  <c:v>16794.517344700002</c:v>
                </c:pt>
                <c:pt idx="8">
                  <c:v>15793.146455450002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830-488E-BBBC-1AEDFE199E7E}"/>
            </c:ext>
          </c:extLst>
        </c:ser>
        <c:ser>
          <c:idx val="6"/>
          <c:order val="6"/>
          <c:tx>
            <c:strRef>
              <c:f>'Emisiones CO2'!$A$12</c:f>
              <c:strCache>
                <c:ptCount val="1"/>
                <c:pt idx="0">
                  <c:v>Dinamarca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CO2'!$B$12:$J$12</c:f>
              <c:numCache>
                <c:formatCode>0</c:formatCode>
                <c:ptCount val="9"/>
                <c:pt idx="0">
                  <c:v>37546.975353180002</c:v>
                </c:pt>
                <c:pt idx="1">
                  <c:v>39117.305050329996</c:v>
                </c:pt>
                <c:pt idx="2">
                  <c:v>34586.72671445</c:v>
                </c:pt>
                <c:pt idx="3">
                  <c:v>31919.739046959996</c:v>
                </c:pt>
                <c:pt idx="4">
                  <c:v>32987.082480910001</c:v>
                </c:pt>
                <c:pt idx="5">
                  <c:v>31226.595133160001</c:v>
                </c:pt>
                <c:pt idx="6">
                  <c:v>31214.365392230004</c:v>
                </c:pt>
                <c:pt idx="7">
                  <c:v>27566.966632049996</c:v>
                </c:pt>
                <c:pt idx="8">
                  <c:v>24656.504619659998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830-488E-BBBC-1AEDFE199E7E}"/>
            </c:ext>
          </c:extLst>
        </c:ser>
        <c:ser>
          <c:idx val="7"/>
          <c:order val="7"/>
          <c:tx>
            <c:strRef>
              <c:f>'Emisiones CO2'!$A$13</c:f>
              <c:strCache>
                <c:ptCount val="1"/>
                <c:pt idx="0">
                  <c:v>Eslovaquia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CO2'!$B$13:$J$13</c:f>
              <c:numCache>
                <c:formatCode>0</c:formatCode>
                <c:ptCount val="9"/>
                <c:pt idx="0">
                  <c:v>34220.631782730001</c:v>
                </c:pt>
                <c:pt idx="1">
                  <c:v>34162.431721809997</c:v>
                </c:pt>
                <c:pt idx="2">
                  <c:v>31446.586029770002</c:v>
                </c:pt>
                <c:pt idx="3">
                  <c:v>31892.208217859999</c:v>
                </c:pt>
                <c:pt idx="4">
                  <c:v>32357.80759837</c:v>
                </c:pt>
                <c:pt idx="5">
                  <c:v>34701.812083770004</c:v>
                </c:pt>
                <c:pt idx="6">
                  <c:v>34679.228314219996</c:v>
                </c:pt>
                <c:pt idx="7">
                  <c:v>31643.816074270002</c:v>
                </c:pt>
                <c:pt idx="8">
                  <c:v>29966.172363800004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F830-488E-BBBC-1AEDFE199E7E}"/>
            </c:ext>
          </c:extLst>
        </c:ser>
        <c:ser>
          <c:idx val="8"/>
          <c:order val="8"/>
          <c:tx>
            <c:strRef>
              <c:f>'Emisiones CO2'!$A$14</c:f>
              <c:strCache>
                <c:ptCount val="1"/>
                <c:pt idx="0">
                  <c:v>Eslovenia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CO2'!$B$14:$J$14</c:f>
              <c:numCache>
                <c:formatCode>0</c:formatCode>
                <c:ptCount val="9"/>
                <c:pt idx="0">
                  <c:v>14969.92424122</c:v>
                </c:pt>
                <c:pt idx="1">
                  <c:v>14284.867300170001</c:v>
                </c:pt>
                <c:pt idx="2">
                  <c:v>12813.403759989998</c:v>
                </c:pt>
                <c:pt idx="3">
                  <c:v>12864.104096789999</c:v>
                </c:pt>
                <c:pt idx="4">
                  <c:v>13646.879106820001</c:v>
                </c:pt>
                <c:pt idx="5">
                  <c:v>13771.570778350002</c:v>
                </c:pt>
                <c:pt idx="6">
                  <c:v>13742.91771776</c:v>
                </c:pt>
                <c:pt idx="7">
                  <c:v>13268.398929540001</c:v>
                </c:pt>
                <c:pt idx="8">
                  <c:v>12019.412060639999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F830-488E-BBBC-1AEDFE199E7E}"/>
            </c:ext>
          </c:extLst>
        </c:ser>
        <c:ser>
          <c:idx val="9"/>
          <c:order val="9"/>
          <c:tx>
            <c:strRef>
              <c:f>'Emisiones CO2'!$A$15</c:f>
              <c:strCache>
                <c:ptCount val="1"/>
                <c:pt idx="0">
                  <c:v>España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CO2'!$B$15:$J$15</c:f>
              <c:numCache>
                <c:formatCode>0</c:formatCode>
                <c:ptCount val="9"/>
                <c:pt idx="0">
                  <c:v>283265.64122986002</c:v>
                </c:pt>
                <c:pt idx="1">
                  <c:v>252957.01048095003</c:v>
                </c:pt>
                <c:pt idx="2">
                  <c:v>244628.57064332001</c:v>
                </c:pt>
                <c:pt idx="3">
                  <c:v>261986.17813854004</c:v>
                </c:pt>
                <c:pt idx="4">
                  <c:v>256444.50215063</c:v>
                </c:pt>
                <c:pt idx="5">
                  <c:v>278527.80728873005</c:v>
                </c:pt>
                <c:pt idx="6">
                  <c:v>272495.66724953003</c:v>
                </c:pt>
                <c:pt idx="7">
                  <c:v>250622.58978122001</c:v>
                </c:pt>
                <c:pt idx="8">
                  <c:v>213602.98988327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830-488E-BBBC-1AEDFE199E7E}"/>
            </c:ext>
          </c:extLst>
        </c:ser>
        <c:ser>
          <c:idx val="10"/>
          <c:order val="10"/>
          <c:tx>
            <c:strRef>
              <c:f>'Emisiones CO2'!$A$16</c:f>
              <c:strCache>
                <c:ptCount val="1"/>
                <c:pt idx="0">
                  <c:v>Estonia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CO2'!$B$16:$J$16</c:f>
              <c:numCache>
                <c:formatCode>0</c:formatCode>
                <c:ptCount val="9"/>
                <c:pt idx="0">
                  <c:v>29429.264715999998</c:v>
                </c:pt>
                <c:pt idx="1">
                  <c:v>28511.217925599998</c:v>
                </c:pt>
                <c:pt idx="2">
                  <c:v>24171.245365899998</c:v>
                </c:pt>
                <c:pt idx="3">
                  <c:v>18391.556417200001</c:v>
                </c:pt>
                <c:pt idx="4">
                  <c:v>23088.093692799997</c:v>
                </c:pt>
                <c:pt idx="5">
                  <c:v>14990.757973899999</c:v>
                </c:pt>
                <c:pt idx="6">
                  <c:v>12523.292016599999</c:v>
                </c:pt>
                <c:pt idx="7">
                  <c:v>8957.9976855999994</c:v>
                </c:pt>
                <c:pt idx="8">
                  <c:v>6691.2104099999997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830-488E-BBBC-1AEDFE199E7E}"/>
            </c:ext>
          </c:extLst>
        </c:ser>
        <c:ser>
          <c:idx val="11"/>
          <c:order val="11"/>
          <c:tx>
            <c:strRef>
              <c:f>'Emisiones CO2'!$A$17</c:f>
              <c:strCache>
                <c:ptCount val="1"/>
                <c:pt idx="0">
                  <c:v>Finlandia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CO2'!$B$17:$J$17</c:f>
              <c:numCache>
                <c:formatCode>0</c:formatCode>
                <c:ptCount val="9"/>
                <c:pt idx="0">
                  <c:v>45941.116269259997</c:v>
                </c:pt>
                <c:pt idx="1">
                  <c:v>45868.853327110002</c:v>
                </c:pt>
                <c:pt idx="2">
                  <c:v>45471.821974899998</c:v>
                </c:pt>
                <c:pt idx="3">
                  <c:v>40332.216287310002</c:v>
                </c:pt>
                <c:pt idx="4">
                  <c:v>43240.421079070002</c:v>
                </c:pt>
                <c:pt idx="5">
                  <c:v>41127.688194000002</c:v>
                </c:pt>
                <c:pt idx="6">
                  <c:v>41099.907105029997</c:v>
                </c:pt>
                <c:pt idx="7">
                  <c:v>37323.35031224</c:v>
                </c:pt>
                <c:pt idx="8">
                  <c:v>35690.170094690002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830-488E-BBBC-1AEDFE199E7E}"/>
            </c:ext>
          </c:extLst>
        </c:ser>
        <c:ser>
          <c:idx val="26"/>
          <c:order val="12"/>
          <c:tx>
            <c:strRef>
              <c:f>'Emisiones CO2'!$A$18</c:f>
              <c:strCache>
                <c:ptCount val="1"/>
                <c:pt idx="0">
                  <c:v>Francia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  <a:lumOff val="40000"/>
                </a:schemeClr>
              </a:solidFill>
              <a:ln w="9525">
                <a:solidFill>
                  <a:schemeClr val="accent3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CO2'!$B$18:$J$18</c:f>
              <c:numCache>
                <c:formatCode>0</c:formatCode>
                <c:ptCount val="9"/>
                <c:pt idx="0">
                  <c:v>377730.18544080999</c:v>
                </c:pt>
                <c:pt idx="1">
                  <c:v>376482.20537227992</c:v>
                </c:pt>
                <c:pt idx="2">
                  <c:v>346234.22422178008</c:v>
                </c:pt>
                <c:pt idx="3">
                  <c:v>352074.16413282999</c:v>
                </c:pt>
                <c:pt idx="4">
                  <c:v>351015.25002903998</c:v>
                </c:pt>
                <c:pt idx="5">
                  <c:v>356329.63464607002</c:v>
                </c:pt>
                <c:pt idx="6">
                  <c:v>340521.73304292001</c:v>
                </c:pt>
                <c:pt idx="7">
                  <c:v>336302.76605649001</c:v>
                </c:pt>
                <c:pt idx="8">
                  <c:v>294868.53045780997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F830-488E-BBBC-1AEDFE199E7E}"/>
            </c:ext>
          </c:extLst>
        </c:ser>
        <c:ser>
          <c:idx val="12"/>
          <c:order val="13"/>
          <c:tx>
            <c:strRef>
              <c:f>'Emisiones CO2'!$A$19</c:f>
              <c:strCache>
                <c:ptCount val="1"/>
                <c:pt idx="0">
                  <c:v>Grecia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CO2'!$B$19:$J$19</c:f>
              <c:numCache>
                <c:formatCode>0</c:formatCode>
                <c:ptCount val="9"/>
                <c:pt idx="0">
                  <c:v>79040.07677207001</c:v>
                </c:pt>
                <c:pt idx="1">
                  <c:v>67764.856463909993</c:v>
                </c:pt>
                <c:pt idx="2">
                  <c:v>66155.416482459987</c:v>
                </c:pt>
                <c:pt idx="3">
                  <c:v>63624.198792030002</c:v>
                </c:pt>
                <c:pt idx="4">
                  <c:v>61006.970241270014</c:v>
                </c:pt>
                <c:pt idx="5">
                  <c:v>63097.292922349989</c:v>
                </c:pt>
                <c:pt idx="6">
                  <c:v>60087.985351540003</c:v>
                </c:pt>
                <c:pt idx="7">
                  <c:v>56334.943611960007</c:v>
                </c:pt>
                <c:pt idx="8">
                  <c:v>47320.604529060001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F830-488E-BBBC-1AEDFE199E7E}"/>
            </c:ext>
          </c:extLst>
        </c:ser>
        <c:ser>
          <c:idx val="13"/>
          <c:order val="14"/>
          <c:tx>
            <c:strRef>
              <c:f>'Emisiones CO2'!$A$20</c:f>
              <c:strCache>
                <c:ptCount val="1"/>
                <c:pt idx="0">
                  <c:v>Hungría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CO2'!$B$20:$J$20</c:f>
              <c:numCache>
                <c:formatCode>0</c:formatCode>
                <c:ptCount val="9"/>
                <c:pt idx="0">
                  <c:v>48444.497566930004</c:v>
                </c:pt>
                <c:pt idx="1">
                  <c:v>44843.988352200002</c:v>
                </c:pt>
                <c:pt idx="2">
                  <c:v>45089.207910380006</c:v>
                </c:pt>
                <c:pt idx="3">
                  <c:v>48264.967363800002</c:v>
                </c:pt>
                <c:pt idx="4">
                  <c:v>48610.339157900009</c:v>
                </c:pt>
                <c:pt idx="5">
                  <c:v>51673.596146980002</c:v>
                </c:pt>
                <c:pt idx="6">
                  <c:v>52041.749704730006</c:v>
                </c:pt>
                <c:pt idx="7">
                  <c:v>51590.196493219999</c:v>
                </c:pt>
                <c:pt idx="8">
                  <c:v>50077.054437549996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F830-488E-BBBC-1AEDFE199E7E}"/>
            </c:ext>
          </c:extLst>
        </c:ser>
        <c:ser>
          <c:idx val="14"/>
          <c:order val="15"/>
          <c:tx>
            <c:strRef>
              <c:f>'Emisiones CO2'!$A$21</c:f>
              <c:strCache>
                <c:ptCount val="1"/>
                <c:pt idx="0">
                  <c:v>Irlanda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CO2'!$B$21:$J$21</c:f>
              <c:numCache>
                <c:formatCode>0</c:formatCode>
                <c:ptCount val="9"/>
                <c:pt idx="0">
                  <c:v>33652.49718779001</c:v>
                </c:pt>
                <c:pt idx="1">
                  <c:v>33080.203598459993</c:v>
                </c:pt>
                <c:pt idx="2">
                  <c:v>31862.432097970002</c:v>
                </c:pt>
                <c:pt idx="3">
                  <c:v>33719.833467110002</c:v>
                </c:pt>
                <c:pt idx="4">
                  <c:v>35891.834671439996</c:v>
                </c:pt>
                <c:pt idx="5">
                  <c:v>33521.092735459999</c:v>
                </c:pt>
                <c:pt idx="6">
                  <c:v>33084.672671979999</c:v>
                </c:pt>
                <c:pt idx="7">
                  <c:v>31718.894477129998</c:v>
                </c:pt>
                <c:pt idx="8">
                  <c:v>30383.084096730003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F830-488E-BBBC-1AEDFE199E7E}"/>
            </c:ext>
          </c:extLst>
        </c:ser>
        <c:ser>
          <c:idx val="15"/>
          <c:order val="16"/>
          <c:tx>
            <c:strRef>
              <c:f>'Emisiones CO2'!$A$22</c:f>
              <c:strCache>
                <c:ptCount val="1"/>
                <c:pt idx="0">
                  <c:v>Italia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CO2'!$B$22:$J$22</c:f>
              <c:numCache>
                <c:formatCode>0</c:formatCode>
                <c:ptCount val="9"/>
                <c:pt idx="0">
                  <c:v>378729.65530091</c:v>
                </c:pt>
                <c:pt idx="1">
                  <c:v>353727.96991273999</c:v>
                </c:pt>
                <c:pt idx="2">
                  <c:v>330688.44840697997</c:v>
                </c:pt>
                <c:pt idx="3">
                  <c:v>344460.74808126997</c:v>
                </c:pt>
                <c:pt idx="4">
                  <c:v>339405.76807083999</c:v>
                </c:pt>
                <c:pt idx="5">
                  <c:v>342285.65366766002</c:v>
                </c:pt>
                <c:pt idx="6">
                  <c:v>330889.00027446996</c:v>
                </c:pt>
                <c:pt idx="7">
                  <c:v>323242.56576964998</c:v>
                </c:pt>
                <c:pt idx="8">
                  <c:v>290939.78778524004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830-488E-BBBC-1AEDFE199E7E}"/>
            </c:ext>
          </c:extLst>
        </c:ser>
        <c:ser>
          <c:idx val="16"/>
          <c:order val="17"/>
          <c:tx>
            <c:strRef>
              <c:f>'Emisiones CO2'!$A$23</c:f>
              <c:strCache>
                <c:ptCount val="1"/>
                <c:pt idx="0">
                  <c:v>Letonia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CO2'!$B$23:$J$23</c:f>
              <c:numCache>
                <c:formatCode>0</c:formatCode>
                <c:ptCount val="9"/>
                <c:pt idx="0">
                  <c:v>7094.3078752299998</c:v>
                </c:pt>
                <c:pt idx="1">
                  <c:v>7061.9821752899998</c:v>
                </c:pt>
                <c:pt idx="2">
                  <c:v>6843.24347158</c:v>
                </c:pt>
                <c:pt idx="3">
                  <c:v>6999.1556927400006</c:v>
                </c:pt>
                <c:pt idx="4">
                  <c:v>6970.0027220300008</c:v>
                </c:pt>
                <c:pt idx="5">
                  <c:v>6859.3207919800006</c:v>
                </c:pt>
                <c:pt idx="6">
                  <c:v>7340.7486343400005</c:v>
                </c:pt>
                <c:pt idx="7">
                  <c:v>7011.3363892800007</c:v>
                </c:pt>
                <c:pt idx="8">
                  <c:v>6428.9958412600008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830-488E-BBBC-1AEDFE199E7E}"/>
            </c:ext>
          </c:extLst>
        </c:ser>
        <c:ser>
          <c:idx val="17"/>
          <c:order val="18"/>
          <c:tx>
            <c:strRef>
              <c:f>'Emisiones CO2'!$A$24</c:f>
              <c:strCache>
                <c:ptCount val="1"/>
                <c:pt idx="0">
                  <c:v>Lituania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CO2'!$B$24:$J$24</c:f>
              <c:numCache>
                <c:formatCode>0</c:formatCode>
                <c:ptCount val="9"/>
                <c:pt idx="0">
                  <c:v>14608.799696310003</c:v>
                </c:pt>
                <c:pt idx="1">
                  <c:v>13453.616688250002</c:v>
                </c:pt>
                <c:pt idx="2">
                  <c:v>13138.517281199998</c:v>
                </c:pt>
                <c:pt idx="3">
                  <c:v>13239.417459730001</c:v>
                </c:pt>
                <c:pt idx="4">
                  <c:v>13375.767347720001</c:v>
                </c:pt>
                <c:pt idx="5">
                  <c:v>13749.27392431</c:v>
                </c:pt>
                <c:pt idx="6">
                  <c:v>13960.263788080001</c:v>
                </c:pt>
                <c:pt idx="7">
                  <c:v>13932.060755310004</c:v>
                </c:pt>
                <c:pt idx="8">
                  <c:v>13863.537116809999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F830-488E-BBBC-1AEDFE199E7E}"/>
            </c:ext>
          </c:extLst>
        </c:ser>
        <c:ser>
          <c:idx val="18"/>
          <c:order val="19"/>
          <c:tx>
            <c:strRef>
              <c:f>'Emisiones CO2'!$A$25</c:f>
              <c:strCache>
                <c:ptCount val="1"/>
                <c:pt idx="0">
                  <c:v>Luxemburgo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CO2'!$B$25:$J$25</c:f>
              <c:numCache>
                <c:formatCode>0</c:formatCode>
                <c:ptCount val="9"/>
                <c:pt idx="0">
                  <c:v>10237.726357219999</c:v>
                </c:pt>
                <c:pt idx="1">
                  <c:v>9701.7934050299991</c:v>
                </c:pt>
                <c:pt idx="2">
                  <c:v>9185.2685095500001</c:v>
                </c:pt>
                <c:pt idx="3">
                  <c:v>8693.7715151600005</c:v>
                </c:pt>
                <c:pt idx="4">
                  <c:v>8395.5020996200001</c:v>
                </c:pt>
                <c:pt idx="5">
                  <c:v>8517.1330377800004</c:v>
                </c:pt>
                <c:pt idx="6">
                  <c:v>8840.8752790899998</c:v>
                </c:pt>
                <c:pt idx="7">
                  <c:v>9002.2717934000011</c:v>
                </c:pt>
                <c:pt idx="8">
                  <c:v>7283.3430158500005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F830-488E-BBBC-1AEDFE199E7E}"/>
            </c:ext>
          </c:extLst>
        </c:ser>
        <c:ser>
          <c:idx val="19"/>
          <c:order val="20"/>
          <c:tx>
            <c:strRef>
              <c:f>'Emisiones CO2'!$A$26</c:f>
              <c:strCache>
                <c:ptCount val="1"/>
                <c:pt idx="0">
                  <c:v>Malta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CO2'!$B$26:$J$26</c:f>
              <c:numCache>
                <c:formatCode>0</c:formatCode>
                <c:ptCount val="9"/>
                <c:pt idx="0">
                  <c:v>2668.9231050400003</c:v>
                </c:pt>
                <c:pt idx="1">
                  <c:v>2345.44973028</c:v>
                </c:pt>
                <c:pt idx="2">
                  <c:v>2337.5349855999998</c:v>
                </c:pt>
                <c:pt idx="3">
                  <c:v>1626.7454933200002</c:v>
                </c:pt>
                <c:pt idx="4">
                  <c:v>1345.6385591600001</c:v>
                </c:pt>
                <c:pt idx="5">
                  <c:v>1582.54857507</c:v>
                </c:pt>
                <c:pt idx="6">
                  <c:v>1603.29094263</c:v>
                </c:pt>
                <c:pt idx="7">
                  <c:v>1721.5150962399998</c:v>
                </c:pt>
                <c:pt idx="8">
                  <c:v>1640.16728773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F830-488E-BBBC-1AEDFE199E7E}"/>
            </c:ext>
          </c:extLst>
        </c:ser>
        <c:ser>
          <c:idx val="20"/>
          <c:order val="21"/>
          <c:tx>
            <c:strRef>
              <c:f>'Emisiones CO2'!$A$27</c:f>
              <c:strCache>
                <c:ptCount val="1"/>
                <c:pt idx="0">
                  <c:v>Países Bajos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CO2'!$B$27:$J$27</c:f>
              <c:numCache>
                <c:formatCode>0</c:formatCode>
                <c:ptCount val="9"/>
                <c:pt idx="0">
                  <c:v>200310.83593140001</c:v>
                </c:pt>
                <c:pt idx="1">
                  <c:v>196202.62081344999</c:v>
                </c:pt>
                <c:pt idx="2">
                  <c:v>187132.25125379002</c:v>
                </c:pt>
                <c:pt idx="3">
                  <c:v>193707.37510675</c:v>
                </c:pt>
                <c:pt idx="4">
                  <c:v>197599.28230445998</c:v>
                </c:pt>
                <c:pt idx="5">
                  <c:v>197633.96749049</c:v>
                </c:pt>
                <c:pt idx="6">
                  <c:v>189745.52704906999</c:v>
                </c:pt>
                <c:pt idx="7">
                  <c:v>181800.88557417999</c:v>
                </c:pt>
                <c:pt idx="8">
                  <c:v>169099.56443044002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F830-488E-BBBC-1AEDFE199E7E}"/>
            </c:ext>
          </c:extLst>
        </c:ser>
        <c:ser>
          <c:idx val="21"/>
          <c:order val="22"/>
          <c:tx>
            <c:strRef>
              <c:f>'Emisiones CO2'!$A$28</c:f>
              <c:strCache>
                <c:ptCount val="1"/>
                <c:pt idx="0">
                  <c:v>Polonia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</a:schemeClr>
              </a:solidFill>
              <a:ln w="9525">
                <a:solidFill>
                  <a:schemeClr val="accent4">
                    <a:lumMod val="8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CO2'!$B$28:$J$28</c:f>
              <c:numCache>
                <c:formatCode>0</c:formatCode>
                <c:ptCount val="9"/>
                <c:pt idx="0">
                  <c:v>312281.50678749999</c:v>
                </c:pt>
                <c:pt idx="1">
                  <c:v>317795.45622311003</c:v>
                </c:pt>
                <c:pt idx="2">
                  <c:v>300416.85541155003</c:v>
                </c:pt>
                <c:pt idx="3">
                  <c:v>301715.06020949996</c:v>
                </c:pt>
                <c:pt idx="4">
                  <c:v>316023.29823060002</c:v>
                </c:pt>
                <c:pt idx="5">
                  <c:v>328407.31206979003</c:v>
                </c:pt>
                <c:pt idx="6">
                  <c:v>330335.71150303999</c:v>
                </c:pt>
                <c:pt idx="7">
                  <c:v>309836.54786523996</c:v>
                </c:pt>
                <c:pt idx="8">
                  <c:v>296917.66628957004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F830-488E-BBBC-1AEDFE199E7E}"/>
            </c:ext>
          </c:extLst>
        </c:ser>
        <c:ser>
          <c:idx val="22"/>
          <c:order val="23"/>
          <c:tx>
            <c:strRef>
              <c:f>'Emisiones CO2'!$A$29</c:f>
              <c:strCache>
                <c:ptCount val="1"/>
                <c:pt idx="0">
                  <c:v>Portugal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</a:schemeClr>
              </a:solidFill>
              <a:ln w="9525">
                <a:solidFill>
                  <a:schemeClr val="accent5">
                    <a:lumMod val="8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CO2'!$B$29:$J$29</c:f>
              <c:numCache>
                <c:formatCode>0</c:formatCode>
                <c:ptCount val="9"/>
                <c:pt idx="0">
                  <c:v>50017.355638519999</c:v>
                </c:pt>
                <c:pt idx="1">
                  <c:v>48322.955817249996</c:v>
                </c:pt>
                <c:pt idx="2">
                  <c:v>47449.002792539999</c:v>
                </c:pt>
                <c:pt idx="3">
                  <c:v>51397.150931290002</c:v>
                </c:pt>
                <c:pt idx="4">
                  <c:v>50045.310638520001</c:v>
                </c:pt>
                <c:pt idx="5">
                  <c:v>54452.638225000002</c:v>
                </c:pt>
                <c:pt idx="6">
                  <c:v>50034.380131149992</c:v>
                </c:pt>
                <c:pt idx="7">
                  <c:v>46243.897658249996</c:v>
                </c:pt>
                <c:pt idx="8">
                  <c:v>40357.728773800001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F830-488E-BBBC-1AEDFE199E7E}"/>
            </c:ext>
          </c:extLst>
        </c:ser>
        <c:ser>
          <c:idx val="23"/>
          <c:order val="24"/>
          <c:tx>
            <c:strRef>
              <c:f>'Emisiones CO2'!$A$30</c:f>
              <c:strCache>
                <c:ptCount val="1"/>
                <c:pt idx="0">
                  <c:v>Rep Checa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</a:schemeClr>
              </a:solidFill>
              <a:ln w="9525">
                <a:solidFill>
                  <a:schemeClr val="accent6">
                    <a:lumMod val="8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CO2'!$B$30:$J$30</c:f>
              <c:numCache>
                <c:formatCode>0</c:formatCode>
                <c:ptCount val="9"/>
                <c:pt idx="0">
                  <c:v>113120.52365372001</c:v>
                </c:pt>
                <c:pt idx="1">
                  <c:v>112258.39386566999</c:v>
                </c:pt>
                <c:pt idx="2">
                  <c:v>106761.94863069001</c:v>
                </c:pt>
                <c:pt idx="3">
                  <c:v>108577.04390070001</c:v>
                </c:pt>
                <c:pt idx="4">
                  <c:v>108579.21825403998</c:v>
                </c:pt>
                <c:pt idx="5">
                  <c:v>110160.06241981999</c:v>
                </c:pt>
                <c:pt idx="6">
                  <c:v>109441.23484588</c:v>
                </c:pt>
                <c:pt idx="7">
                  <c:v>103782.53539671999</c:v>
                </c:pt>
                <c:pt idx="8">
                  <c:v>92919.683305429993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F830-488E-BBBC-1AEDFE199E7E}"/>
            </c:ext>
          </c:extLst>
        </c:ser>
        <c:ser>
          <c:idx val="24"/>
          <c:order val="25"/>
          <c:tx>
            <c:strRef>
              <c:f>'Emisiones CO2'!$A$31</c:f>
              <c:strCache>
                <c:ptCount val="1"/>
                <c:pt idx="0">
                  <c:v>Rumanía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CO2'!$B$31:$J$31</c:f>
              <c:numCache>
                <c:formatCode>0</c:formatCode>
                <c:ptCount val="9"/>
                <c:pt idx="0">
                  <c:v>81526.695897170008</c:v>
                </c:pt>
                <c:pt idx="1">
                  <c:v>70368.997279850009</c:v>
                </c:pt>
                <c:pt idx="2">
                  <c:v>69194.530816990009</c:v>
                </c:pt>
                <c:pt idx="3">
                  <c:v>70805.025503879995</c:v>
                </c:pt>
                <c:pt idx="4">
                  <c:v>68953.534574560006</c:v>
                </c:pt>
                <c:pt idx="5">
                  <c:v>73331.351402660002</c:v>
                </c:pt>
                <c:pt idx="6">
                  <c:v>73366.336128090014</c:v>
                </c:pt>
                <c:pt idx="7">
                  <c:v>71619.778294860007</c:v>
                </c:pt>
                <c:pt idx="8">
                  <c:v>66370.322679670004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F830-488E-BBBC-1AEDFE199E7E}"/>
            </c:ext>
          </c:extLst>
        </c:ser>
        <c:ser>
          <c:idx val="25"/>
          <c:order val="26"/>
          <c:tx>
            <c:strRef>
              <c:f>'Emisiones CO2'!$A$32</c:f>
              <c:strCache>
                <c:ptCount val="1"/>
                <c:pt idx="0">
                  <c:v>Suecia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CO2'!$B$32:$J$32</c:f>
              <c:numCache>
                <c:formatCode>0</c:formatCode>
                <c:ptCount val="9"/>
                <c:pt idx="0">
                  <c:v>48710.415362010004</c:v>
                </c:pt>
                <c:pt idx="1">
                  <c:v>46689.359265659994</c:v>
                </c:pt>
                <c:pt idx="2">
                  <c:v>45207.075671519997</c:v>
                </c:pt>
                <c:pt idx="3">
                  <c:v>36644.260992770003</c:v>
                </c:pt>
                <c:pt idx="4">
                  <c:v>40725.967570289999</c:v>
                </c:pt>
                <c:pt idx="5">
                  <c:v>39969.764986970004</c:v>
                </c:pt>
                <c:pt idx="6">
                  <c:v>43356.945098590004</c:v>
                </c:pt>
                <c:pt idx="7">
                  <c:v>39470.97938117</c:v>
                </c:pt>
                <c:pt idx="8">
                  <c:v>33482.221806500005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F830-488E-BBBC-1AEDFE199E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7977135"/>
        <c:axId val="957978383"/>
      </c:line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5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sz="2500" b="1" i="0" baseline="0"/>
              <a:t>Ecoeficiencia-Emisiones CO2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5.5754721221127027E-2"/>
          <c:y val="5.567695896006792E-2"/>
          <c:w val="0.85080441471277546"/>
          <c:h val="0.82057243524551304"/>
        </c:manualLayout>
      </c:layout>
      <c:barChart>
        <c:barDir val="col"/>
        <c:grouping val="stacked"/>
        <c:varyColors val="0"/>
        <c:ser>
          <c:idx val="0"/>
          <c:order val="0"/>
          <c:tx>
            <c:v>Ecoeficiencia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'Emisiones CO2'!$B$53:$B$79</c:f>
              <c:strCache>
                <c:ptCount val="27"/>
                <c:pt idx="0">
                  <c:v>Malta</c:v>
                </c:pt>
                <c:pt idx="1">
                  <c:v>Austria</c:v>
                </c:pt>
                <c:pt idx="2">
                  <c:v>Dinamarca</c:v>
                </c:pt>
                <c:pt idx="3">
                  <c:v>Alemania</c:v>
                </c:pt>
                <c:pt idx="4">
                  <c:v>Italia</c:v>
                </c:pt>
                <c:pt idx="5">
                  <c:v>Países Bajos</c:v>
                </c:pt>
                <c:pt idx="6">
                  <c:v>Suecia</c:v>
                </c:pt>
                <c:pt idx="7">
                  <c:v>Francia</c:v>
                </c:pt>
                <c:pt idx="8">
                  <c:v>Luxemburgo</c:v>
                </c:pt>
                <c:pt idx="9">
                  <c:v>Irlanda</c:v>
                </c:pt>
                <c:pt idx="10">
                  <c:v>Letonia</c:v>
                </c:pt>
                <c:pt idx="11">
                  <c:v>Bélgica</c:v>
                </c:pt>
                <c:pt idx="12">
                  <c:v>Polonia</c:v>
                </c:pt>
                <c:pt idx="13">
                  <c:v>Estonia</c:v>
                </c:pt>
                <c:pt idx="14">
                  <c:v>España</c:v>
                </c:pt>
                <c:pt idx="15">
                  <c:v>Finlandia</c:v>
                </c:pt>
                <c:pt idx="16">
                  <c:v>Lituania</c:v>
                </c:pt>
                <c:pt idx="17">
                  <c:v>Chipre</c:v>
                </c:pt>
                <c:pt idx="18">
                  <c:v>Portugal</c:v>
                </c:pt>
                <c:pt idx="19">
                  <c:v>Eslovenia</c:v>
                </c:pt>
                <c:pt idx="20">
                  <c:v>Croacia</c:v>
                </c:pt>
                <c:pt idx="21">
                  <c:v>Grecia</c:v>
                </c:pt>
                <c:pt idx="22">
                  <c:v>Rumanía</c:v>
                </c:pt>
                <c:pt idx="23">
                  <c:v>Eslovaquia</c:v>
                </c:pt>
                <c:pt idx="24">
                  <c:v>Hungría</c:v>
                </c:pt>
                <c:pt idx="25">
                  <c:v>Rep Checa</c:v>
                </c:pt>
                <c:pt idx="26">
                  <c:v>Bulgaria</c:v>
                </c:pt>
              </c:strCache>
            </c:strRef>
          </c:cat>
          <c:val>
            <c:numRef>
              <c:f>'Emisiones CO2'!$C$53:$C$79</c:f>
              <c:numCache>
                <c:formatCode>General</c:formatCode>
                <c:ptCount val="27"/>
                <c:pt idx="0">
                  <c:v>1.0000000000000875</c:v>
                </c:pt>
                <c:pt idx="1">
                  <c:v>0.99999999999999911</c:v>
                </c:pt>
                <c:pt idx="2">
                  <c:v>0.99999999999999878</c:v>
                </c:pt>
                <c:pt idx="3">
                  <c:v>0.99999999999999867</c:v>
                </c:pt>
                <c:pt idx="4">
                  <c:v>0.99999999999999822</c:v>
                </c:pt>
                <c:pt idx="5">
                  <c:v>0.99999999999999667</c:v>
                </c:pt>
                <c:pt idx="6">
                  <c:v>0.99999999999999434</c:v>
                </c:pt>
                <c:pt idx="7">
                  <c:v>0.99999999999999156</c:v>
                </c:pt>
                <c:pt idx="8">
                  <c:v>0.99999999999995337</c:v>
                </c:pt>
                <c:pt idx="9">
                  <c:v>0.96309136536521989</c:v>
                </c:pt>
                <c:pt idx="10">
                  <c:v>0.88416897159815022</c:v>
                </c:pt>
                <c:pt idx="11">
                  <c:v>0.87567095048783061</c:v>
                </c:pt>
                <c:pt idx="12">
                  <c:v>0.791188877978799</c:v>
                </c:pt>
                <c:pt idx="13">
                  <c:v>0.68567894626232784</c:v>
                </c:pt>
                <c:pt idx="14">
                  <c:v>0.66662684099829717</c:v>
                </c:pt>
                <c:pt idx="15">
                  <c:v>0.64819578958762381</c:v>
                </c:pt>
                <c:pt idx="16">
                  <c:v>0.62932886829882995</c:v>
                </c:pt>
                <c:pt idx="17">
                  <c:v>0.6187392955773503</c:v>
                </c:pt>
                <c:pt idx="18">
                  <c:v>0.53130010536323669</c:v>
                </c:pt>
                <c:pt idx="19">
                  <c:v>0.49595606239757928</c:v>
                </c:pt>
                <c:pt idx="20">
                  <c:v>0.46503011448831938</c:v>
                </c:pt>
                <c:pt idx="21">
                  <c:v>0.45678789858276669</c:v>
                </c:pt>
                <c:pt idx="22">
                  <c:v>0.32226665964916051</c:v>
                </c:pt>
                <c:pt idx="23">
                  <c:v>0.28573109048535961</c:v>
                </c:pt>
                <c:pt idx="24">
                  <c:v>0.23434707963453677</c:v>
                </c:pt>
                <c:pt idx="25">
                  <c:v>0.17142373801796512</c:v>
                </c:pt>
                <c:pt idx="26">
                  <c:v>0.14226958981533103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D5-4446-8D7F-4B662B46CF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957977135"/>
        <c:axId val="957978383"/>
      </c:barChart>
      <c:barChart>
        <c:barDir val="col"/>
        <c:grouping val="stacked"/>
        <c:varyColors val="0"/>
        <c:ser>
          <c:idx val="1"/>
          <c:order val="1"/>
          <c:tx>
            <c:v>Emisiones CO2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'Emisiones CO2'!$B$53:$B$79</c:f>
              <c:strCache>
                <c:ptCount val="27"/>
                <c:pt idx="0">
                  <c:v>Malta</c:v>
                </c:pt>
                <c:pt idx="1">
                  <c:v>Austria</c:v>
                </c:pt>
                <c:pt idx="2">
                  <c:v>Dinamarca</c:v>
                </c:pt>
                <c:pt idx="3">
                  <c:v>Alemania</c:v>
                </c:pt>
                <c:pt idx="4">
                  <c:v>Italia</c:v>
                </c:pt>
                <c:pt idx="5">
                  <c:v>Países Bajos</c:v>
                </c:pt>
                <c:pt idx="6">
                  <c:v>Suecia</c:v>
                </c:pt>
                <c:pt idx="7">
                  <c:v>Francia</c:v>
                </c:pt>
                <c:pt idx="8">
                  <c:v>Luxemburgo</c:v>
                </c:pt>
                <c:pt idx="9">
                  <c:v>Irlanda</c:v>
                </c:pt>
                <c:pt idx="10">
                  <c:v>Letonia</c:v>
                </c:pt>
                <c:pt idx="11">
                  <c:v>Bélgica</c:v>
                </c:pt>
                <c:pt idx="12">
                  <c:v>Polonia</c:v>
                </c:pt>
                <c:pt idx="13">
                  <c:v>Estonia</c:v>
                </c:pt>
                <c:pt idx="14">
                  <c:v>España</c:v>
                </c:pt>
                <c:pt idx="15">
                  <c:v>Finlandia</c:v>
                </c:pt>
                <c:pt idx="16">
                  <c:v>Lituania</c:v>
                </c:pt>
                <c:pt idx="17">
                  <c:v>Chipre</c:v>
                </c:pt>
                <c:pt idx="18">
                  <c:v>Portugal</c:v>
                </c:pt>
                <c:pt idx="19">
                  <c:v>Eslovenia</c:v>
                </c:pt>
                <c:pt idx="20">
                  <c:v>Croacia</c:v>
                </c:pt>
                <c:pt idx="21">
                  <c:v>Grecia</c:v>
                </c:pt>
                <c:pt idx="22">
                  <c:v>Rumanía</c:v>
                </c:pt>
                <c:pt idx="23">
                  <c:v>Eslovaquia</c:v>
                </c:pt>
                <c:pt idx="24">
                  <c:v>Hungría</c:v>
                </c:pt>
                <c:pt idx="25">
                  <c:v>Rep Checa</c:v>
                </c:pt>
                <c:pt idx="26">
                  <c:v>Bulgaria</c:v>
                </c:pt>
              </c:strCache>
            </c:strRef>
          </c:cat>
          <c:val>
            <c:numRef>
              <c:f>'Emisiones CO2'!$D$53:$D$79</c:f>
              <c:numCache>
                <c:formatCode>General</c:formatCode>
                <c:ptCount val="27"/>
                <c:pt idx="0">
                  <c:v>1874.6459750077779</c:v>
                </c:pt>
                <c:pt idx="1">
                  <c:v>64329.528963964447</c:v>
                </c:pt>
                <c:pt idx="2">
                  <c:v>32313.584491436668</c:v>
                </c:pt>
                <c:pt idx="3">
                  <c:v>767168.98895132774</c:v>
                </c:pt>
                <c:pt idx="4">
                  <c:v>337152.17747441778</c:v>
                </c:pt>
                <c:pt idx="5">
                  <c:v>190359.14555044778</c:v>
                </c:pt>
                <c:pt idx="6">
                  <c:v>41584.110015053331</c:v>
                </c:pt>
                <c:pt idx="7">
                  <c:v>347950.96593333664</c:v>
                </c:pt>
                <c:pt idx="8">
                  <c:v>8873.0761125222216</c:v>
                </c:pt>
                <c:pt idx="9">
                  <c:v>32990.50500045222</c:v>
                </c:pt>
                <c:pt idx="10">
                  <c:v>6956.565954858891</c:v>
                </c:pt>
                <c:pt idx="11">
                  <c:v>111060.95503731667</c:v>
                </c:pt>
                <c:pt idx="12">
                  <c:v>312636.60162109998</c:v>
                </c:pt>
                <c:pt idx="13">
                  <c:v>18528.292911511107</c:v>
                </c:pt>
                <c:pt idx="14">
                  <c:v>257170.10631622782</c:v>
                </c:pt>
                <c:pt idx="15">
                  <c:v>41788.393849290005</c:v>
                </c:pt>
                <c:pt idx="16">
                  <c:v>13702.36156196889</c:v>
                </c:pt>
                <c:pt idx="17">
                  <c:v>6047.4743063622218</c:v>
                </c:pt>
                <c:pt idx="18">
                  <c:v>48702.26895625778</c:v>
                </c:pt>
                <c:pt idx="19">
                  <c:v>13486.830887919998</c:v>
                </c:pt>
                <c:pt idx="20">
                  <c:v>17019.430194227782</c:v>
                </c:pt>
                <c:pt idx="21">
                  <c:v>62714.705018516666</c:v>
                </c:pt>
                <c:pt idx="22">
                  <c:v>71726.285841970006</c:v>
                </c:pt>
                <c:pt idx="23">
                  <c:v>32785.632687400008</c:v>
                </c:pt>
                <c:pt idx="24">
                  <c:v>48959.510792632223</c:v>
                </c:pt>
                <c:pt idx="25">
                  <c:v>107288.96047474111</c:v>
                </c:pt>
                <c:pt idx="26">
                  <c:v>42466.538283218892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4D5-4446-8D7F-4B662B46CF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078125296"/>
        <c:axId val="1078115728"/>
      </c:bar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2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000" baseline="0"/>
                  <a:t>ECoeficienca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valAx>
        <c:axId val="107811572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5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500" baseline="0"/>
                  <a:t>Emisiones CO2 (kt)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5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078125296"/>
        <c:crosses val="max"/>
        <c:crossBetween val="between"/>
      </c:valAx>
      <c:catAx>
        <c:axId val="10781252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7811572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4616186890038085"/>
          <c:y val="0.23834344935647495"/>
          <c:w val="0.15985935587834049"/>
          <c:h val="0.118718181407778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0.10604335213655861"/>
          <c:y val="4.9761354304970903E-2"/>
          <c:w val="0.86269641188829382"/>
          <c:h val="0.79033959833334411"/>
        </c:manualLayout>
      </c:layout>
      <c:scatterChart>
        <c:scatterStyle val="lineMarker"/>
        <c:varyColors val="0"/>
        <c:ser>
          <c:idx val="0"/>
          <c:order val="0"/>
          <c:tx>
            <c:v>PIB-CO2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0"/>
              <c:layout>
                <c:manualLayout>
                  <c:x val="0.22800608463658339"/>
                  <c:y val="8.9984160088308812E-2"/>
                </c:manualLayout>
              </c:layout>
              <c:tx>
                <c:rich>
                  <a:bodyPr/>
                  <a:lstStyle/>
                  <a:p>
                    <a:fld id="{2DE2C453-2624-4D0E-83F6-A6052490B45F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727D-44A5-A006-E10CEF343109}"/>
                </c:ext>
              </c:extLst>
            </c:dLbl>
            <c:dLbl>
              <c:idx val="1"/>
              <c:layout>
                <c:manualLayout>
                  <c:x val="0.1683409409933653"/>
                  <c:y val="-2.8023032438164858E-2"/>
                </c:manualLayout>
              </c:layout>
              <c:tx>
                <c:rich>
                  <a:bodyPr/>
                  <a:lstStyle/>
                  <a:p>
                    <a:fld id="{82258641-8C37-4E12-BAD8-3C38459DC506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727D-44A5-A006-E10CEF343109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937A30CA-AD4E-4DE9-96F5-0B876CA9388E}" type="CELLRANGE">
                      <a:rPr lang="es-ES_tradnl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727D-44A5-A006-E10CEF343109}"/>
                </c:ext>
              </c:extLst>
            </c:dLbl>
            <c:dLbl>
              <c:idx val="3"/>
              <c:layout>
                <c:manualLayout>
                  <c:x val="1.9178081885320157E-2"/>
                  <c:y val="-7.5983712362760331E-3"/>
                </c:manualLayout>
              </c:layout>
              <c:tx>
                <c:rich>
                  <a:bodyPr/>
                  <a:lstStyle/>
                  <a:p>
                    <a:fld id="{D122CF0B-2132-429C-B314-0FF9552656F8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B-727D-44A5-A006-E10CEF343109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FF2E7DAD-A052-4A47-A1DD-6572837CD3F4}" type="CELLRANGE">
                      <a:rPr lang="es-ES_tradnl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727D-44A5-A006-E10CEF343109}"/>
                </c:ext>
              </c:extLst>
            </c:dLbl>
            <c:dLbl>
              <c:idx val="5"/>
              <c:layout>
                <c:manualLayout>
                  <c:x val="0.13708777051358451"/>
                  <c:y val="-5.0655808241839607E-3"/>
                </c:manualLayout>
              </c:layout>
              <c:tx>
                <c:rich>
                  <a:bodyPr/>
                  <a:lstStyle/>
                  <a:p>
                    <a:fld id="{ED82A3D2-C985-436B-AF6B-D37902FFE246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D-727D-44A5-A006-E10CEF343109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E1BDE26-12E4-4034-A693-7942E4C20BA1}" type="CELLRANGE">
                      <a:rPr lang="es-ES_tradnl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727D-44A5-A006-E10CEF343109}"/>
                </c:ext>
              </c:extLst>
            </c:dLbl>
            <c:dLbl>
              <c:idx val="7"/>
              <c:layout>
                <c:manualLayout>
                  <c:x val="4.5459157061499507E-2"/>
                  <c:y val="-3.4192670563241732E-2"/>
                </c:manualLayout>
              </c:layout>
              <c:tx>
                <c:rich>
                  <a:bodyPr/>
                  <a:lstStyle/>
                  <a:p>
                    <a:fld id="{FF64BF45-A3BB-4983-8ABB-3C1375531A6A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F-727D-44A5-A006-E10CEF343109}"/>
                </c:ext>
              </c:extLst>
            </c:dLbl>
            <c:dLbl>
              <c:idx val="8"/>
              <c:layout>
                <c:manualLayout>
                  <c:x val="-1.9178081885320115E-2"/>
                  <c:y val="-0.4022211774184784"/>
                </c:manualLayout>
              </c:layout>
              <c:tx>
                <c:rich>
                  <a:bodyPr/>
                  <a:lstStyle/>
                  <a:p>
                    <a:fld id="{2879E5ED-A4C4-4D5F-B796-505387807A85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727D-44A5-A006-E10CEF343109}"/>
                </c:ext>
              </c:extLst>
            </c:dLbl>
            <c:dLbl>
              <c:idx val="9"/>
              <c:layout>
                <c:manualLayout>
                  <c:x val="0.14490106313352968"/>
                  <c:y val="-7.043779880569967E-2"/>
                </c:manualLayout>
              </c:layout>
              <c:tx>
                <c:rich>
                  <a:bodyPr/>
                  <a:lstStyle/>
                  <a:p>
                    <a:fld id="{8D610009-BE8C-482C-AD19-B99DB7DABDB6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727D-44A5-A006-E10CEF343109}"/>
                </c:ext>
              </c:extLst>
            </c:dLbl>
            <c:dLbl>
              <c:idx val="10"/>
              <c:layout>
                <c:manualLayout>
                  <c:x val="2.983257182160905E-2"/>
                  <c:y val="-0.12277362487678832"/>
                </c:manualLayout>
              </c:layout>
              <c:tx>
                <c:rich>
                  <a:bodyPr/>
                  <a:lstStyle/>
                  <a:p>
                    <a:fld id="{D0C09B18-572E-4DC3-B5DC-821D37CA50C8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727D-44A5-A006-E10CEF343109}"/>
                </c:ext>
              </c:extLst>
            </c:dLbl>
            <c:dLbl>
              <c:idx val="11"/>
              <c:layout>
                <c:manualLayout>
                  <c:x val="7.671232754128042E-2"/>
                  <c:y val="-0.33625076220538236"/>
                </c:manualLayout>
              </c:layout>
              <c:tx>
                <c:rich>
                  <a:bodyPr/>
                  <a:lstStyle/>
                  <a:p>
                    <a:fld id="{B5555A83-7520-4E67-85F4-1D545C766EC0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727D-44A5-A006-E10CEF343109}"/>
                </c:ext>
              </c:extLst>
            </c:dLbl>
            <c:dLbl>
              <c:idx val="12"/>
              <c:layout>
                <c:manualLayout>
                  <c:x val="7.3160830895850765E-2"/>
                  <c:y val="-5.0655808241838671E-3"/>
                </c:manualLayout>
              </c:layout>
              <c:tx>
                <c:rich>
                  <a:bodyPr/>
                  <a:lstStyle/>
                  <a:p>
                    <a:fld id="{52F24439-C44F-46CE-8963-9F522600D507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0-727D-44A5-A006-E10CEF343109}"/>
                </c:ext>
              </c:extLst>
            </c:dLbl>
            <c:dLbl>
              <c:idx val="13"/>
              <c:layout>
                <c:manualLayout>
                  <c:x val="-4.2617959745155802E-2"/>
                  <c:y val="-3.9376119661512818E-2"/>
                </c:manualLayout>
              </c:layout>
              <c:tx>
                <c:rich>
                  <a:bodyPr/>
                  <a:lstStyle/>
                  <a:p>
                    <a:fld id="{6D216715-A5E7-4ED6-B791-AAD22BF86918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727D-44A5-A006-E10CEF343109}"/>
                </c:ext>
              </c:extLst>
            </c:dLbl>
            <c:dLbl>
              <c:idx val="14"/>
              <c:layout>
                <c:manualLayout>
                  <c:x val="5.8954844314132122E-2"/>
                  <c:y val="-1.266395206046083E-3"/>
                </c:manualLayout>
              </c:layout>
              <c:tx>
                <c:rich>
                  <a:bodyPr/>
                  <a:lstStyle/>
                  <a:p>
                    <a:fld id="{3BB6BBC5-E235-48AA-BE32-50E42518222B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1-727D-44A5-A006-E10CEF343109}"/>
                </c:ext>
              </c:extLst>
            </c:dLbl>
            <c:dLbl>
              <c:idx val="15"/>
              <c:layout>
                <c:manualLayout>
                  <c:x val="-7.8132926199452279E-2"/>
                  <c:y val="9.2586951243285989E-2"/>
                </c:manualLayout>
              </c:layout>
              <c:tx>
                <c:rich>
                  <a:bodyPr/>
                  <a:lstStyle/>
                  <a:p>
                    <a:fld id="{540BE4BA-AE45-4A7D-8D9D-780448E1AA9A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727D-44A5-A006-E10CEF343109}"/>
                </c:ext>
              </c:extLst>
            </c:dLbl>
            <c:dLbl>
              <c:idx val="16"/>
              <c:layout>
                <c:manualLayout>
                  <c:x val="-6.3216640288647749E-2"/>
                  <c:y val="-0.31055370886770806"/>
                </c:manualLayout>
              </c:layout>
              <c:tx>
                <c:rich>
                  <a:bodyPr/>
                  <a:lstStyle/>
                  <a:p>
                    <a:fld id="{8B73403F-9C2E-44F4-AE26-3F29811C65C7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727D-44A5-A006-E10CEF343109}"/>
                </c:ext>
              </c:extLst>
            </c:dLbl>
            <c:dLbl>
              <c:idx val="17"/>
              <c:layout>
                <c:manualLayout>
                  <c:x val="9.4469810768428655E-2"/>
                  <c:y val="8.655402397076721E-2"/>
                </c:manualLayout>
              </c:layout>
              <c:tx>
                <c:rich>
                  <a:bodyPr/>
                  <a:lstStyle/>
                  <a:p>
                    <a:fld id="{E1083DC4-5C92-44F1-82F1-DB0E1503F859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727D-44A5-A006-E10CEF343109}"/>
                </c:ext>
              </c:extLst>
            </c:dLbl>
            <c:dLbl>
              <c:idx val="18"/>
              <c:layout>
                <c:manualLayout>
                  <c:x val="0.19249111818228698"/>
                  <c:y val="-1.3125338723324245E-2"/>
                </c:manualLayout>
              </c:layout>
              <c:tx>
                <c:rich>
                  <a:bodyPr/>
                  <a:lstStyle/>
                  <a:p>
                    <a:fld id="{3EFE8D83-F519-45B6-A31D-C9214AE45549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727D-44A5-A006-E10CEF343109}"/>
                </c:ext>
              </c:extLst>
            </c:dLbl>
            <c:dLbl>
              <c:idx val="19"/>
              <c:layout>
                <c:manualLayout>
                  <c:x val="4.261795974515592E-3"/>
                  <c:y val="9.2771525851663247E-2"/>
                </c:manualLayout>
              </c:layout>
              <c:tx>
                <c:rich>
                  <a:bodyPr/>
                  <a:lstStyle/>
                  <a:p>
                    <a:fld id="{E7A3012A-EDE0-41FD-B0A3-DC522C3C860A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727D-44A5-A006-E10CEF343109}"/>
                </c:ext>
              </c:extLst>
            </c:dLbl>
            <c:dLbl>
              <c:idx val="20"/>
              <c:layout>
                <c:manualLayout>
                  <c:x val="-9.5890409426600515E-2"/>
                  <c:y val="0"/>
                </c:manualLayout>
              </c:layout>
              <c:tx>
                <c:rich>
                  <a:bodyPr/>
                  <a:lstStyle/>
                  <a:p>
                    <a:fld id="{E95492CC-491D-400D-BFF1-8B2E15826B6A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727D-44A5-A006-E10CEF343109}"/>
                </c:ext>
              </c:extLst>
            </c:dLbl>
            <c:dLbl>
              <c:idx val="21"/>
              <c:layout>
                <c:manualLayout>
                  <c:x val="-0.1093860966792332"/>
                  <c:y val="-1.4000398101871352E-2"/>
                </c:manualLayout>
              </c:layout>
              <c:tx>
                <c:rich>
                  <a:bodyPr/>
                  <a:lstStyle/>
                  <a:p>
                    <a:fld id="{78796191-7F18-46F6-B1C6-B57907D5A792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727D-44A5-A006-E10CEF343109}"/>
                </c:ext>
              </c:extLst>
            </c:dLbl>
            <c:dLbl>
              <c:idx val="22"/>
              <c:layout>
                <c:manualLayout>
                  <c:x val="0.25144596249641915"/>
                  <c:y val="8.7280555897636444E-3"/>
                </c:manualLayout>
              </c:layout>
              <c:tx>
                <c:rich>
                  <a:bodyPr/>
                  <a:lstStyle/>
                  <a:p>
                    <a:fld id="{8542A6C7-03F9-475F-A6D0-F1D62F0083C4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727D-44A5-A006-E10CEF343109}"/>
                </c:ext>
              </c:extLst>
            </c:dLbl>
            <c:dLbl>
              <c:idx val="23"/>
              <c:layout>
                <c:manualLayout>
                  <c:x val="-0.13353627386815484"/>
                  <c:y val="-7.0877015390723191E-2"/>
                </c:manualLayout>
              </c:layout>
              <c:tx>
                <c:rich>
                  <a:bodyPr/>
                  <a:lstStyle/>
                  <a:p>
                    <a:fld id="{9B207780-3EF9-4D96-859D-5F078C8C881E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727D-44A5-A006-E10CEF343109}"/>
                </c:ext>
              </c:extLst>
            </c:dLbl>
            <c:dLbl>
              <c:idx val="24"/>
              <c:layout>
                <c:manualLayout>
                  <c:x val="9.8731606742944233E-2"/>
                  <c:y val="1.3309913331701126E-2"/>
                </c:manualLayout>
              </c:layout>
              <c:tx>
                <c:rich>
                  <a:bodyPr/>
                  <a:lstStyle/>
                  <a:p>
                    <a:fld id="{E7A5C8BB-5908-4C6B-A41A-236EA25D98BE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727D-44A5-A006-E10CEF343109}"/>
                </c:ext>
              </c:extLst>
            </c:dLbl>
            <c:dLbl>
              <c:idx val="25"/>
              <c:layout>
                <c:manualLayout>
                  <c:x val="2.4150177188921613E-2"/>
                  <c:y val="1.7500497627337746E-3"/>
                </c:manualLayout>
              </c:layout>
              <c:tx>
                <c:rich>
                  <a:bodyPr/>
                  <a:lstStyle/>
                  <a:p>
                    <a:fld id="{C23F0D2E-B107-47D7-A558-6F30DE332781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727D-44A5-A006-E10CEF343109}"/>
                </c:ext>
              </c:extLst>
            </c:dLbl>
            <c:dLbl>
              <c:idx val="26"/>
              <c:layout>
                <c:manualLayout>
                  <c:x val="0.11648908997009248"/>
                  <c:y val="9.5902513495335337E-2"/>
                </c:manualLayout>
              </c:layout>
              <c:tx>
                <c:rich>
                  <a:bodyPr/>
                  <a:lstStyle/>
                  <a:p>
                    <a:fld id="{C29DE7C5-93F6-47D6-AC00-38328D3B6DA0}" type="CELLRANGE">
                      <a:rPr lang="en-US"/>
                      <a:pPr/>
                      <a:t>[CELLRANGE]</a:t>
                    </a:fld>
                    <a:endParaRPr lang="es-ES_tradn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727D-44A5-A006-E10CEF34310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2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4277453948419633"/>
                  <c:y val="6.8279203160466631E-3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2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2500" baseline="0"/>
                      <a:t>y = 4.2014x - 5395.8</a:t>
                    </a:r>
                    <a:br>
                      <a:rPr lang="en-US" sz="2500" baseline="0"/>
                    </a:br>
                    <a:r>
                      <a:rPr lang="en-US" sz="2500" baseline="0"/>
                      <a:t>R² = 0.8839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_tradnl"/>
                </a:p>
              </c:txPr>
            </c:trendlineLbl>
          </c:trendline>
          <c:xVal>
            <c:numRef>
              <c:f>'Emisiones CO2'!$D$115:$D$141</c:f>
              <c:numCache>
                <c:formatCode>General</c:formatCode>
                <c:ptCount val="27"/>
                <c:pt idx="0">
                  <c:v>1874.6459750077779</c:v>
                </c:pt>
                <c:pt idx="1">
                  <c:v>64329.528963964447</c:v>
                </c:pt>
                <c:pt idx="2">
                  <c:v>32313.584491436668</c:v>
                </c:pt>
                <c:pt idx="3">
                  <c:v>767168.98895132774</c:v>
                </c:pt>
                <c:pt idx="4">
                  <c:v>337152.17747441778</c:v>
                </c:pt>
                <c:pt idx="5">
                  <c:v>190359.14555044778</c:v>
                </c:pt>
                <c:pt idx="6">
                  <c:v>41584.110015053331</c:v>
                </c:pt>
                <c:pt idx="7">
                  <c:v>347950.96593333664</c:v>
                </c:pt>
                <c:pt idx="8">
                  <c:v>8873.0761125222216</c:v>
                </c:pt>
                <c:pt idx="9">
                  <c:v>32990.50500045222</c:v>
                </c:pt>
                <c:pt idx="10">
                  <c:v>6956.565954858891</c:v>
                </c:pt>
                <c:pt idx="11">
                  <c:v>111060.95503731667</c:v>
                </c:pt>
                <c:pt idx="12">
                  <c:v>312636.60162109998</c:v>
                </c:pt>
                <c:pt idx="13">
                  <c:v>18528.292911511107</c:v>
                </c:pt>
                <c:pt idx="14">
                  <c:v>257170.10631622782</c:v>
                </c:pt>
                <c:pt idx="15">
                  <c:v>41788.393849290005</c:v>
                </c:pt>
                <c:pt idx="16">
                  <c:v>13702.36156196889</c:v>
                </c:pt>
                <c:pt idx="17">
                  <c:v>6047.4743063622218</c:v>
                </c:pt>
                <c:pt idx="18">
                  <c:v>48702.26895625778</c:v>
                </c:pt>
                <c:pt idx="19">
                  <c:v>13486.830887919998</c:v>
                </c:pt>
                <c:pt idx="20">
                  <c:v>17019.430194227782</c:v>
                </c:pt>
                <c:pt idx="21">
                  <c:v>62714.705018516666</c:v>
                </c:pt>
                <c:pt idx="22">
                  <c:v>71726.285841970006</c:v>
                </c:pt>
                <c:pt idx="23">
                  <c:v>32785.632687400008</c:v>
                </c:pt>
                <c:pt idx="24">
                  <c:v>48959.510792632223</c:v>
                </c:pt>
                <c:pt idx="25">
                  <c:v>107288.96047474111</c:v>
                </c:pt>
                <c:pt idx="26">
                  <c:v>42466.538283218892</c:v>
                </c:pt>
              </c:numCache>
            </c:numRef>
          </c:xVal>
          <c:yVal>
            <c:numRef>
              <c:f>'Emisiones CO2'!$C$115:$C$141</c:f>
              <c:numCache>
                <c:formatCode>General</c:formatCode>
                <c:ptCount val="27"/>
                <c:pt idx="0">
                  <c:v>10733.966666666667</c:v>
                </c:pt>
                <c:pt idx="1">
                  <c:v>356514.4444444445</c:v>
                </c:pt>
                <c:pt idx="2">
                  <c:v>283735.95555555559</c:v>
                </c:pt>
                <c:pt idx="3">
                  <c:v>3129568.222222222</c:v>
                </c:pt>
                <c:pt idx="4">
                  <c:v>1686465.0444444446</c:v>
                </c:pt>
                <c:pt idx="5">
                  <c:v>722807.4444444445</c:v>
                </c:pt>
                <c:pt idx="6">
                  <c:v>460213.07777777774</c:v>
                </c:pt>
                <c:pt idx="7">
                  <c:v>2245141.6555555556</c:v>
                </c:pt>
                <c:pt idx="8">
                  <c:v>55857.833333333343</c:v>
                </c:pt>
                <c:pt idx="9">
                  <c:v>270611.94444444438</c:v>
                </c:pt>
                <c:pt idx="10">
                  <c:v>26055.466666666664</c:v>
                </c:pt>
                <c:pt idx="11">
                  <c:v>429883.55555555556</c:v>
                </c:pt>
                <c:pt idx="12">
                  <c:v>452215.58888888895</c:v>
                </c:pt>
                <c:pt idx="13">
                  <c:v>22589.5</c:v>
                </c:pt>
                <c:pt idx="14">
                  <c:v>1111831.5555555555</c:v>
                </c:pt>
                <c:pt idx="15">
                  <c:v>219862.88888888888</c:v>
                </c:pt>
                <c:pt idx="16">
                  <c:v>40817.133333333339</c:v>
                </c:pt>
                <c:pt idx="17">
                  <c:v>19796.04444444444</c:v>
                </c:pt>
                <c:pt idx="18">
                  <c:v>188182.01111111112</c:v>
                </c:pt>
                <c:pt idx="19">
                  <c:v>41562.277777777781</c:v>
                </c:pt>
                <c:pt idx="20">
                  <c:v>48178.611111111109</c:v>
                </c:pt>
                <c:pt idx="21">
                  <c:v>177941.88888888888</c:v>
                </c:pt>
                <c:pt idx="22">
                  <c:v>176314.52222222224</c:v>
                </c:pt>
                <c:pt idx="23">
                  <c:v>82730.366666666654</c:v>
                </c:pt>
                <c:pt idx="24">
                  <c:v>120530.66666666667</c:v>
                </c:pt>
                <c:pt idx="25">
                  <c:v>186024.65555555554</c:v>
                </c:pt>
                <c:pt idx="26">
                  <c:v>50321.722222222219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'Emisiones CO2'!$B$115:$B$141</c15:f>
                <c15:dlblRangeCache>
                  <c:ptCount val="27"/>
                  <c:pt idx="0">
                    <c:v>Malta</c:v>
                  </c:pt>
                  <c:pt idx="1">
                    <c:v>Austria</c:v>
                  </c:pt>
                  <c:pt idx="2">
                    <c:v>Dinamarca</c:v>
                  </c:pt>
                  <c:pt idx="3">
                    <c:v>Alemania</c:v>
                  </c:pt>
                  <c:pt idx="4">
                    <c:v>Italia</c:v>
                  </c:pt>
                  <c:pt idx="5">
                    <c:v>Países Bajos</c:v>
                  </c:pt>
                  <c:pt idx="6">
                    <c:v>Suecia</c:v>
                  </c:pt>
                  <c:pt idx="7">
                    <c:v>Francia</c:v>
                  </c:pt>
                  <c:pt idx="8">
                    <c:v>Luxemburgo</c:v>
                  </c:pt>
                  <c:pt idx="9">
                    <c:v>Irlanda</c:v>
                  </c:pt>
                  <c:pt idx="10">
                    <c:v>Letonia</c:v>
                  </c:pt>
                  <c:pt idx="11">
                    <c:v>Bélgica</c:v>
                  </c:pt>
                  <c:pt idx="12">
                    <c:v>Polonia</c:v>
                  </c:pt>
                  <c:pt idx="13">
                    <c:v>Estonia</c:v>
                  </c:pt>
                  <c:pt idx="14">
                    <c:v>España</c:v>
                  </c:pt>
                  <c:pt idx="15">
                    <c:v>Finlandia</c:v>
                  </c:pt>
                  <c:pt idx="16">
                    <c:v>Lituania</c:v>
                  </c:pt>
                  <c:pt idx="17">
                    <c:v>Chipre</c:v>
                  </c:pt>
                  <c:pt idx="18">
                    <c:v>Portugal</c:v>
                  </c:pt>
                  <c:pt idx="19">
                    <c:v>Eslovenia</c:v>
                  </c:pt>
                  <c:pt idx="20">
                    <c:v>Croacia</c:v>
                  </c:pt>
                  <c:pt idx="21">
                    <c:v>Grecia</c:v>
                  </c:pt>
                  <c:pt idx="22">
                    <c:v>Rumanía</c:v>
                  </c:pt>
                  <c:pt idx="23">
                    <c:v>Eslovaquia</c:v>
                  </c:pt>
                  <c:pt idx="24">
                    <c:v>Hungría</c:v>
                  </c:pt>
                  <c:pt idx="25">
                    <c:v>Rep Checa</c:v>
                  </c:pt>
                  <c:pt idx="26">
                    <c:v>Bulgaria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727D-44A5-A006-E10CEF3431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7977135"/>
        <c:axId val="957978383"/>
      </c:scatterChart>
      <c:valAx>
        <c:axId val="9579771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5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500" baseline="0"/>
                  <a:t>Emisiones CO2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5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25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crossBetween val="midCat"/>
      </c:val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5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500" baseline="0"/>
                  <a:t>PIB Medio</a:t>
                </a:r>
              </a:p>
            </c:rich>
          </c:tx>
          <c:layout>
            <c:manualLayout>
              <c:xMode val="edge"/>
              <c:yMode val="edge"/>
              <c:x val="1.0360751414563149E-2"/>
              <c:y val="0.373338691414887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5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Emisiones de CO2 (kt)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4.2185879281046161E-2"/>
          <c:y val="7.1818292355742899E-2"/>
          <c:w val="0.86888327873144955"/>
          <c:h val="0.8919979936022091"/>
        </c:manualLayout>
      </c:layout>
      <c:lineChart>
        <c:grouping val="standard"/>
        <c:varyColors val="0"/>
        <c:ser>
          <c:idx val="3"/>
          <c:order val="0"/>
          <c:tx>
            <c:strRef>
              <c:f>'Emisiones CO2'!$A$9</c:f>
              <c:strCache>
                <c:ptCount val="1"/>
                <c:pt idx="0">
                  <c:v>Bulgaria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CO2'!$B$9:$J$9</c:f>
              <c:numCache>
                <c:formatCode>0</c:formatCode>
                <c:ptCount val="9"/>
                <c:pt idx="0">
                  <c:v>45786.722911860001</c:v>
                </c:pt>
                <c:pt idx="1">
                  <c:v>40649.572386970001</c:v>
                </c:pt>
                <c:pt idx="2">
                  <c:v>43273.575471610005</c:v>
                </c:pt>
                <c:pt idx="3">
                  <c:v>45838.708046450003</c:v>
                </c:pt>
                <c:pt idx="4">
                  <c:v>42237.751103679999</c:v>
                </c:pt>
                <c:pt idx="5">
                  <c:v>44685.824974669995</c:v>
                </c:pt>
                <c:pt idx="6">
                  <c:v>42529.698743519999</c:v>
                </c:pt>
                <c:pt idx="7">
                  <c:v>40999.088673179998</c:v>
                </c:pt>
                <c:pt idx="8">
                  <c:v>36197.902237030001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214-46E5-B9A9-E932D0C39F5A}"/>
            </c:ext>
          </c:extLst>
        </c:ser>
        <c:ser>
          <c:idx val="5"/>
          <c:order val="1"/>
          <c:tx>
            <c:strRef>
              <c:f>'Emisiones CO2'!$A$11</c:f>
              <c:strCache>
                <c:ptCount val="1"/>
                <c:pt idx="0">
                  <c:v>Croacia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CO2'!$B$11:$J$11</c:f>
              <c:numCache>
                <c:formatCode>0</c:formatCode>
                <c:ptCount val="9"/>
                <c:pt idx="0">
                  <c:v>17949.816051200003</c:v>
                </c:pt>
                <c:pt idx="1">
                  <c:v>17444.821368210003</c:v>
                </c:pt>
                <c:pt idx="2">
                  <c:v>16582.133813470002</c:v>
                </c:pt>
                <c:pt idx="3">
                  <c:v>16975.399216440001</c:v>
                </c:pt>
                <c:pt idx="4">
                  <c:v>17363.393137719999</c:v>
                </c:pt>
                <c:pt idx="5">
                  <c:v>17673.447201299998</c:v>
                </c:pt>
                <c:pt idx="6">
                  <c:v>16598.197159560001</c:v>
                </c:pt>
                <c:pt idx="7">
                  <c:v>16794.517344700002</c:v>
                </c:pt>
                <c:pt idx="8">
                  <c:v>15793.146455450002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214-46E5-B9A9-E932D0C39F5A}"/>
            </c:ext>
          </c:extLst>
        </c:ser>
        <c:ser>
          <c:idx val="7"/>
          <c:order val="2"/>
          <c:tx>
            <c:strRef>
              <c:f>'Emisiones CO2'!$A$13</c:f>
              <c:strCache>
                <c:ptCount val="1"/>
                <c:pt idx="0">
                  <c:v>Eslovaquia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CO2'!$B$13:$J$13</c:f>
              <c:numCache>
                <c:formatCode>0</c:formatCode>
                <c:ptCount val="9"/>
                <c:pt idx="0">
                  <c:v>34220.631782730001</c:v>
                </c:pt>
                <c:pt idx="1">
                  <c:v>34162.431721809997</c:v>
                </c:pt>
                <c:pt idx="2">
                  <c:v>31446.586029770002</c:v>
                </c:pt>
                <c:pt idx="3">
                  <c:v>31892.208217859999</c:v>
                </c:pt>
                <c:pt idx="4">
                  <c:v>32357.80759837</c:v>
                </c:pt>
                <c:pt idx="5">
                  <c:v>34701.812083770004</c:v>
                </c:pt>
                <c:pt idx="6">
                  <c:v>34679.228314219996</c:v>
                </c:pt>
                <c:pt idx="7">
                  <c:v>31643.816074270002</c:v>
                </c:pt>
                <c:pt idx="8">
                  <c:v>29966.172363800004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214-46E5-B9A9-E932D0C39F5A}"/>
            </c:ext>
          </c:extLst>
        </c:ser>
        <c:ser>
          <c:idx val="8"/>
          <c:order val="3"/>
          <c:tx>
            <c:strRef>
              <c:f>'Emisiones CO2'!$A$14</c:f>
              <c:strCache>
                <c:ptCount val="1"/>
                <c:pt idx="0">
                  <c:v>Eslovenia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CO2'!$B$14:$J$14</c:f>
              <c:numCache>
                <c:formatCode>0</c:formatCode>
                <c:ptCount val="9"/>
                <c:pt idx="0">
                  <c:v>14969.92424122</c:v>
                </c:pt>
                <c:pt idx="1">
                  <c:v>14284.867300170001</c:v>
                </c:pt>
                <c:pt idx="2">
                  <c:v>12813.403759989998</c:v>
                </c:pt>
                <c:pt idx="3">
                  <c:v>12864.104096789999</c:v>
                </c:pt>
                <c:pt idx="4">
                  <c:v>13646.879106820001</c:v>
                </c:pt>
                <c:pt idx="5">
                  <c:v>13771.570778350002</c:v>
                </c:pt>
                <c:pt idx="6">
                  <c:v>13742.91771776</c:v>
                </c:pt>
                <c:pt idx="7">
                  <c:v>13268.398929540001</c:v>
                </c:pt>
                <c:pt idx="8">
                  <c:v>12019.412060639999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214-46E5-B9A9-E932D0C39F5A}"/>
            </c:ext>
          </c:extLst>
        </c:ser>
        <c:ser>
          <c:idx val="12"/>
          <c:order val="4"/>
          <c:tx>
            <c:strRef>
              <c:f>'Emisiones CO2'!$A$19</c:f>
              <c:strCache>
                <c:ptCount val="1"/>
                <c:pt idx="0">
                  <c:v>Grecia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CO2'!$B$19:$J$19</c:f>
              <c:numCache>
                <c:formatCode>0</c:formatCode>
                <c:ptCount val="9"/>
                <c:pt idx="0">
                  <c:v>79040.07677207001</c:v>
                </c:pt>
                <c:pt idx="1">
                  <c:v>67764.856463909993</c:v>
                </c:pt>
                <c:pt idx="2">
                  <c:v>66155.416482459987</c:v>
                </c:pt>
                <c:pt idx="3">
                  <c:v>63624.198792030002</c:v>
                </c:pt>
                <c:pt idx="4">
                  <c:v>61006.970241270014</c:v>
                </c:pt>
                <c:pt idx="5">
                  <c:v>63097.292922349989</c:v>
                </c:pt>
                <c:pt idx="6">
                  <c:v>60087.985351540003</c:v>
                </c:pt>
                <c:pt idx="7">
                  <c:v>56334.943611960007</c:v>
                </c:pt>
                <c:pt idx="8">
                  <c:v>47320.604529060001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5214-46E5-B9A9-E932D0C39F5A}"/>
            </c:ext>
          </c:extLst>
        </c:ser>
        <c:ser>
          <c:idx val="13"/>
          <c:order val="5"/>
          <c:tx>
            <c:strRef>
              <c:f>'Emisiones CO2'!$A$20</c:f>
              <c:strCache>
                <c:ptCount val="1"/>
                <c:pt idx="0">
                  <c:v>Hungría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CO2'!$B$20:$J$20</c:f>
              <c:numCache>
                <c:formatCode>0</c:formatCode>
                <c:ptCount val="9"/>
                <c:pt idx="0">
                  <c:v>48444.497566930004</c:v>
                </c:pt>
                <c:pt idx="1">
                  <c:v>44843.988352200002</c:v>
                </c:pt>
                <c:pt idx="2">
                  <c:v>45089.207910380006</c:v>
                </c:pt>
                <c:pt idx="3">
                  <c:v>48264.967363800002</c:v>
                </c:pt>
                <c:pt idx="4">
                  <c:v>48610.339157900009</c:v>
                </c:pt>
                <c:pt idx="5">
                  <c:v>51673.596146980002</c:v>
                </c:pt>
                <c:pt idx="6">
                  <c:v>52041.749704730006</c:v>
                </c:pt>
                <c:pt idx="7">
                  <c:v>51590.196493219999</c:v>
                </c:pt>
                <c:pt idx="8">
                  <c:v>50077.054437549996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5214-46E5-B9A9-E932D0C39F5A}"/>
            </c:ext>
          </c:extLst>
        </c:ser>
        <c:ser>
          <c:idx val="22"/>
          <c:order val="6"/>
          <c:tx>
            <c:strRef>
              <c:f>'Emisiones CO2'!$A$29</c:f>
              <c:strCache>
                <c:ptCount val="1"/>
                <c:pt idx="0">
                  <c:v>Portugal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</a:schemeClr>
              </a:solidFill>
              <a:ln w="9525">
                <a:solidFill>
                  <a:schemeClr val="accent5">
                    <a:lumMod val="8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CO2'!$B$29:$J$29</c:f>
              <c:numCache>
                <c:formatCode>0</c:formatCode>
                <c:ptCount val="9"/>
                <c:pt idx="0">
                  <c:v>50017.355638519999</c:v>
                </c:pt>
                <c:pt idx="1">
                  <c:v>48322.955817249996</c:v>
                </c:pt>
                <c:pt idx="2">
                  <c:v>47449.002792539999</c:v>
                </c:pt>
                <c:pt idx="3">
                  <c:v>51397.150931290002</c:v>
                </c:pt>
                <c:pt idx="4">
                  <c:v>50045.310638520001</c:v>
                </c:pt>
                <c:pt idx="5">
                  <c:v>54452.638225000002</c:v>
                </c:pt>
                <c:pt idx="6">
                  <c:v>50034.380131149992</c:v>
                </c:pt>
                <c:pt idx="7">
                  <c:v>46243.897658249996</c:v>
                </c:pt>
                <c:pt idx="8">
                  <c:v>40357.728773800001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5214-46E5-B9A9-E932D0C39F5A}"/>
            </c:ext>
          </c:extLst>
        </c:ser>
        <c:ser>
          <c:idx val="23"/>
          <c:order val="7"/>
          <c:tx>
            <c:strRef>
              <c:f>'Emisiones CO2'!$A$30</c:f>
              <c:strCache>
                <c:ptCount val="1"/>
                <c:pt idx="0">
                  <c:v>Rep Checa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</a:schemeClr>
              </a:solidFill>
              <a:ln w="9525">
                <a:solidFill>
                  <a:schemeClr val="accent6">
                    <a:lumMod val="8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CO2'!$B$30:$J$30</c:f>
              <c:numCache>
                <c:formatCode>0</c:formatCode>
                <c:ptCount val="9"/>
                <c:pt idx="0">
                  <c:v>113120.52365372001</c:v>
                </c:pt>
                <c:pt idx="1">
                  <c:v>112258.39386566999</c:v>
                </c:pt>
                <c:pt idx="2">
                  <c:v>106761.94863069001</c:v>
                </c:pt>
                <c:pt idx="3">
                  <c:v>108577.04390070001</c:v>
                </c:pt>
                <c:pt idx="4">
                  <c:v>108579.21825403998</c:v>
                </c:pt>
                <c:pt idx="5">
                  <c:v>110160.06241981999</c:v>
                </c:pt>
                <c:pt idx="6">
                  <c:v>109441.23484588</c:v>
                </c:pt>
                <c:pt idx="7">
                  <c:v>103782.53539671999</c:v>
                </c:pt>
                <c:pt idx="8">
                  <c:v>92919.683305429993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5214-46E5-B9A9-E932D0C39F5A}"/>
            </c:ext>
          </c:extLst>
        </c:ser>
        <c:ser>
          <c:idx val="24"/>
          <c:order val="8"/>
          <c:tx>
            <c:strRef>
              <c:f>'Emisiones CO2'!$A$31</c:f>
              <c:strCache>
                <c:ptCount val="1"/>
                <c:pt idx="0">
                  <c:v>Rumanía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CO2'!$B$31:$J$31</c:f>
              <c:numCache>
                <c:formatCode>0</c:formatCode>
                <c:ptCount val="9"/>
                <c:pt idx="0">
                  <c:v>81526.695897170008</c:v>
                </c:pt>
                <c:pt idx="1">
                  <c:v>70368.997279850009</c:v>
                </c:pt>
                <c:pt idx="2">
                  <c:v>69194.530816990009</c:v>
                </c:pt>
                <c:pt idx="3">
                  <c:v>70805.025503879995</c:v>
                </c:pt>
                <c:pt idx="4">
                  <c:v>68953.534574560006</c:v>
                </c:pt>
                <c:pt idx="5">
                  <c:v>73331.351402660002</c:v>
                </c:pt>
                <c:pt idx="6">
                  <c:v>73366.336128090014</c:v>
                </c:pt>
                <c:pt idx="7">
                  <c:v>71619.778294860007</c:v>
                </c:pt>
                <c:pt idx="8">
                  <c:v>66370.322679670004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5214-46E5-B9A9-E932D0C39F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7977135"/>
        <c:axId val="957978383"/>
      </c:line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b="1"/>
              <a:t>Emisiones GEI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0.11885525514194817"/>
          <c:y val="2.3306302686756989E-2"/>
          <c:w val="0.8552080220741638"/>
          <c:h val="0.86551491280172022"/>
        </c:manualLayout>
      </c:layout>
      <c:barChart>
        <c:barDir val="col"/>
        <c:grouping val="clustered"/>
        <c:varyColors val="0"/>
        <c:ser>
          <c:idx val="0"/>
          <c:order val="0"/>
          <c:tx>
            <c:v>Emisiones CO2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CO2'!$B$33:$J$33</c:f>
              <c:numCache>
                <c:formatCode>0</c:formatCode>
                <c:ptCount val="9"/>
                <c:pt idx="0">
                  <c:v>3223410.8857324799</c:v>
                </c:pt>
                <c:pt idx="1">
                  <c:v>3156043.7466699001</c:v>
                </c:pt>
                <c:pt idx="2">
                  <c:v>3004240.3821804896</c:v>
                </c:pt>
                <c:pt idx="3">
                  <c:v>3053303.02448388</c:v>
                </c:pt>
                <c:pt idx="4">
                  <c:v>3065174.7297576703</c:v>
                </c:pt>
                <c:pt idx="5">
                  <c:v>3115566.2903635697</c:v>
                </c:pt>
                <c:pt idx="6">
                  <c:v>3041958.4968066798</c:v>
                </c:pt>
                <c:pt idx="7">
                  <c:v>2901636.6505937101</c:v>
                </c:pt>
                <c:pt idx="8">
                  <c:v>2627111.7045407402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F4-4844-90EA-D206A3F8CC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57977135"/>
        <c:axId val="957978383"/>
      </c:barChart>
      <c:barChart>
        <c:barDir val="col"/>
        <c:grouping val="stacked"/>
        <c:varyColors val="0"/>
        <c:ser>
          <c:idx val="1"/>
          <c:order val="1"/>
          <c:tx>
            <c:v>Emisiones CH4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'Emisiones CO2'!$B$5:$J$5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CH4'!$B$33:$J$33</c:f>
              <c:numCache>
                <c:formatCode>0</c:formatCode>
                <c:ptCount val="9"/>
                <c:pt idx="0">
                  <c:v>391830.00500500202</c:v>
                </c:pt>
                <c:pt idx="1">
                  <c:v>386390.00207185745</c:v>
                </c:pt>
                <c:pt idx="2">
                  <c:v>380509.99875366676</c:v>
                </c:pt>
                <c:pt idx="3">
                  <c:v>381120.00067532074</c:v>
                </c:pt>
                <c:pt idx="4">
                  <c:v>377540.00344872469</c:v>
                </c:pt>
                <c:pt idx="5">
                  <c:v>376049.99914765346</c:v>
                </c:pt>
                <c:pt idx="6">
                  <c:v>368739.99944329268</c:v>
                </c:pt>
                <c:pt idx="7">
                  <c:v>365379.99668717379</c:v>
                </c:pt>
                <c:pt idx="8">
                  <c:v>359712.4265271739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F4-4844-90EA-D206A3F8CC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9524320"/>
        <c:axId val="499517248"/>
      </c:bar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valAx>
        <c:axId val="499517248"/>
        <c:scaling>
          <c:orientation val="minMax"/>
        </c:scaling>
        <c:delete val="0"/>
        <c:axPos val="r"/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499524320"/>
        <c:crosses val="max"/>
        <c:crossBetween val="between"/>
      </c:valAx>
      <c:catAx>
        <c:axId val="499524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995172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9851134055081809"/>
          <c:y val="1.8561590608239639E-2"/>
          <c:w val="0.19904963833782605"/>
          <c:h val="0.130166183358341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Emisiones de CH4 (kt equivalentes de CO2)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4.2185879281046161E-2"/>
          <c:y val="7.1818292355742899E-2"/>
          <c:w val="0.86888327873144955"/>
          <c:h val="0.8919979936022091"/>
        </c:manualLayout>
      </c:layout>
      <c:lineChart>
        <c:grouping val="standard"/>
        <c:varyColors val="0"/>
        <c:ser>
          <c:idx val="0"/>
          <c:order val="0"/>
          <c:tx>
            <c:strRef>
              <c:f>'Emisiones CH4'!$A$6</c:f>
              <c:strCache>
                <c:ptCount val="1"/>
                <c:pt idx="0">
                  <c:v>Alemania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CH4'!$B$6:$J$6</c:f>
              <c:numCache>
                <c:formatCode>0</c:formatCode>
                <c:ptCount val="9"/>
                <c:pt idx="0">
                  <c:v>55560.001373291001</c:v>
                </c:pt>
                <c:pt idx="1">
                  <c:v>55310.001373291001</c:v>
                </c:pt>
                <c:pt idx="2">
                  <c:v>53569.999694824197</c:v>
                </c:pt>
                <c:pt idx="3">
                  <c:v>52720.001220703103</c:v>
                </c:pt>
                <c:pt idx="4">
                  <c:v>51819.999694824197</c:v>
                </c:pt>
                <c:pt idx="5">
                  <c:v>51409.999847412102</c:v>
                </c:pt>
                <c:pt idx="6">
                  <c:v>49849.998474121101</c:v>
                </c:pt>
                <c:pt idx="7">
                  <c:v>48709.9990844727</c:v>
                </c:pt>
                <c:pt idx="8">
                  <c:v>47685.622654472703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97-4969-BE66-9CC79B571CA0}"/>
            </c:ext>
          </c:extLst>
        </c:ser>
        <c:ser>
          <c:idx val="1"/>
          <c:order val="1"/>
          <c:tx>
            <c:strRef>
              <c:f>'Emisiones CH4'!$A$7</c:f>
              <c:strCache>
                <c:ptCount val="1"/>
                <c:pt idx="0">
                  <c:v>Austria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CH4'!$B$7:$J$7</c:f>
              <c:numCache>
                <c:formatCode>0</c:formatCode>
                <c:ptCount val="9"/>
                <c:pt idx="0">
                  <c:v>7769.99998092651</c:v>
                </c:pt>
                <c:pt idx="1">
                  <c:v>7630.0001144409198</c:v>
                </c:pt>
                <c:pt idx="2">
                  <c:v>7440.0000572204599</c:v>
                </c:pt>
                <c:pt idx="3">
                  <c:v>7389.9998664856003</c:v>
                </c:pt>
                <c:pt idx="4">
                  <c:v>7309.9999427795401</c:v>
                </c:pt>
                <c:pt idx="5">
                  <c:v>7269.99998092651</c:v>
                </c:pt>
                <c:pt idx="6">
                  <c:v>7039.9999618530301</c:v>
                </c:pt>
                <c:pt idx="7">
                  <c:v>6920.0000762939499</c:v>
                </c:pt>
                <c:pt idx="8">
                  <c:v>6837.0779162939507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97-4969-BE66-9CC79B571CA0}"/>
            </c:ext>
          </c:extLst>
        </c:ser>
        <c:ser>
          <c:idx val="2"/>
          <c:order val="2"/>
          <c:tx>
            <c:strRef>
              <c:f>'Emisiones CH4'!$A$8</c:f>
              <c:strCache>
                <c:ptCount val="1"/>
                <c:pt idx="0">
                  <c:v>Bélgica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CH4'!$B$8:$J$8</c:f>
              <c:numCache>
                <c:formatCode>0</c:formatCode>
                <c:ptCount val="9"/>
                <c:pt idx="0">
                  <c:v>8829.9999237060492</c:v>
                </c:pt>
                <c:pt idx="1">
                  <c:v>8609.9996566772497</c:v>
                </c:pt>
                <c:pt idx="2">
                  <c:v>8539.9999618530292</c:v>
                </c:pt>
                <c:pt idx="3">
                  <c:v>8529.9997329711896</c:v>
                </c:pt>
                <c:pt idx="4">
                  <c:v>8449.9998092651404</c:v>
                </c:pt>
                <c:pt idx="5">
                  <c:v>8170.0000762939499</c:v>
                </c:pt>
                <c:pt idx="6">
                  <c:v>8189.9995803832999</c:v>
                </c:pt>
                <c:pt idx="7">
                  <c:v>8079.9999237060501</c:v>
                </c:pt>
                <c:pt idx="8">
                  <c:v>8071.8301637060504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397-4969-BE66-9CC79B571CA0}"/>
            </c:ext>
          </c:extLst>
        </c:ser>
        <c:ser>
          <c:idx val="3"/>
          <c:order val="3"/>
          <c:tx>
            <c:strRef>
              <c:f>'Emisiones CH4'!$A$9</c:f>
              <c:strCache>
                <c:ptCount val="1"/>
                <c:pt idx="0">
                  <c:v>Bulgaria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CH4'!$B$9:$J$9</c:f>
              <c:numCache>
                <c:formatCode>0</c:formatCode>
                <c:ptCount val="9"/>
                <c:pt idx="0">
                  <c:v>7780.0002098083496</c:v>
                </c:pt>
                <c:pt idx="1">
                  <c:v>7519.99998092651</c:v>
                </c:pt>
                <c:pt idx="2">
                  <c:v>7500</c:v>
                </c:pt>
                <c:pt idx="3">
                  <c:v>7420.0000762939499</c:v>
                </c:pt>
                <c:pt idx="4">
                  <c:v>7130.0001144409198</c:v>
                </c:pt>
                <c:pt idx="5">
                  <c:v>7099.9999046325702</c:v>
                </c:pt>
                <c:pt idx="6">
                  <c:v>6960.0000381469699</c:v>
                </c:pt>
                <c:pt idx="7">
                  <c:v>6840.0001525878897</c:v>
                </c:pt>
                <c:pt idx="8">
                  <c:v>6840.0001525878897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397-4969-BE66-9CC79B571CA0}"/>
            </c:ext>
          </c:extLst>
        </c:ser>
        <c:ser>
          <c:idx val="4"/>
          <c:order val="4"/>
          <c:tx>
            <c:strRef>
              <c:f>'Emisiones CH4'!$A$10</c:f>
              <c:strCache>
                <c:ptCount val="1"/>
                <c:pt idx="0">
                  <c:v>Chipre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CH4'!$B$10:$J$10</c:f>
              <c:numCache>
                <c:formatCode>0</c:formatCode>
                <c:ptCount val="9"/>
                <c:pt idx="0">
                  <c:v>689.99999761581398</c:v>
                </c:pt>
                <c:pt idx="1">
                  <c:v>689.99999761581398</c:v>
                </c:pt>
                <c:pt idx="2">
                  <c:v>699.99998807907104</c:v>
                </c:pt>
                <c:pt idx="3">
                  <c:v>709.99997854232799</c:v>
                </c:pt>
                <c:pt idx="4">
                  <c:v>730.00001907348599</c:v>
                </c:pt>
                <c:pt idx="5">
                  <c:v>740.00000953674305</c:v>
                </c:pt>
                <c:pt idx="6">
                  <c:v>740.00000953674305</c:v>
                </c:pt>
                <c:pt idx="7">
                  <c:v>740.00000953674305</c:v>
                </c:pt>
                <c:pt idx="8">
                  <c:v>725.05833953674301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397-4969-BE66-9CC79B571CA0}"/>
            </c:ext>
          </c:extLst>
        </c:ser>
        <c:ser>
          <c:idx val="5"/>
          <c:order val="5"/>
          <c:tx>
            <c:strRef>
              <c:f>'Emisiones CH4'!$A$11</c:f>
              <c:strCache>
                <c:ptCount val="1"/>
                <c:pt idx="0">
                  <c:v>Croacia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CH4'!$B$11:$J$11</c:f>
              <c:numCache>
                <c:formatCode>0</c:formatCode>
                <c:ptCount val="9"/>
                <c:pt idx="0">
                  <c:v>3750</c:v>
                </c:pt>
                <c:pt idx="1">
                  <c:v>3650.0000953674298</c:v>
                </c:pt>
                <c:pt idx="2">
                  <c:v>3640.0001049041698</c:v>
                </c:pt>
                <c:pt idx="3">
                  <c:v>3740.00000953674</c:v>
                </c:pt>
                <c:pt idx="4">
                  <c:v>3750</c:v>
                </c:pt>
                <c:pt idx="5">
                  <c:v>3769.99998092651</c:v>
                </c:pt>
                <c:pt idx="6">
                  <c:v>3670.0000762939499</c:v>
                </c:pt>
                <c:pt idx="7">
                  <c:v>3680.0000667571999</c:v>
                </c:pt>
                <c:pt idx="8">
                  <c:v>3603.4785667572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397-4969-BE66-9CC79B571CA0}"/>
            </c:ext>
          </c:extLst>
        </c:ser>
        <c:ser>
          <c:idx val="6"/>
          <c:order val="6"/>
          <c:tx>
            <c:strRef>
              <c:f>'Emisiones CH4'!$A$12</c:f>
              <c:strCache>
                <c:ptCount val="1"/>
                <c:pt idx="0">
                  <c:v>Dinamarca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CH4'!$B$12:$J$12</c:f>
              <c:numCache>
                <c:formatCode>0</c:formatCode>
                <c:ptCount val="9"/>
                <c:pt idx="0">
                  <c:v>8560.0004196166992</c:v>
                </c:pt>
                <c:pt idx="1">
                  <c:v>8350.0003814697302</c:v>
                </c:pt>
                <c:pt idx="2">
                  <c:v>8199.9998092651404</c:v>
                </c:pt>
                <c:pt idx="3">
                  <c:v>8199.9998092651404</c:v>
                </c:pt>
                <c:pt idx="4">
                  <c:v>8149.9996185302698</c:v>
                </c:pt>
                <c:pt idx="5">
                  <c:v>8079.9999237060501</c:v>
                </c:pt>
                <c:pt idx="6">
                  <c:v>7949.9998092651404</c:v>
                </c:pt>
                <c:pt idx="7">
                  <c:v>7780.0002098083496</c:v>
                </c:pt>
                <c:pt idx="8">
                  <c:v>7752.0802698083498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397-4969-BE66-9CC79B571CA0}"/>
            </c:ext>
          </c:extLst>
        </c:ser>
        <c:ser>
          <c:idx val="7"/>
          <c:order val="7"/>
          <c:tx>
            <c:strRef>
              <c:f>'Emisiones CH4'!$A$13</c:f>
              <c:strCache>
                <c:ptCount val="1"/>
                <c:pt idx="0">
                  <c:v>Eslovaquia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CH4'!$B$13:$J$13</c:f>
              <c:numCache>
                <c:formatCode>0</c:formatCode>
                <c:ptCount val="9"/>
                <c:pt idx="0">
                  <c:v>4150.0000953674298</c:v>
                </c:pt>
                <c:pt idx="1">
                  <c:v>4320.0001716613797</c:v>
                </c:pt>
                <c:pt idx="2">
                  <c:v>4079.9999237060501</c:v>
                </c:pt>
                <c:pt idx="3">
                  <c:v>4190.0000572204599</c:v>
                </c:pt>
                <c:pt idx="4">
                  <c:v>4269.99998092651</c:v>
                </c:pt>
                <c:pt idx="5">
                  <c:v>4260.0002288818396</c:v>
                </c:pt>
                <c:pt idx="6">
                  <c:v>4250</c:v>
                </c:pt>
                <c:pt idx="7">
                  <c:v>4409.9998474121103</c:v>
                </c:pt>
                <c:pt idx="8">
                  <c:v>4363.8981574121099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397-4969-BE66-9CC79B571CA0}"/>
            </c:ext>
          </c:extLst>
        </c:ser>
        <c:ser>
          <c:idx val="8"/>
          <c:order val="8"/>
          <c:tx>
            <c:strRef>
              <c:f>'Emisiones CH4'!$A$14</c:f>
              <c:strCache>
                <c:ptCount val="1"/>
                <c:pt idx="0">
                  <c:v>Eslovenia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CH4'!$B$14:$J$14</c:f>
              <c:numCache>
                <c:formatCode>0</c:formatCode>
                <c:ptCount val="9"/>
                <c:pt idx="0">
                  <c:v>1860.00001430511</c:v>
                </c:pt>
                <c:pt idx="1">
                  <c:v>1820.0000524520899</c:v>
                </c:pt>
                <c:pt idx="2">
                  <c:v>1740.00000953674</c:v>
                </c:pt>
                <c:pt idx="3">
                  <c:v>1779.9999713897701</c:v>
                </c:pt>
                <c:pt idx="4">
                  <c:v>1809.9999427795401</c:v>
                </c:pt>
                <c:pt idx="5">
                  <c:v>1789.9999618530301</c:v>
                </c:pt>
                <c:pt idx="6">
                  <c:v>1740.00000953674</c:v>
                </c:pt>
                <c:pt idx="7">
                  <c:v>1730.00001907349</c:v>
                </c:pt>
                <c:pt idx="8">
                  <c:v>1716.06915907349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397-4969-BE66-9CC79B571CA0}"/>
            </c:ext>
          </c:extLst>
        </c:ser>
        <c:ser>
          <c:idx val="9"/>
          <c:order val="9"/>
          <c:tx>
            <c:strRef>
              <c:f>'Emisiones CH4'!$A$15</c:f>
              <c:strCache>
                <c:ptCount val="1"/>
                <c:pt idx="0">
                  <c:v>España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'[1]ESPAÑA CROACIA'!$I$24:$Q$24</c:f>
              <c:numCache>
                <c:formatCode>General</c:formatCode>
                <c:ptCount val="9"/>
                <c:pt idx="0">
                  <c:v>37729.999542236299</c:v>
                </c:pt>
                <c:pt idx="1">
                  <c:v>37180.000305175803</c:v>
                </c:pt>
                <c:pt idx="2">
                  <c:v>37000</c:v>
                </c:pt>
                <c:pt idx="3">
                  <c:v>38580.001831054702</c:v>
                </c:pt>
                <c:pt idx="4">
                  <c:v>38700.000762939497</c:v>
                </c:pt>
                <c:pt idx="5">
                  <c:v>39080.001831054702</c:v>
                </c:pt>
                <c:pt idx="6">
                  <c:v>39099.998474121101</c:v>
                </c:pt>
                <c:pt idx="7">
                  <c:v>39279.998779296897</c:v>
                </c:pt>
                <c:pt idx="8">
                  <c:v>39380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3397-4969-BE66-9CC79B571CA0}"/>
            </c:ext>
          </c:extLst>
        </c:ser>
        <c:ser>
          <c:idx val="10"/>
          <c:order val="10"/>
          <c:tx>
            <c:strRef>
              <c:f>'Emisiones CH4'!$A$16</c:f>
              <c:strCache>
                <c:ptCount val="1"/>
                <c:pt idx="0">
                  <c:v>Estonia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CH4'!$B$16:$J$16</c:f>
              <c:numCache>
                <c:formatCode>0</c:formatCode>
                <c:ptCount val="9"/>
                <c:pt idx="0">
                  <c:v>1230.00001907349</c:v>
                </c:pt>
                <c:pt idx="1">
                  <c:v>1200.0000476837199</c:v>
                </c:pt>
                <c:pt idx="2">
                  <c:v>1190.0000572204599</c:v>
                </c:pt>
                <c:pt idx="3">
                  <c:v>1179.9999475479101</c:v>
                </c:pt>
                <c:pt idx="4">
                  <c:v>1100.00002384186</c:v>
                </c:pt>
                <c:pt idx="5">
                  <c:v>1110.00001430511</c:v>
                </c:pt>
                <c:pt idx="6">
                  <c:v>1110.00001430511</c:v>
                </c:pt>
                <c:pt idx="7">
                  <c:v>1110.00001430511</c:v>
                </c:pt>
                <c:pt idx="8">
                  <c:v>1119.5085843051099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3397-4969-BE66-9CC79B571CA0}"/>
            </c:ext>
          </c:extLst>
        </c:ser>
        <c:ser>
          <c:idx val="11"/>
          <c:order val="11"/>
          <c:tx>
            <c:strRef>
              <c:f>'Emisiones CH4'!$A$17</c:f>
              <c:strCache>
                <c:ptCount val="1"/>
                <c:pt idx="0">
                  <c:v>Finlandia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CH4'!$B$17:$J$17</c:f>
              <c:numCache>
                <c:formatCode>0</c:formatCode>
                <c:ptCount val="9"/>
                <c:pt idx="0">
                  <c:v>5469.9997901916504</c:v>
                </c:pt>
                <c:pt idx="1">
                  <c:v>5340.0001525878897</c:v>
                </c:pt>
                <c:pt idx="2">
                  <c:v>5210.0000381469699</c:v>
                </c:pt>
                <c:pt idx="3">
                  <c:v>5130.0001144409198</c:v>
                </c:pt>
                <c:pt idx="4">
                  <c:v>5019.99998092651</c:v>
                </c:pt>
                <c:pt idx="5">
                  <c:v>4900.0000953674298</c:v>
                </c:pt>
                <c:pt idx="6">
                  <c:v>4750</c:v>
                </c:pt>
                <c:pt idx="7">
                  <c:v>4639.9998664856003</c:v>
                </c:pt>
                <c:pt idx="8">
                  <c:v>4550.9331264856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3397-4969-BE66-9CC79B571CA0}"/>
            </c:ext>
          </c:extLst>
        </c:ser>
        <c:ser>
          <c:idx val="26"/>
          <c:order val="12"/>
          <c:tx>
            <c:strRef>
              <c:f>'Emisiones CH4'!$A$18</c:f>
              <c:strCache>
                <c:ptCount val="1"/>
                <c:pt idx="0">
                  <c:v>Francia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  <a:lumOff val="40000"/>
                </a:schemeClr>
              </a:solidFill>
              <a:ln w="9525">
                <a:solidFill>
                  <a:schemeClr val="accent3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CH4'!$B$18:$J$18</c:f>
              <c:numCache>
                <c:formatCode>0</c:formatCode>
                <c:ptCount val="9"/>
                <c:pt idx="0">
                  <c:v>64940.002441406301</c:v>
                </c:pt>
                <c:pt idx="1">
                  <c:v>64849.998474121101</c:v>
                </c:pt>
                <c:pt idx="2">
                  <c:v>63689.998626708999</c:v>
                </c:pt>
                <c:pt idx="3">
                  <c:v>63110.000610351599</c:v>
                </c:pt>
                <c:pt idx="4">
                  <c:v>62200.000762939497</c:v>
                </c:pt>
                <c:pt idx="5">
                  <c:v>61299.999237060503</c:v>
                </c:pt>
                <c:pt idx="6">
                  <c:v>60560.001373291001</c:v>
                </c:pt>
                <c:pt idx="7">
                  <c:v>59659.999847412102</c:v>
                </c:pt>
                <c:pt idx="8">
                  <c:v>59365.500147412102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3397-4969-BE66-9CC79B571CA0}"/>
            </c:ext>
          </c:extLst>
        </c:ser>
        <c:ser>
          <c:idx val="12"/>
          <c:order val="13"/>
          <c:tx>
            <c:strRef>
              <c:f>'Emisiones CH4'!$A$19</c:f>
              <c:strCache>
                <c:ptCount val="1"/>
                <c:pt idx="0">
                  <c:v>Grecia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CH4'!$B$19:$J$19</c:f>
              <c:numCache>
                <c:formatCode>0</c:formatCode>
                <c:ptCount val="9"/>
                <c:pt idx="0">
                  <c:v>10590.0001525879</c:v>
                </c:pt>
                <c:pt idx="1">
                  <c:v>10210.000038147</c:v>
                </c:pt>
                <c:pt idx="2">
                  <c:v>10090.0001525879</c:v>
                </c:pt>
                <c:pt idx="3">
                  <c:v>9930.0003051757794</c:v>
                </c:pt>
                <c:pt idx="4">
                  <c:v>9600.0003814697302</c:v>
                </c:pt>
                <c:pt idx="5">
                  <c:v>9659.9998474121094</c:v>
                </c:pt>
                <c:pt idx="6">
                  <c:v>9369.9998855590802</c:v>
                </c:pt>
                <c:pt idx="7">
                  <c:v>9340.0001525878906</c:v>
                </c:pt>
                <c:pt idx="8">
                  <c:v>9104.1121925878906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3397-4969-BE66-9CC79B571CA0}"/>
            </c:ext>
          </c:extLst>
        </c:ser>
        <c:ser>
          <c:idx val="13"/>
          <c:order val="14"/>
          <c:tx>
            <c:strRef>
              <c:f>'Emisiones CH4'!$A$20</c:f>
              <c:strCache>
                <c:ptCount val="1"/>
                <c:pt idx="0">
                  <c:v>Hungría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CH4'!$B$20:$J$20</c:f>
              <c:numCache>
                <c:formatCode>0</c:formatCode>
                <c:ptCount val="9"/>
                <c:pt idx="0">
                  <c:v>7659.9998474121103</c:v>
                </c:pt>
                <c:pt idx="1">
                  <c:v>7480.00001907349</c:v>
                </c:pt>
                <c:pt idx="2">
                  <c:v>7309.9999427795401</c:v>
                </c:pt>
                <c:pt idx="3">
                  <c:v>7239.9997711181604</c:v>
                </c:pt>
                <c:pt idx="4">
                  <c:v>7230.00001907349</c:v>
                </c:pt>
                <c:pt idx="5">
                  <c:v>7159.9998474121103</c:v>
                </c:pt>
                <c:pt idx="6">
                  <c:v>7059.9999427795401</c:v>
                </c:pt>
                <c:pt idx="7">
                  <c:v>7000</c:v>
                </c:pt>
                <c:pt idx="8">
                  <c:v>6961.3891000000003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3397-4969-BE66-9CC79B571CA0}"/>
            </c:ext>
          </c:extLst>
        </c:ser>
        <c:ser>
          <c:idx val="14"/>
          <c:order val="15"/>
          <c:tx>
            <c:strRef>
              <c:f>'Emisiones CH4'!$A$21</c:f>
              <c:strCache>
                <c:ptCount val="1"/>
                <c:pt idx="0">
                  <c:v>Irlanda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CH4'!$B$21:$J$21</c:f>
              <c:numCache>
                <c:formatCode>0</c:formatCode>
                <c:ptCount val="9"/>
                <c:pt idx="0">
                  <c:v>14869.9998855591</c:v>
                </c:pt>
                <c:pt idx="1">
                  <c:v>15270.000457763699</c:v>
                </c:pt>
                <c:pt idx="2">
                  <c:v>15619.9998855591</c:v>
                </c:pt>
                <c:pt idx="3">
                  <c:v>15899.999618530301</c:v>
                </c:pt>
                <c:pt idx="4">
                  <c:v>16530.000686645501</c:v>
                </c:pt>
                <c:pt idx="5">
                  <c:v>16799.9992370605</c:v>
                </c:pt>
                <c:pt idx="6">
                  <c:v>15430.000305175799</c:v>
                </c:pt>
                <c:pt idx="7">
                  <c:v>15460.000038147</c:v>
                </c:pt>
                <c:pt idx="8">
                  <c:v>15639.153708147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3397-4969-BE66-9CC79B571CA0}"/>
            </c:ext>
          </c:extLst>
        </c:ser>
        <c:ser>
          <c:idx val="15"/>
          <c:order val="16"/>
          <c:tx>
            <c:strRef>
              <c:f>'Emisiones CH4'!$A$22</c:f>
              <c:strCache>
                <c:ptCount val="1"/>
                <c:pt idx="0">
                  <c:v>Italia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CH4'!$B$22:$J$22</c:f>
              <c:numCache>
                <c:formatCode>0</c:formatCode>
                <c:ptCount val="9"/>
                <c:pt idx="0">
                  <c:v>47270.000457763701</c:v>
                </c:pt>
                <c:pt idx="1">
                  <c:v>45130.001068115198</c:v>
                </c:pt>
                <c:pt idx="2">
                  <c:v>44069.999694824197</c:v>
                </c:pt>
                <c:pt idx="3">
                  <c:v>44849.998474121101</c:v>
                </c:pt>
                <c:pt idx="4">
                  <c:v>44720.001220703103</c:v>
                </c:pt>
                <c:pt idx="5">
                  <c:v>44849.998474121101</c:v>
                </c:pt>
                <c:pt idx="6">
                  <c:v>44580.001831054702</c:v>
                </c:pt>
                <c:pt idx="7">
                  <c:v>44349.998474121101</c:v>
                </c:pt>
                <c:pt idx="8">
                  <c:v>42993.352954121103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3397-4969-BE66-9CC79B571CA0}"/>
            </c:ext>
          </c:extLst>
        </c:ser>
        <c:ser>
          <c:idx val="16"/>
          <c:order val="17"/>
          <c:tx>
            <c:strRef>
              <c:f>'Emisiones CH4'!$A$23</c:f>
              <c:strCache>
                <c:ptCount val="1"/>
                <c:pt idx="0">
                  <c:v>Letonia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CH4'!$B$23:$J$23</c:f>
              <c:numCache>
                <c:formatCode>0</c:formatCode>
                <c:ptCount val="9"/>
                <c:pt idx="0">
                  <c:v>2059.9999427795401</c:v>
                </c:pt>
                <c:pt idx="1">
                  <c:v>2069.9999332428001</c:v>
                </c:pt>
                <c:pt idx="2">
                  <c:v>2119.9998855590802</c:v>
                </c:pt>
                <c:pt idx="3">
                  <c:v>2039.9999618530301</c:v>
                </c:pt>
                <c:pt idx="4">
                  <c:v>2049.9999523162801</c:v>
                </c:pt>
                <c:pt idx="5">
                  <c:v>2049.9999523162801</c:v>
                </c:pt>
                <c:pt idx="6">
                  <c:v>2000</c:v>
                </c:pt>
                <c:pt idx="7">
                  <c:v>1980.00001907349</c:v>
                </c:pt>
                <c:pt idx="8">
                  <c:v>1941.0200590734898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3397-4969-BE66-9CC79B571CA0}"/>
            </c:ext>
          </c:extLst>
        </c:ser>
        <c:ser>
          <c:idx val="17"/>
          <c:order val="18"/>
          <c:tx>
            <c:strRef>
              <c:f>'Emisiones CH4'!$A$24</c:f>
              <c:strCache>
                <c:ptCount val="1"/>
                <c:pt idx="0">
                  <c:v>Lituania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CH4'!$B$24:$J$24</c:f>
              <c:numCache>
                <c:formatCode>0</c:formatCode>
                <c:ptCount val="9"/>
                <c:pt idx="0">
                  <c:v>3690.0000572204599</c:v>
                </c:pt>
                <c:pt idx="1">
                  <c:v>3579.9999237060501</c:v>
                </c:pt>
                <c:pt idx="2">
                  <c:v>3480.00001907349</c:v>
                </c:pt>
                <c:pt idx="3">
                  <c:v>3450.0000476837199</c:v>
                </c:pt>
                <c:pt idx="4">
                  <c:v>3349.9999046325702</c:v>
                </c:pt>
                <c:pt idx="5">
                  <c:v>3269.99998092651</c:v>
                </c:pt>
                <c:pt idx="6">
                  <c:v>3119.9998855590802</c:v>
                </c:pt>
                <c:pt idx="7">
                  <c:v>3029.9999713897701</c:v>
                </c:pt>
                <c:pt idx="8">
                  <c:v>2923.7148813897702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3397-4969-BE66-9CC79B571CA0}"/>
            </c:ext>
          </c:extLst>
        </c:ser>
        <c:ser>
          <c:idx val="18"/>
          <c:order val="19"/>
          <c:tx>
            <c:strRef>
              <c:f>'Emisiones CH4'!$A$25</c:f>
              <c:strCache>
                <c:ptCount val="1"/>
                <c:pt idx="0">
                  <c:v>Luxemburgo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CH4'!$B$25:$J$25</c:f>
              <c:numCache>
                <c:formatCode>0</c:formatCode>
                <c:ptCount val="9"/>
                <c:pt idx="0">
                  <c:v>550.00001192092896</c:v>
                </c:pt>
                <c:pt idx="1">
                  <c:v>560.00000238418602</c:v>
                </c:pt>
                <c:pt idx="2">
                  <c:v>560.00000238418602</c:v>
                </c:pt>
                <c:pt idx="3">
                  <c:v>560.00000238418602</c:v>
                </c:pt>
                <c:pt idx="4">
                  <c:v>560.00000238418602</c:v>
                </c:pt>
                <c:pt idx="5">
                  <c:v>569.99999284744297</c:v>
                </c:pt>
                <c:pt idx="6">
                  <c:v>560.00000238418602</c:v>
                </c:pt>
                <c:pt idx="7">
                  <c:v>560.00000238418602</c:v>
                </c:pt>
                <c:pt idx="8">
                  <c:v>561.64843238418609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3397-4969-BE66-9CC79B571CA0}"/>
            </c:ext>
          </c:extLst>
        </c:ser>
        <c:ser>
          <c:idx val="19"/>
          <c:order val="20"/>
          <c:tx>
            <c:strRef>
              <c:f>'Emisiones CH4'!$A$26</c:f>
              <c:strCache>
                <c:ptCount val="1"/>
                <c:pt idx="0">
                  <c:v>Malta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CH4'!$B$26:$J$26</c:f>
              <c:numCache>
                <c:formatCode>0</c:formatCode>
                <c:ptCount val="9"/>
                <c:pt idx="0">
                  <c:v>200.00000298023201</c:v>
                </c:pt>
                <c:pt idx="1">
                  <c:v>189.99999761581401</c:v>
                </c:pt>
                <c:pt idx="2">
                  <c:v>200.00000298023201</c:v>
                </c:pt>
                <c:pt idx="3">
                  <c:v>209.99999344348899</c:v>
                </c:pt>
                <c:pt idx="4">
                  <c:v>219.99999880790699</c:v>
                </c:pt>
                <c:pt idx="5">
                  <c:v>219.99999880790699</c:v>
                </c:pt>
                <c:pt idx="6">
                  <c:v>219.99999880790699</c:v>
                </c:pt>
                <c:pt idx="7">
                  <c:v>219.99999880790699</c:v>
                </c:pt>
                <c:pt idx="8">
                  <c:v>215.23196880790701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3397-4969-BE66-9CC79B571CA0}"/>
            </c:ext>
          </c:extLst>
        </c:ser>
        <c:ser>
          <c:idx val="20"/>
          <c:order val="21"/>
          <c:tx>
            <c:strRef>
              <c:f>'Emisiones CH4'!$A$27</c:f>
              <c:strCache>
                <c:ptCount val="1"/>
                <c:pt idx="0">
                  <c:v>Países Bajos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CH4'!$B$27:$J$27</c:f>
              <c:numCache>
                <c:formatCode>0</c:formatCode>
                <c:ptCount val="9"/>
                <c:pt idx="0">
                  <c:v>17190.000534057599</c:v>
                </c:pt>
                <c:pt idx="1">
                  <c:v>17270.000457763701</c:v>
                </c:pt>
                <c:pt idx="2">
                  <c:v>17270.000457763701</c:v>
                </c:pt>
                <c:pt idx="3">
                  <c:v>17500</c:v>
                </c:pt>
                <c:pt idx="4">
                  <c:v>17440.000534057599</c:v>
                </c:pt>
                <c:pt idx="5">
                  <c:v>16590.000152587902</c:v>
                </c:pt>
                <c:pt idx="6">
                  <c:v>15529.999732971201</c:v>
                </c:pt>
                <c:pt idx="7">
                  <c:v>15539.999961853</c:v>
                </c:pt>
                <c:pt idx="8">
                  <c:v>15244.191071852996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3397-4969-BE66-9CC79B571CA0}"/>
            </c:ext>
          </c:extLst>
        </c:ser>
        <c:ser>
          <c:idx val="21"/>
          <c:order val="22"/>
          <c:tx>
            <c:strRef>
              <c:f>'Emisiones CH4'!$A$28</c:f>
              <c:strCache>
                <c:ptCount val="1"/>
                <c:pt idx="0">
                  <c:v>Polonia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</a:schemeClr>
              </a:solidFill>
              <a:ln w="9525">
                <a:solidFill>
                  <a:schemeClr val="accent4">
                    <a:lumMod val="8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CH4'!$B$28:$J$28</c:f>
              <c:numCache>
                <c:formatCode>0</c:formatCode>
                <c:ptCount val="9"/>
                <c:pt idx="0">
                  <c:v>31389.999389648401</c:v>
                </c:pt>
                <c:pt idx="1">
                  <c:v>31120.000839233398</c:v>
                </c:pt>
                <c:pt idx="2">
                  <c:v>30389.999389648401</c:v>
                </c:pt>
                <c:pt idx="3">
                  <c:v>29989.9997711182</c:v>
                </c:pt>
                <c:pt idx="4">
                  <c:v>29170.000076293902</c:v>
                </c:pt>
                <c:pt idx="5">
                  <c:v>29530.000686645501</c:v>
                </c:pt>
                <c:pt idx="6">
                  <c:v>29399.999618530299</c:v>
                </c:pt>
                <c:pt idx="7">
                  <c:v>29000</c:v>
                </c:pt>
                <c:pt idx="8">
                  <c:v>28578.977100000004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3397-4969-BE66-9CC79B571CA0}"/>
            </c:ext>
          </c:extLst>
        </c:ser>
        <c:ser>
          <c:idx val="22"/>
          <c:order val="23"/>
          <c:tx>
            <c:strRef>
              <c:f>'Emisiones CH4'!$A$29</c:f>
              <c:strCache>
                <c:ptCount val="1"/>
                <c:pt idx="0">
                  <c:v>Portugal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</a:schemeClr>
              </a:solidFill>
              <a:ln w="9525">
                <a:solidFill>
                  <a:schemeClr val="accent5">
                    <a:lumMod val="8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CH4'!$B$29:$J$29</c:f>
              <c:numCache>
                <c:formatCode>0</c:formatCode>
                <c:ptCount val="9"/>
                <c:pt idx="0">
                  <c:v>11680.000305175799</c:v>
                </c:pt>
                <c:pt idx="1">
                  <c:v>11479.999542236301</c:v>
                </c:pt>
                <c:pt idx="2">
                  <c:v>11460.000038147</c:v>
                </c:pt>
                <c:pt idx="3">
                  <c:v>11489.9997711182</c:v>
                </c:pt>
                <c:pt idx="4">
                  <c:v>11439.999580383301</c:v>
                </c:pt>
                <c:pt idx="5">
                  <c:v>11569.999694824201</c:v>
                </c:pt>
                <c:pt idx="6">
                  <c:v>11329.9999237061</c:v>
                </c:pt>
                <c:pt idx="7">
                  <c:v>11350.000381469699</c:v>
                </c:pt>
                <c:pt idx="8">
                  <c:v>11375.711591469701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3397-4969-BE66-9CC79B571CA0}"/>
            </c:ext>
          </c:extLst>
        </c:ser>
        <c:ser>
          <c:idx val="23"/>
          <c:order val="24"/>
          <c:tx>
            <c:strRef>
              <c:f>'Emisiones CH4'!$A$30</c:f>
              <c:strCache>
                <c:ptCount val="1"/>
                <c:pt idx="0">
                  <c:v>Rep Checa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</a:schemeClr>
              </a:solidFill>
              <a:ln w="9525">
                <a:solidFill>
                  <a:schemeClr val="accent6">
                    <a:lumMod val="8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CH4'!$B$30:$J$30</c:f>
              <c:numCache>
                <c:formatCode>0</c:formatCode>
                <c:ptCount val="9"/>
                <c:pt idx="0">
                  <c:v>13619.9998855591</c:v>
                </c:pt>
                <c:pt idx="1">
                  <c:v>12819.999694824201</c:v>
                </c:pt>
                <c:pt idx="2">
                  <c:v>12760.0002288818</c:v>
                </c:pt>
                <c:pt idx="3">
                  <c:v>12760.0002288818</c:v>
                </c:pt>
                <c:pt idx="4">
                  <c:v>12470.000267028799</c:v>
                </c:pt>
                <c:pt idx="5">
                  <c:v>12489.9997711182</c:v>
                </c:pt>
                <c:pt idx="6">
                  <c:v>12409.9998474121</c:v>
                </c:pt>
                <c:pt idx="7">
                  <c:v>12439.999580383301</c:v>
                </c:pt>
                <c:pt idx="8">
                  <c:v>11829.027640383301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3397-4969-BE66-9CC79B571CA0}"/>
            </c:ext>
          </c:extLst>
        </c:ser>
        <c:ser>
          <c:idx val="24"/>
          <c:order val="25"/>
          <c:tx>
            <c:strRef>
              <c:f>'Emisiones CH4'!$A$31</c:f>
              <c:strCache>
                <c:ptCount val="1"/>
                <c:pt idx="0">
                  <c:v>Rumanía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CH4'!$B$31:$J$31</c:f>
              <c:numCache>
                <c:formatCode>0</c:formatCode>
                <c:ptCount val="9"/>
                <c:pt idx="0">
                  <c:v>17040.0009155273</c:v>
                </c:pt>
                <c:pt idx="1">
                  <c:v>17209.9990844727</c:v>
                </c:pt>
                <c:pt idx="2">
                  <c:v>17290.0009155273</c:v>
                </c:pt>
                <c:pt idx="3">
                  <c:v>17309.999465942401</c:v>
                </c:pt>
                <c:pt idx="4">
                  <c:v>17170.000076293902</c:v>
                </c:pt>
                <c:pt idx="5">
                  <c:v>17190.000534057599</c:v>
                </c:pt>
                <c:pt idx="6">
                  <c:v>16940.000534057599</c:v>
                </c:pt>
                <c:pt idx="7">
                  <c:v>16760.0002288818</c:v>
                </c:pt>
                <c:pt idx="8">
                  <c:v>16490.1309688818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3397-4969-BE66-9CC79B571CA0}"/>
            </c:ext>
          </c:extLst>
        </c:ser>
        <c:ser>
          <c:idx val="25"/>
          <c:order val="26"/>
          <c:tx>
            <c:strRef>
              <c:f>'Emisiones CH4'!$A$32</c:f>
              <c:strCache>
                <c:ptCount val="1"/>
                <c:pt idx="0">
                  <c:v>Suecia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CH4'!$B$32:$J$32</c:f>
              <c:numCache>
                <c:formatCode>0</c:formatCode>
                <c:ptCount val="9"/>
                <c:pt idx="0">
                  <c:v>5699.9998092651404</c:v>
                </c:pt>
                <c:pt idx="1">
                  <c:v>5530.0002098083496</c:v>
                </c:pt>
                <c:pt idx="2">
                  <c:v>5389.9998664856003</c:v>
                </c:pt>
                <c:pt idx="3">
                  <c:v>5210.0000381469699</c:v>
                </c:pt>
                <c:pt idx="4">
                  <c:v>5150.0000953674298</c:v>
                </c:pt>
                <c:pt idx="5">
                  <c:v>5119.9998855590802</c:v>
                </c:pt>
                <c:pt idx="6">
                  <c:v>4880.0001144409198</c:v>
                </c:pt>
                <c:pt idx="7">
                  <c:v>4769.99998092651</c:v>
                </c:pt>
                <c:pt idx="8">
                  <c:v>3905.13699092651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3397-4969-BE66-9CC79B571C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7977135"/>
        <c:axId val="957978383"/>
      </c:line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5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sz="2500" b="1" baseline="0"/>
              <a:t>Ecoeficiencia-Emisiones 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5.5754721221127027E-2"/>
          <c:y val="5.567695896006792E-2"/>
          <c:w val="0.85080441471277546"/>
          <c:h val="0.82057243524551304"/>
        </c:manualLayout>
      </c:layout>
      <c:barChart>
        <c:barDir val="col"/>
        <c:grouping val="stacked"/>
        <c:varyColors val="0"/>
        <c:ser>
          <c:idx val="0"/>
          <c:order val="0"/>
          <c:tx>
            <c:v>Ecoeficiencia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'Emisiones CH4'!$D$69:$D$95</c:f>
              <c:strCache>
                <c:ptCount val="27"/>
                <c:pt idx="0">
                  <c:v>Malta</c:v>
                </c:pt>
                <c:pt idx="1">
                  <c:v>Austria</c:v>
                </c:pt>
                <c:pt idx="2">
                  <c:v>Dinamarca</c:v>
                </c:pt>
                <c:pt idx="3">
                  <c:v>Alemania</c:v>
                </c:pt>
                <c:pt idx="4">
                  <c:v>Italia</c:v>
                </c:pt>
                <c:pt idx="5">
                  <c:v>Países Bajos</c:v>
                </c:pt>
                <c:pt idx="6">
                  <c:v>Suecia</c:v>
                </c:pt>
                <c:pt idx="7">
                  <c:v>Francia</c:v>
                </c:pt>
                <c:pt idx="8">
                  <c:v>Luxemburgo</c:v>
                </c:pt>
                <c:pt idx="9">
                  <c:v>Irlanda</c:v>
                </c:pt>
                <c:pt idx="10">
                  <c:v>Letonia</c:v>
                </c:pt>
                <c:pt idx="11">
                  <c:v>Bélgica</c:v>
                </c:pt>
                <c:pt idx="12">
                  <c:v>Polonia</c:v>
                </c:pt>
                <c:pt idx="13">
                  <c:v>Estonia</c:v>
                </c:pt>
                <c:pt idx="14">
                  <c:v>España</c:v>
                </c:pt>
                <c:pt idx="15">
                  <c:v>Finlandia</c:v>
                </c:pt>
                <c:pt idx="16">
                  <c:v>Lituania</c:v>
                </c:pt>
                <c:pt idx="17">
                  <c:v>Chipre</c:v>
                </c:pt>
                <c:pt idx="18">
                  <c:v>Portugal</c:v>
                </c:pt>
                <c:pt idx="19">
                  <c:v>Eslovenia</c:v>
                </c:pt>
                <c:pt idx="20">
                  <c:v>Croacia</c:v>
                </c:pt>
                <c:pt idx="21">
                  <c:v>Grecia</c:v>
                </c:pt>
                <c:pt idx="22">
                  <c:v>Rumanía</c:v>
                </c:pt>
                <c:pt idx="23">
                  <c:v>Eslovaquia</c:v>
                </c:pt>
                <c:pt idx="24">
                  <c:v>Hungría</c:v>
                </c:pt>
                <c:pt idx="25">
                  <c:v>Rep Checa</c:v>
                </c:pt>
                <c:pt idx="26">
                  <c:v>Bulgaria</c:v>
                </c:pt>
              </c:strCache>
            </c:strRef>
          </c:cat>
          <c:val>
            <c:numRef>
              <c:f>'Emisiones CH4'!$E$69:$E$95</c:f>
              <c:numCache>
                <c:formatCode>General</c:formatCode>
                <c:ptCount val="27"/>
                <c:pt idx="0">
                  <c:v>1.0000000000000875</c:v>
                </c:pt>
                <c:pt idx="1">
                  <c:v>0.99999999999999911</c:v>
                </c:pt>
                <c:pt idx="2">
                  <c:v>0.99999999999999878</c:v>
                </c:pt>
                <c:pt idx="3">
                  <c:v>0.99999999999999867</c:v>
                </c:pt>
                <c:pt idx="4">
                  <c:v>0.99999999999999822</c:v>
                </c:pt>
                <c:pt idx="5">
                  <c:v>0.99999999999999667</c:v>
                </c:pt>
                <c:pt idx="6">
                  <c:v>0.99999999999999434</c:v>
                </c:pt>
                <c:pt idx="7">
                  <c:v>0.99999999999999156</c:v>
                </c:pt>
                <c:pt idx="8">
                  <c:v>0.99999999999995337</c:v>
                </c:pt>
                <c:pt idx="9">
                  <c:v>0.96309136536521989</c:v>
                </c:pt>
                <c:pt idx="10">
                  <c:v>0.88416897159815022</c:v>
                </c:pt>
                <c:pt idx="11">
                  <c:v>0.87567095048783061</c:v>
                </c:pt>
                <c:pt idx="12">
                  <c:v>0.791188877978799</c:v>
                </c:pt>
                <c:pt idx="13">
                  <c:v>0.68567894626232784</c:v>
                </c:pt>
                <c:pt idx="14">
                  <c:v>0.66662684099829717</c:v>
                </c:pt>
                <c:pt idx="15">
                  <c:v>0.64819578958762381</c:v>
                </c:pt>
                <c:pt idx="16">
                  <c:v>0.62932886829882995</c:v>
                </c:pt>
                <c:pt idx="17">
                  <c:v>0.6187392955773503</c:v>
                </c:pt>
                <c:pt idx="18">
                  <c:v>0.53130010536323669</c:v>
                </c:pt>
                <c:pt idx="19">
                  <c:v>0.49595606239757928</c:v>
                </c:pt>
                <c:pt idx="20">
                  <c:v>0.46503011448831938</c:v>
                </c:pt>
                <c:pt idx="21">
                  <c:v>0.45678789858276669</c:v>
                </c:pt>
                <c:pt idx="22">
                  <c:v>0.32226665964916051</c:v>
                </c:pt>
                <c:pt idx="23">
                  <c:v>0.28573109048535961</c:v>
                </c:pt>
                <c:pt idx="24">
                  <c:v>0.23434707963453677</c:v>
                </c:pt>
                <c:pt idx="25">
                  <c:v>0.17142373801796512</c:v>
                </c:pt>
                <c:pt idx="26">
                  <c:v>0.14226958981533103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F8-43D9-A79F-3D371FC746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957977135"/>
        <c:axId val="957978383"/>
      </c:barChart>
      <c:barChart>
        <c:barDir val="col"/>
        <c:grouping val="stacked"/>
        <c:varyColors val="0"/>
        <c:ser>
          <c:idx val="1"/>
          <c:order val="1"/>
          <c:tx>
            <c:v>Emisiones metano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'Emisiones CH4'!$D$69:$D$95</c:f>
              <c:strCache>
                <c:ptCount val="27"/>
                <c:pt idx="0">
                  <c:v>Malta</c:v>
                </c:pt>
                <c:pt idx="1">
                  <c:v>Austria</c:v>
                </c:pt>
                <c:pt idx="2">
                  <c:v>Dinamarca</c:v>
                </c:pt>
                <c:pt idx="3">
                  <c:v>Alemania</c:v>
                </c:pt>
                <c:pt idx="4">
                  <c:v>Italia</c:v>
                </c:pt>
                <c:pt idx="5">
                  <c:v>Países Bajos</c:v>
                </c:pt>
                <c:pt idx="6">
                  <c:v>Suecia</c:v>
                </c:pt>
                <c:pt idx="7">
                  <c:v>Francia</c:v>
                </c:pt>
                <c:pt idx="8">
                  <c:v>Luxemburgo</c:v>
                </c:pt>
                <c:pt idx="9">
                  <c:v>Irlanda</c:v>
                </c:pt>
                <c:pt idx="10">
                  <c:v>Letonia</c:v>
                </c:pt>
                <c:pt idx="11">
                  <c:v>Bélgica</c:v>
                </c:pt>
                <c:pt idx="12">
                  <c:v>Polonia</c:v>
                </c:pt>
                <c:pt idx="13">
                  <c:v>Estonia</c:v>
                </c:pt>
                <c:pt idx="14">
                  <c:v>España</c:v>
                </c:pt>
                <c:pt idx="15">
                  <c:v>Finlandia</c:v>
                </c:pt>
                <c:pt idx="16">
                  <c:v>Lituania</c:v>
                </c:pt>
                <c:pt idx="17">
                  <c:v>Chipre</c:v>
                </c:pt>
                <c:pt idx="18">
                  <c:v>Portugal</c:v>
                </c:pt>
                <c:pt idx="19">
                  <c:v>Eslovenia</c:v>
                </c:pt>
                <c:pt idx="20">
                  <c:v>Croacia</c:v>
                </c:pt>
                <c:pt idx="21">
                  <c:v>Grecia</c:v>
                </c:pt>
                <c:pt idx="22">
                  <c:v>Rumanía</c:v>
                </c:pt>
                <c:pt idx="23">
                  <c:v>Eslovaquia</c:v>
                </c:pt>
                <c:pt idx="24">
                  <c:v>Hungría</c:v>
                </c:pt>
                <c:pt idx="25">
                  <c:v>Rep Checa</c:v>
                </c:pt>
                <c:pt idx="26">
                  <c:v>Bulgaria</c:v>
                </c:pt>
              </c:strCache>
            </c:strRef>
          </c:cat>
          <c:val>
            <c:numRef>
              <c:f>'Emisiones CH4'!$F$69:$F$95</c:f>
              <c:numCache>
                <c:formatCode>General</c:formatCode>
                <c:ptCount val="27"/>
                <c:pt idx="0">
                  <c:v>210.58132900658913</c:v>
                </c:pt>
                <c:pt idx="1">
                  <c:v>7289.6753219133861</c:v>
                </c:pt>
                <c:pt idx="2">
                  <c:v>8113.5644723038749</c:v>
                </c:pt>
                <c:pt idx="3">
                  <c:v>51848.402601934678</c:v>
                </c:pt>
                <c:pt idx="4">
                  <c:v>44757.03918321614</c:v>
                </c:pt>
                <c:pt idx="5">
                  <c:v>16619.354766989745</c:v>
                </c:pt>
                <c:pt idx="6">
                  <c:v>5072.7929989918348</c:v>
                </c:pt>
                <c:pt idx="7">
                  <c:v>62186.166835633689</c:v>
                </c:pt>
                <c:pt idx="8">
                  <c:v>560.18316127307492</c:v>
                </c:pt>
                <c:pt idx="9">
                  <c:v>15724.350424732002</c:v>
                </c:pt>
                <c:pt idx="10">
                  <c:v>2034.5577451348881</c:v>
                </c:pt>
                <c:pt idx="11">
                  <c:v>8385.7587587291127</c:v>
                </c:pt>
                <c:pt idx="12">
                  <c:v>29840.997430124236</c:v>
                </c:pt>
                <c:pt idx="13">
                  <c:v>1149.9454136208756</c:v>
                </c:pt>
                <c:pt idx="14">
                  <c:v>38447.777947319883</c:v>
                </c:pt>
                <c:pt idx="15">
                  <c:v>5001.214796070286</c:v>
                </c:pt>
                <c:pt idx="16">
                  <c:v>3321.5238523979356</c:v>
                </c:pt>
                <c:pt idx="17">
                  <c:v>718.33981656372055</c:v>
                </c:pt>
                <c:pt idx="18">
                  <c:v>11463.967869836701</c:v>
                </c:pt>
                <c:pt idx="19">
                  <c:v>1776.2299044444444</c:v>
                </c:pt>
                <c:pt idx="20">
                  <c:v>3694.8309889492439</c:v>
                </c:pt>
                <c:pt idx="21">
                  <c:v>9766.012567568363</c:v>
                </c:pt>
                <c:pt idx="22">
                  <c:v>17044.459191515823</c:v>
                </c:pt>
                <c:pt idx="23">
                  <c:v>4254.8776069542109</c:v>
                </c:pt>
                <c:pt idx="24">
                  <c:v>7233.4876099609373</c:v>
                </c:pt>
                <c:pt idx="25">
                  <c:v>12622.114127163622</c:v>
                </c:pt>
                <c:pt idx="26">
                  <c:v>7232.2222921583389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F8-43D9-A79F-3D371FC746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078125296"/>
        <c:axId val="1078115728"/>
      </c:bar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2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000" baseline="0"/>
                  <a:t>ECoeficienca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valAx>
        <c:axId val="107811572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5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500" baseline="0"/>
                  <a:t>Emisiones CH4 (kt equivalente de CO2)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5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078125296"/>
        <c:crosses val="max"/>
        <c:crossBetween val="between"/>
      </c:valAx>
      <c:catAx>
        <c:axId val="10781252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7811572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4616186890038085"/>
          <c:y val="0.23834344935647495"/>
          <c:w val="0.16372238744636641"/>
          <c:h val="7.428676969216475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sz="2400"/>
              <a:t>PIB vs Emisiones de 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4.2185879281046161E-2"/>
          <c:y val="7.1818292355742899E-2"/>
          <c:w val="0.86888327873144955"/>
          <c:h val="0.8919979936022091"/>
        </c:manualLayout>
      </c:layout>
      <c:barChart>
        <c:barDir val="col"/>
        <c:grouping val="clustered"/>
        <c:varyColors val="0"/>
        <c:ser>
          <c:idx val="0"/>
          <c:order val="1"/>
          <c:tx>
            <c:v>PIB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'PIB (€)'!$B$24:$J$24</c:f>
              <c:numCache>
                <c:formatCode>0</c:formatCode>
                <c:ptCount val="9"/>
                <c:pt idx="0">
                  <c:v>33360.6</c:v>
                </c:pt>
                <c:pt idx="1">
                  <c:v>35071.300000000003</c:v>
                </c:pt>
                <c:pt idx="2">
                  <c:v>36587.599999999999</c:v>
                </c:pt>
                <c:pt idx="3">
                  <c:v>37361.4</c:v>
                </c:pt>
                <c:pt idx="4">
                  <c:v>38857.699999999997</c:v>
                </c:pt>
                <c:pt idx="5">
                  <c:v>42246.2</c:v>
                </c:pt>
                <c:pt idx="6">
                  <c:v>45509.400000000009</c:v>
                </c:pt>
                <c:pt idx="7">
                  <c:v>48856.400000000009</c:v>
                </c:pt>
                <c:pt idx="8">
                  <c:v>49503.600000000006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757-4864-8A6F-48DCE698B9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57977135"/>
        <c:axId val="957978383"/>
      </c:barChart>
      <c:lineChart>
        <c:grouping val="standard"/>
        <c:varyColors val="0"/>
        <c:ser>
          <c:idx val="17"/>
          <c:order val="0"/>
          <c:tx>
            <c:v>Emisiones CH4</c:v>
          </c:tx>
          <c:spPr>
            <a:ln w="762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'Emisiones CH4'!$B$5:$J$5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'Emisiones CH4'!$B$24:$J$24</c:f>
              <c:numCache>
                <c:formatCode>0</c:formatCode>
                <c:ptCount val="9"/>
                <c:pt idx="0">
                  <c:v>3690.0000572204599</c:v>
                </c:pt>
                <c:pt idx="1">
                  <c:v>3579.9999237060501</c:v>
                </c:pt>
                <c:pt idx="2">
                  <c:v>3480.00001907349</c:v>
                </c:pt>
                <c:pt idx="3">
                  <c:v>3450.0000476837199</c:v>
                </c:pt>
                <c:pt idx="4">
                  <c:v>3349.9999046325702</c:v>
                </c:pt>
                <c:pt idx="5">
                  <c:v>3269.99998092651</c:v>
                </c:pt>
                <c:pt idx="6">
                  <c:v>3119.9998855590802</c:v>
                </c:pt>
                <c:pt idx="7">
                  <c:v>3029.9999713897701</c:v>
                </c:pt>
                <c:pt idx="8">
                  <c:v>2923.7148813897702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4757-4864-8A6F-48DCE698B9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550815"/>
        <c:axId val="47552895"/>
      </c:line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valAx>
        <c:axId val="47552895"/>
        <c:scaling>
          <c:orientation val="minMax"/>
        </c:scaling>
        <c:delete val="0"/>
        <c:axPos val="r"/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47550815"/>
        <c:crosses val="max"/>
        <c:crossBetween val="between"/>
      </c:valAx>
      <c:catAx>
        <c:axId val="47550815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7552895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9431262104027003"/>
          <c:y val="6.3196100661339155E-2"/>
          <c:w val="0.12903696702757469"/>
          <c:h val="0.1804474153119596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="1" i="0" baseline="0"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5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sz="2500" baseline="0"/>
              <a:t>PIB-Emisiones 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5.5754721221127027E-2"/>
          <c:y val="5.567695896006792E-2"/>
          <c:w val="0.85080441471277546"/>
          <c:h val="0.82057243524551304"/>
        </c:manualLayout>
      </c:layout>
      <c:barChart>
        <c:barDir val="col"/>
        <c:grouping val="stacked"/>
        <c:varyColors val="0"/>
        <c:ser>
          <c:idx val="1"/>
          <c:order val="1"/>
          <c:tx>
            <c:v>Emisiones metano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'Emisiones CH4'!$D$69:$D$95</c:f>
              <c:strCache>
                <c:ptCount val="27"/>
                <c:pt idx="0">
                  <c:v>Malta</c:v>
                </c:pt>
                <c:pt idx="1">
                  <c:v>Austria</c:v>
                </c:pt>
                <c:pt idx="2">
                  <c:v>Dinamarca</c:v>
                </c:pt>
                <c:pt idx="3">
                  <c:v>Alemania</c:v>
                </c:pt>
                <c:pt idx="4">
                  <c:v>Italia</c:v>
                </c:pt>
                <c:pt idx="5">
                  <c:v>Países Bajos</c:v>
                </c:pt>
                <c:pt idx="6">
                  <c:v>Suecia</c:v>
                </c:pt>
                <c:pt idx="7">
                  <c:v>Francia</c:v>
                </c:pt>
                <c:pt idx="8">
                  <c:v>Luxemburgo</c:v>
                </c:pt>
                <c:pt idx="9">
                  <c:v>Irlanda</c:v>
                </c:pt>
                <c:pt idx="10">
                  <c:v>Letonia</c:v>
                </c:pt>
                <c:pt idx="11">
                  <c:v>Bélgica</c:v>
                </c:pt>
                <c:pt idx="12">
                  <c:v>Polonia</c:v>
                </c:pt>
                <c:pt idx="13">
                  <c:v>Estonia</c:v>
                </c:pt>
                <c:pt idx="14">
                  <c:v>España</c:v>
                </c:pt>
                <c:pt idx="15">
                  <c:v>Finlandia</c:v>
                </c:pt>
                <c:pt idx="16">
                  <c:v>Lituania</c:v>
                </c:pt>
                <c:pt idx="17">
                  <c:v>Chipre</c:v>
                </c:pt>
                <c:pt idx="18">
                  <c:v>Portugal</c:v>
                </c:pt>
                <c:pt idx="19">
                  <c:v>Eslovenia</c:v>
                </c:pt>
                <c:pt idx="20">
                  <c:v>Croacia</c:v>
                </c:pt>
                <c:pt idx="21">
                  <c:v>Grecia</c:v>
                </c:pt>
                <c:pt idx="22">
                  <c:v>Rumanía</c:v>
                </c:pt>
                <c:pt idx="23">
                  <c:v>Eslovaquia</c:v>
                </c:pt>
                <c:pt idx="24">
                  <c:v>Hungría</c:v>
                </c:pt>
                <c:pt idx="25">
                  <c:v>Rep Checa</c:v>
                </c:pt>
                <c:pt idx="26">
                  <c:v>Bulgaria</c:v>
                </c:pt>
              </c:strCache>
            </c:strRef>
          </c:cat>
          <c:val>
            <c:numRef>
              <c:f>'Emisiones CH4'!$F$69:$F$95</c:f>
              <c:numCache>
                <c:formatCode>General</c:formatCode>
                <c:ptCount val="27"/>
                <c:pt idx="0">
                  <c:v>210.58132900658913</c:v>
                </c:pt>
                <c:pt idx="1">
                  <c:v>7289.6753219133861</c:v>
                </c:pt>
                <c:pt idx="2">
                  <c:v>8113.5644723038749</c:v>
                </c:pt>
                <c:pt idx="3">
                  <c:v>51848.402601934678</c:v>
                </c:pt>
                <c:pt idx="4">
                  <c:v>44757.03918321614</c:v>
                </c:pt>
                <c:pt idx="5">
                  <c:v>16619.354766989745</c:v>
                </c:pt>
                <c:pt idx="6">
                  <c:v>5072.7929989918348</c:v>
                </c:pt>
                <c:pt idx="7">
                  <c:v>62186.166835633689</c:v>
                </c:pt>
                <c:pt idx="8">
                  <c:v>560.18316127307492</c:v>
                </c:pt>
                <c:pt idx="9">
                  <c:v>15724.350424732002</c:v>
                </c:pt>
                <c:pt idx="10">
                  <c:v>2034.5577451348881</c:v>
                </c:pt>
                <c:pt idx="11">
                  <c:v>8385.7587587291127</c:v>
                </c:pt>
                <c:pt idx="12">
                  <c:v>29840.997430124236</c:v>
                </c:pt>
                <c:pt idx="13">
                  <c:v>1149.9454136208756</c:v>
                </c:pt>
                <c:pt idx="14">
                  <c:v>38447.777947319883</c:v>
                </c:pt>
                <c:pt idx="15">
                  <c:v>5001.214796070286</c:v>
                </c:pt>
                <c:pt idx="16">
                  <c:v>3321.5238523979356</c:v>
                </c:pt>
                <c:pt idx="17">
                  <c:v>718.33981656372055</c:v>
                </c:pt>
                <c:pt idx="18">
                  <c:v>11463.967869836701</c:v>
                </c:pt>
                <c:pt idx="19">
                  <c:v>1776.2299044444444</c:v>
                </c:pt>
                <c:pt idx="20">
                  <c:v>3694.8309889492439</c:v>
                </c:pt>
                <c:pt idx="21">
                  <c:v>9766.012567568363</c:v>
                </c:pt>
                <c:pt idx="22">
                  <c:v>17044.459191515823</c:v>
                </c:pt>
                <c:pt idx="23">
                  <c:v>4254.8776069542109</c:v>
                </c:pt>
                <c:pt idx="24">
                  <c:v>7233.4876099609373</c:v>
                </c:pt>
                <c:pt idx="25">
                  <c:v>12622.114127163622</c:v>
                </c:pt>
                <c:pt idx="26">
                  <c:v>7232.2222921583389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4AD-48DE-9DDC-6B97EA076C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957977135"/>
        <c:axId val="957978383"/>
      </c:barChart>
      <c:barChart>
        <c:barDir val="col"/>
        <c:grouping val="stacked"/>
        <c:varyColors val="0"/>
        <c:ser>
          <c:idx val="0"/>
          <c:order val="0"/>
          <c:tx>
            <c:v>PIB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'Emisiones CH4'!$D$69:$D$95</c:f>
              <c:strCache>
                <c:ptCount val="27"/>
                <c:pt idx="0">
                  <c:v>Malta</c:v>
                </c:pt>
                <c:pt idx="1">
                  <c:v>Austria</c:v>
                </c:pt>
                <c:pt idx="2">
                  <c:v>Dinamarca</c:v>
                </c:pt>
                <c:pt idx="3">
                  <c:v>Alemania</c:v>
                </c:pt>
                <c:pt idx="4">
                  <c:v>Italia</c:v>
                </c:pt>
                <c:pt idx="5">
                  <c:v>Países Bajos</c:v>
                </c:pt>
                <c:pt idx="6">
                  <c:v>Suecia</c:v>
                </c:pt>
                <c:pt idx="7">
                  <c:v>Francia</c:v>
                </c:pt>
                <c:pt idx="8">
                  <c:v>Luxemburgo</c:v>
                </c:pt>
                <c:pt idx="9">
                  <c:v>Irlanda</c:v>
                </c:pt>
                <c:pt idx="10">
                  <c:v>Letonia</c:v>
                </c:pt>
                <c:pt idx="11">
                  <c:v>Bélgica</c:v>
                </c:pt>
                <c:pt idx="12">
                  <c:v>Polonia</c:v>
                </c:pt>
                <c:pt idx="13">
                  <c:v>Estonia</c:v>
                </c:pt>
                <c:pt idx="14">
                  <c:v>España</c:v>
                </c:pt>
                <c:pt idx="15">
                  <c:v>Finlandia</c:v>
                </c:pt>
                <c:pt idx="16">
                  <c:v>Lituania</c:v>
                </c:pt>
                <c:pt idx="17">
                  <c:v>Chipre</c:v>
                </c:pt>
                <c:pt idx="18">
                  <c:v>Portugal</c:v>
                </c:pt>
                <c:pt idx="19">
                  <c:v>Eslovenia</c:v>
                </c:pt>
                <c:pt idx="20">
                  <c:v>Croacia</c:v>
                </c:pt>
                <c:pt idx="21">
                  <c:v>Grecia</c:v>
                </c:pt>
                <c:pt idx="22">
                  <c:v>Rumanía</c:v>
                </c:pt>
                <c:pt idx="23">
                  <c:v>Eslovaquia</c:v>
                </c:pt>
                <c:pt idx="24">
                  <c:v>Hungría</c:v>
                </c:pt>
                <c:pt idx="25">
                  <c:v>Rep Checa</c:v>
                </c:pt>
                <c:pt idx="26">
                  <c:v>Bulgaria</c:v>
                </c:pt>
              </c:strCache>
            </c:strRef>
          </c:cat>
          <c:val>
            <c:numRef>
              <c:f>'PIB (€)'!$G$47:$G$73</c:f>
              <c:numCache>
                <c:formatCode>0</c:formatCode>
                <c:ptCount val="27"/>
                <c:pt idx="0">
                  <c:v>10733.966666666667</c:v>
                </c:pt>
                <c:pt idx="1">
                  <c:v>356514.4444444445</c:v>
                </c:pt>
                <c:pt idx="2">
                  <c:v>283735.95555555559</c:v>
                </c:pt>
                <c:pt idx="3">
                  <c:v>3129568.222222222</c:v>
                </c:pt>
                <c:pt idx="4">
                  <c:v>1686465.0444444446</c:v>
                </c:pt>
                <c:pt idx="5">
                  <c:v>722807.4444444445</c:v>
                </c:pt>
                <c:pt idx="6">
                  <c:v>460213.07777777774</c:v>
                </c:pt>
                <c:pt idx="7">
                  <c:v>2245141.6555555556</c:v>
                </c:pt>
                <c:pt idx="8">
                  <c:v>55857.833333333343</c:v>
                </c:pt>
                <c:pt idx="9">
                  <c:v>270611.94444444438</c:v>
                </c:pt>
                <c:pt idx="10">
                  <c:v>26055.466666666664</c:v>
                </c:pt>
                <c:pt idx="11">
                  <c:v>429883.55555555556</c:v>
                </c:pt>
                <c:pt idx="12">
                  <c:v>452215.58888888895</c:v>
                </c:pt>
                <c:pt idx="13">
                  <c:v>22589.5</c:v>
                </c:pt>
                <c:pt idx="14">
                  <c:v>1111831.5555555555</c:v>
                </c:pt>
                <c:pt idx="15">
                  <c:v>219862.88888888888</c:v>
                </c:pt>
                <c:pt idx="16">
                  <c:v>40817.133333333339</c:v>
                </c:pt>
                <c:pt idx="17">
                  <c:v>19796.04444444444</c:v>
                </c:pt>
                <c:pt idx="18">
                  <c:v>188182.01111111112</c:v>
                </c:pt>
                <c:pt idx="19">
                  <c:v>41562.277777777781</c:v>
                </c:pt>
                <c:pt idx="20">
                  <c:v>48178.611111111109</c:v>
                </c:pt>
                <c:pt idx="21">
                  <c:v>177941.88888888888</c:v>
                </c:pt>
                <c:pt idx="22">
                  <c:v>176314.52222222224</c:v>
                </c:pt>
                <c:pt idx="23">
                  <c:v>82730.366666666654</c:v>
                </c:pt>
                <c:pt idx="24">
                  <c:v>120530.66666666667</c:v>
                </c:pt>
                <c:pt idx="25">
                  <c:v>186024.65555555554</c:v>
                </c:pt>
                <c:pt idx="26">
                  <c:v>50321.722222222219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AD-48DE-9DDC-6B97EA076C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36602287"/>
        <c:axId val="136600207"/>
      </c:bar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000" baseline="0"/>
                  <a:t>ECoeficienca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valAx>
        <c:axId val="136600207"/>
        <c:scaling>
          <c:orientation val="minMax"/>
        </c:scaling>
        <c:delete val="0"/>
        <c:axPos val="r"/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36602287"/>
        <c:crosses val="max"/>
        <c:crossBetween val="between"/>
      </c:valAx>
      <c:catAx>
        <c:axId val="13660228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3660020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4616186890038085"/>
          <c:y val="0.23834344935647495"/>
          <c:w val="0.16372238744636641"/>
          <c:h val="7.428676969216475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5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sz="2500" baseline="0"/>
              <a:t>Renta-Emisiones 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5.5754721221127027E-2"/>
          <c:y val="5.567695896006792E-2"/>
          <c:w val="0.85080441471277546"/>
          <c:h val="0.82057243524551304"/>
        </c:manualLayout>
      </c:layout>
      <c:barChart>
        <c:barDir val="col"/>
        <c:grouping val="clustered"/>
        <c:varyColors val="0"/>
        <c:ser>
          <c:idx val="0"/>
          <c:order val="0"/>
          <c:tx>
            <c:v>Renta per cápita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'Emisiones CH4'!$D$69:$D$95</c:f>
              <c:strCache>
                <c:ptCount val="27"/>
                <c:pt idx="0">
                  <c:v>Malta</c:v>
                </c:pt>
                <c:pt idx="1">
                  <c:v>Austria</c:v>
                </c:pt>
                <c:pt idx="2">
                  <c:v>Dinamarca</c:v>
                </c:pt>
                <c:pt idx="3">
                  <c:v>Alemania</c:v>
                </c:pt>
                <c:pt idx="4">
                  <c:v>Italia</c:v>
                </c:pt>
                <c:pt idx="5">
                  <c:v>Países Bajos</c:v>
                </c:pt>
                <c:pt idx="6">
                  <c:v>Suecia</c:v>
                </c:pt>
                <c:pt idx="7">
                  <c:v>Francia</c:v>
                </c:pt>
                <c:pt idx="8">
                  <c:v>Luxemburgo</c:v>
                </c:pt>
                <c:pt idx="9">
                  <c:v>Irlanda</c:v>
                </c:pt>
                <c:pt idx="10">
                  <c:v>Letonia</c:v>
                </c:pt>
                <c:pt idx="11">
                  <c:v>Bélgica</c:v>
                </c:pt>
                <c:pt idx="12">
                  <c:v>Polonia</c:v>
                </c:pt>
                <c:pt idx="13">
                  <c:v>Estonia</c:v>
                </c:pt>
                <c:pt idx="14">
                  <c:v>España</c:v>
                </c:pt>
                <c:pt idx="15">
                  <c:v>Finlandia</c:v>
                </c:pt>
                <c:pt idx="16">
                  <c:v>Lituania</c:v>
                </c:pt>
                <c:pt idx="17">
                  <c:v>Chipre</c:v>
                </c:pt>
                <c:pt idx="18">
                  <c:v>Portugal</c:v>
                </c:pt>
                <c:pt idx="19">
                  <c:v>Eslovenia</c:v>
                </c:pt>
                <c:pt idx="20">
                  <c:v>Croacia</c:v>
                </c:pt>
                <c:pt idx="21">
                  <c:v>Grecia</c:v>
                </c:pt>
                <c:pt idx="22">
                  <c:v>Rumanía</c:v>
                </c:pt>
                <c:pt idx="23">
                  <c:v>Eslovaquia</c:v>
                </c:pt>
                <c:pt idx="24">
                  <c:v>Hungría</c:v>
                </c:pt>
                <c:pt idx="25">
                  <c:v>Rep Checa</c:v>
                </c:pt>
                <c:pt idx="26">
                  <c:v>Bulgaria</c:v>
                </c:pt>
              </c:strCache>
            </c:strRef>
          </c:cat>
          <c:val>
            <c:numRef>
              <c:f>'Renta per cápita (€)'!$E$46:$E$72</c:f>
              <c:numCache>
                <c:formatCode>0</c:formatCode>
                <c:ptCount val="27"/>
                <c:pt idx="0">
                  <c:v>23025.555555555555</c:v>
                </c:pt>
                <c:pt idx="1">
                  <c:v>40973.333333333336</c:v>
                </c:pt>
                <c:pt idx="2">
                  <c:v>49577.777777777781</c:v>
                </c:pt>
                <c:pt idx="3">
                  <c:v>38125.555555555555</c:v>
                </c:pt>
                <c:pt idx="4">
                  <c:v>28097.777777777777</c:v>
                </c:pt>
                <c:pt idx="5">
                  <c:v>42330</c:v>
                </c:pt>
                <c:pt idx="6">
                  <c:v>46302.222222222219</c:v>
                </c:pt>
                <c:pt idx="7">
                  <c:v>33554.444444444445</c:v>
                </c:pt>
                <c:pt idx="8">
                  <c:v>95654.444444444438</c:v>
                </c:pt>
                <c:pt idx="9">
                  <c:v>56481.111111111109</c:v>
                </c:pt>
                <c:pt idx="10">
                  <c:v>13330</c:v>
                </c:pt>
                <c:pt idx="11">
                  <c:v>37936.666666666664</c:v>
                </c:pt>
                <c:pt idx="12">
                  <c:v>11772.222222222223</c:v>
                </c:pt>
                <c:pt idx="13">
                  <c:v>17125.555555555555</c:v>
                </c:pt>
                <c:pt idx="14">
                  <c:v>23800</c:v>
                </c:pt>
                <c:pt idx="15">
                  <c:v>40066.666666666664</c:v>
                </c:pt>
                <c:pt idx="16">
                  <c:v>14258.888888888889</c:v>
                </c:pt>
                <c:pt idx="17">
                  <c:v>22875.555555555555</c:v>
                </c:pt>
                <c:pt idx="18">
                  <c:v>18177.777777777777</c:v>
                </c:pt>
                <c:pt idx="19">
                  <c:v>20048.888888888891</c:v>
                </c:pt>
                <c:pt idx="20">
                  <c:v>11587.777777777777</c:v>
                </c:pt>
                <c:pt idx="21">
                  <c:v>16436.666666666668</c:v>
                </c:pt>
                <c:pt idx="22">
                  <c:v>9005.5555555555547</c:v>
                </c:pt>
                <c:pt idx="23">
                  <c:v>15225.555555555555</c:v>
                </c:pt>
                <c:pt idx="24">
                  <c:v>12275.555555555555</c:v>
                </c:pt>
                <c:pt idx="25">
                  <c:v>17556.666666666668</c:v>
                </c:pt>
                <c:pt idx="26">
                  <c:v>7092.2222222222226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A7-4A32-AC6A-CCD43FD5FA92}"/>
            </c:ext>
          </c:extLst>
        </c:ser>
        <c:ser>
          <c:idx val="1"/>
          <c:order val="1"/>
          <c:tx>
            <c:v>Emisiones metano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'Emisiones CH4'!$D$69:$D$95</c:f>
              <c:strCache>
                <c:ptCount val="27"/>
                <c:pt idx="0">
                  <c:v>Malta</c:v>
                </c:pt>
                <c:pt idx="1">
                  <c:v>Austria</c:v>
                </c:pt>
                <c:pt idx="2">
                  <c:v>Dinamarca</c:v>
                </c:pt>
                <c:pt idx="3">
                  <c:v>Alemania</c:v>
                </c:pt>
                <c:pt idx="4">
                  <c:v>Italia</c:v>
                </c:pt>
                <c:pt idx="5">
                  <c:v>Países Bajos</c:v>
                </c:pt>
                <c:pt idx="6">
                  <c:v>Suecia</c:v>
                </c:pt>
                <c:pt idx="7">
                  <c:v>Francia</c:v>
                </c:pt>
                <c:pt idx="8">
                  <c:v>Luxemburgo</c:v>
                </c:pt>
                <c:pt idx="9">
                  <c:v>Irlanda</c:v>
                </c:pt>
                <c:pt idx="10">
                  <c:v>Letonia</c:v>
                </c:pt>
                <c:pt idx="11">
                  <c:v>Bélgica</c:v>
                </c:pt>
                <c:pt idx="12">
                  <c:v>Polonia</c:v>
                </c:pt>
                <c:pt idx="13">
                  <c:v>Estonia</c:v>
                </c:pt>
                <c:pt idx="14">
                  <c:v>España</c:v>
                </c:pt>
                <c:pt idx="15">
                  <c:v>Finlandia</c:v>
                </c:pt>
                <c:pt idx="16">
                  <c:v>Lituania</c:v>
                </c:pt>
                <c:pt idx="17">
                  <c:v>Chipre</c:v>
                </c:pt>
                <c:pt idx="18">
                  <c:v>Portugal</c:v>
                </c:pt>
                <c:pt idx="19">
                  <c:v>Eslovenia</c:v>
                </c:pt>
                <c:pt idx="20">
                  <c:v>Croacia</c:v>
                </c:pt>
                <c:pt idx="21">
                  <c:v>Grecia</c:v>
                </c:pt>
                <c:pt idx="22">
                  <c:v>Rumanía</c:v>
                </c:pt>
                <c:pt idx="23">
                  <c:v>Eslovaquia</c:v>
                </c:pt>
                <c:pt idx="24">
                  <c:v>Hungría</c:v>
                </c:pt>
                <c:pt idx="25">
                  <c:v>Rep Checa</c:v>
                </c:pt>
                <c:pt idx="26">
                  <c:v>Bulgaria</c:v>
                </c:pt>
              </c:strCache>
            </c:strRef>
          </c:cat>
          <c:val>
            <c:numRef>
              <c:f>'Emisiones CH4'!$F$69:$F$95</c:f>
              <c:numCache>
                <c:formatCode>General</c:formatCode>
                <c:ptCount val="27"/>
                <c:pt idx="0">
                  <c:v>210.58132900658913</c:v>
                </c:pt>
                <c:pt idx="1">
                  <c:v>7289.6753219133861</c:v>
                </c:pt>
                <c:pt idx="2">
                  <c:v>8113.5644723038749</c:v>
                </c:pt>
                <c:pt idx="3">
                  <c:v>51848.402601934678</c:v>
                </c:pt>
                <c:pt idx="4">
                  <c:v>44757.03918321614</c:v>
                </c:pt>
                <c:pt idx="5">
                  <c:v>16619.354766989745</c:v>
                </c:pt>
                <c:pt idx="6">
                  <c:v>5072.7929989918348</c:v>
                </c:pt>
                <c:pt idx="7">
                  <c:v>62186.166835633689</c:v>
                </c:pt>
                <c:pt idx="8">
                  <c:v>560.18316127307492</c:v>
                </c:pt>
                <c:pt idx="9">
                  <c:v>15724.350424732002</c:v>
                </c:pt>
                <c:pt idx="10">
                  <c:v>2034.5577451348881</c:v>
                </c:pt>
                <c:pt idx="11">
                  <c:v>8385.7587587291127</c:v>
                </c:pt>
                <c:pt idx="12">
                  <c:v>29840.997430124236</c:v>
                </c:pt>
                <c:pt idx="13">
                  <c:v>1149.9454136208756</c:v>
                </c:pt>
                <c:pt idx="14">
                  <c:v>38447.777947319883</c:v>
                </c:pt>
                <c:pt idx="15">
                  <c:v>5001.214796070286</c:v>
                </c:pt>
                <c:pt idx="16">
                  <c:v>3321.5238523979356</c:v>
                </c:pt>
                <c:pt idx="17">
                  <c:v>718.33981656372055</c:v>
                </c:pt>
                <c:pt idx="18">
                  <c:v>11463.967869836701</c:v>
                </c:pt>
                <c:pt idx="19">
                  <c:v>1776.2299044444444</c:v>
                </c:pt>
                <c:pt idx="20">
                  <c:v>3694.8309889492439</c:v>
                </c:pt>
                <c:pt idx="21">
                  <c:v>9766.012567568363</c:v>
                </c:pt>
                <c:pt idx="22">
                  <c:v>17044.459191515823</c:v>
                </c:pt>
                <c:pt idx="23">
                  <c:v>4254.8776069542109</c:v>
                </c:pt>
                <c:pt idx="24">
                  <c:v>7233.4876099609373</c:v>
                </c:pt>
                <c:pt idx="25">
                  <c:v>12622.114127163622</c:v>
                </c:pt>
                <c:pt idx="26">
                  <c:v>7232.2222921583389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A7-4A32-AC6A-CCD43FD5FA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axId val="957977135"/>
        <c:axId val="957978383"/>
      </c:barChart>
      <c:catAx>
        <c:axId val="957977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8383"/>
        <c:crosses val="autoZero"/>
        <c:auto val="1"/>
        <c:lblAlgn val="ctr"/>
        <c:lblOffset val="100"/>
        <c:noMultiLvlLbl val="0"/>
      </c:catAx>
      <c:valAx>
        <c:axId val="95797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 sz="2000" baseline="0"/>
                  <a:t>ECoeficienca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5797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4616186890038085"/>
          <c:y val="0.23834344935647495"/>
          <c:w val="0.16372238744636641"/>
          <c:h val="7.428676969216475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238126</xdr:colOff>
      <xdr:row>14</xdr:row>
      <xdr:rowOff>149679</xdr:rowOff>
    </xdr:from>
    <xdr:to>
      <xdr:col>38</xdr:col>
      <xdr:colOff>121227</xdr:colOff>
      <xdr:row>48</xdr:row>
      <xdr:rowOff>51955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6D7B8A2-6CA1-9DA7-959F-580FCEEBD3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21</xdr:row>
      <xdr:rowOff>0</xdr:rowOff>
    </xdr:from>
    <xdr:to>
      <xdr:col>34</xdr:col>
      <xdr:colOff>231321</xdr:colOff>
      <xdr:row>58</xdr:row>
      <xdr:rowOff>40822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97063EE6-CB23-40EA-A361-1B38CE52FD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47625</xdr:colOff>
      <xdr:row>19</xdr:row>
      <xdr:rowOff>142875</xdr:rowOff>
    </xdr:from>
    <xdr:to>
      <xdr:col>33</xdr:col>
      <xdr:colOff>278946</xdr:colOff>
      <xdr:row>56</xdr:row>
      <xdr:rowOff>183697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28F782C-D772-4DEB-9417-3E57A24796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24</xdr:row>
      <xdr:rowOff>0</xdr:rowOff>
    </xdr:from>
    <xdr:to>
      <xdr:col>36</xdr:col>
      <xdr:colOff>231321</xdr:colOff>
      <xdr:row>61</xdr:row>
      <xdr:rowOff>40822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2FEC16B-7351-42B8-9A3D-AEAE8534C8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47</xdr:col>
      <xdr:colOff>375557</xdr:colOff>
      <xdr:row>28</xdr:row>
      <xdr:rowOff>179614</xdr:rowOff>
    </xdr:from>
    <xdr:to>
      <xdr:col>69</xdr:col>
      <xdr:colOff>699509</xdr:colOff>
      <xdr:row>93</xdr:row>
      <xdr:rowOff>179615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56599A1-8971-489E-97F1-4CE24E74CB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392206</xdr:colOff>
      <xdr:row>34</xdr:row>
      <xdr:rowOff>67236</xdr:rowOff>
    </xdr:from>
    <xdr:to>
      <xdr:col>14</xdr:col>
      <xdr:colOff>296956</xdr:colOff>
      <xdr:row>49</xdr:row>
      <xdr:rowOff>87029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3C1D650-40EC-4098-B7CC-463AEBD32E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544285</xdr:colOff>
      <xdr:row>23</xdr:row>
      <xdr:rowOff>173491</xdr:rowOff>
    </xdr:from>
    <xdr:to>
      <xdr:col>34</xdr:col>
      <xdr:colOff>13606</xdr:colOff>
      <xdr:row>61</xdr:row>
      <xdr:rowOff>23813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1C61277-D04D-4C11-A9D3-4DBAC62262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259772</xdr:colOff>
      <xdr:row>3</xdr:row>
      <xdr:rowOff>86590</xdr:rowOff>
    </xdr:from>
    <xdr:to>
      <xdr:col>38</xdr:col>
      <xdr:colOff>491093</xdr:colOff>
      <xdr:row>40</xdr:row>
      <xdr:rowOff>92776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8C59D79-3931-413E-8EDD-EEEBDCA8C4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484908</xdr:colOff>
      <xdr:row>46</xdr:row>
      <xdr:rowOff>173180</xdr:rowOff>
    </xdr:from>
    <xdr:to>
      <xdr:col>34</xdr:col>
      <xdr:colOff>46860</xdr:colOff>
      <xdr:row>111</xdr:row>
      <xdr:rowOff>173181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3804A87-BBE4-492D-908C-C3CE5E26C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231321</xdr:colOff>
      <xdr:row>27</xdr:row>
      <xdr:rowOff>95249</xdr:rowOff>
    </xdr:from>
    <xdr:to>
      <xdr:col>18</xdr:col>
      <xdr:colOff>136071</xdr:colOff>
      <xdr:row>42</xdr:row>
      <xdr:rowOff>115042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89D4F44E-857B-4C60-BA3E-AF5DC3EA5D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18</xdr:row>
      <xdr:rowOff>0</xdr:rowOff>
    </xdr:from>
    <xdr:to>
      <xdr:col>33</xdr:col>
      <xdr:colOff>231321</xdr:colOff>
      <xdr:row>55</xdr:row>
      <xdr:rowOff>40822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6899421-0C10-4F13-BFE8-B0D0FCA87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268941</xdr:colOff>
      <xdr:row>57</xdr:row>
      <xdr:rowOff>168088</xdr:rowOff>
    </xdr:from>
    <xdr:to>
      <xdr:col>29</xdr:col>
      <xdr:colOff>592893</xdr:colOff>
      <xdr:row>122</xdr:row>
      <xdr:rowOff>168089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92B3F5B-1FF0-44EF-96D3-DC23B42B52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299357</xdr:colOff>
      <xdr:row>36</xdr:row>
      <xdr:rowOff>0</xdr:rowOff>
    </xdr:from>
    <xdr:to>
      <xdr:col>13</xdr:col>
      <xdr:colOff>204107</xdr:colOff>
      <xdr:row>51</xdr:row>
      <xdr:rowOff>19793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23EE31A7-8BC9-4C2F-8FDC-6A1596E574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19</xdr:row>
      <xdr:rowOff>0</xdr:rowOff>
    </xdr:from>
    <xdr:to>
      <xdr:col>32</xdr:col>
      <xdr:colOff>231321</xdr:colOff>
      <xdr:row>56</xdr:row>
      <xdr:rowOff>40822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A048405-FF16-49E7-8620-9C04BC5D9D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571500</xdr:colOff>
      <xdr:row>62</xdr:row>
      <xdr:rowOff>138545</xdr:rowOff>
    </xdr:from>
    <xdr:to>
      <xdr:col>30</xdr:col>
      <xdr:colOff>446197</xdr:colOff>
      <xdr:row>127</xdr:row>
      <xdr:rowOff>138546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7CCD7E-E882-48B6-97D5-605EFC5E00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381000</xdr:colOff>
      <xdr:row>129</xdr:row>
      <xdr:rowOff>68035</xdr:rowOff>
    </xdr:from>
    <xdr:to>
      <xdr:col>29</xdr:col>
      <xdr:colOff>467591</xdr:colOff>
      <xdr:row>182</xdr:row>
      <xdr:rowOff>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82AF4CB-009D-468F-A785-733EEF4245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57</xdr:col>
      <xdr:colOff>0</xdr:colOff>
      <xdr:row>39</xdr:row>
      <xdr:rowOff>0</xdr:rowOff>
    </xdr:from>
    <xdr:to>
      <xdr:col>75</xdr:col>
      <xdr:colOff>231321</xdr:colOff>
      <xdr:row>76</xdr:row>
      <xdr:rowOff>40822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D665813E-57A3-47FA-B9CE-99BC9703FA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734785</xdr:colOff>
      <xdr:row>1</xdr:row>
      <xdr:rowOff>81643</xdr:rowOff>
    </xdr:from>
    <xdr:to>
      <xdr:col>16</xdr:col>
      <xdr:colOff>625928</xdr:colOff>
      <xdr:row>18</xdr:row>
      <xdr:rowOff>108858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646E725A-DD90-40C7-9D75-4E2E14E7C5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20</xdr:row>
      <xdr:rowOff>0</xdr:rowOff>
    </xdr:from>
    <xdr:to>
      <xdr:col>31</xdr:col>
      <xdr:colOff>231321</xdr:colOff>
      <xdr:row>57</xdr:row>
      <xdr:rowOff>40822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BAD7E35-0835-4209-A3EE-481A75A3D7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0</xdr:colOff>
      <xdr:row>69</xdr:row>
      <xdr:rowOff>0</xdr:rowOff>
    </xdr:from>
    <xdr:to>
      <xdr:col>33</xdr:col>
      <xdr:colOff>314147</xdr:colOff>
      <xdr:row>134</xdr:row>
      <xdr:rowOff>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3519D80-BD93-4FE9-A9A2-935C79E0BE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31</xdr:col>
      <xdr:colOff>523875</xdr:colOff>
      <xdr:row>14</xdr:row>
      <xdr:rowOff>71438</xdr:rowOff>
    </xdr:from>
    <xdr:to>
      <xdr:col>49</xdr:col>
      <xdr:colOff>755196</xdr:colOff>
      <xdr:row>51</xdr:row>
      <xdr:rowOff>112260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2EE8B63F-B716-4F32-B33F-0B8B8D21CC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50</xdr:col>
      <xdr:colOff>0</xdr:colOff>
      <xdr:row>101</xdr:row>
      <xdr:rowOff>0</xdr:rowOff>
    </xdr:from>
    <xdr:to>
      <xdr:col>72</xdr:col>
      <xdr:colOff>314147</xdr:colOff>
      <xdr:row>166</xdr:row>
      <xdr:rowOff>1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1B475E7-9319-4F9A-8AA7-23321691C2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74</xdr:col>
      <xdr:colOff>0</xdr:colOff>
      <xdr:row>38</xdr:row>
      <xdr:rowOff>0</xdr:rowOff>
    </xdr:from>
    <xdr:to>
      <xdr:col>96</xdr:col>
      <xdr:colOff>314147</xdr:colOff>
      <xdr:row>103</xdr:row>
      <xdr:rowOff>1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57279C0A-74CF-4794-9CA6-ED902B4A33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uan/Desktop/MII%20(Asignaturas%20Examinadas)/TRABAJO%20DE%20FIN%20DE%20M&#193;STER/TFM%20JUAN/TFMDEA_datosestad&#237;stic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 Eléctrica Carbón %"/>
      <sheetName val="Gen Eléctrica Petróleo %"/>
      <sheetName val="Gen Eléctrica Nuclear %"/>
      <sheetName val="ÍPI %"/>
      <sheetName val="Volumen de tráfico"/>
      <sheetName val="PIB "/>
      <sheetName val="Renta per cápita"/>
      <sheetName val="Emisiones CO2"/>
      <sheetName val="Emisiones CH4"/>
      <sheetName val="Hoja1"/>
      <sheetName val="GRECIA CHIPRE"/>
      <sheetName val="ESPAÑA CROACIA"/>
      <sheetName val="ESLOVAQUIA ESLOVENIA"/>
      <sheetName val="HUNGRÍA PORTUGAL"/>
      <sheetName val="ESTONIA IRLAN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4">
          <cell r="I24">
            <v>37729.999542236299</v>
          </cell>
          <cell r="J24">
            <v>37180.000305175803</v>
          </cell>
          <cell r="K24">
            <v>37000</v>
          </cell>
          <cell r="L24">
            <v>38580.001831054702</v>
          </cell>
          <cell r="M24">
            <v>38700.000762939497</v>
          </cell>
          <cell r="N24">
            <v>39080.001831054702</v>
          </cell>
          <cell r="O24">
            <v>39099.998474121101</v>
          </cell>
          <cell r="P24">
            <v>39279.998779296897</v>
          </cell>
          <cell r="Q24">
            <v>39380</v>
          </cell>
        </row>
      </sheetData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s://www.ine.es/consul/serie.do?d=true&amp;s=IPI11422&amp;c=2&amp;" TargetMode="External"/><Relationship Id="rId1" Type="http://schemas.openxmlformats.org/officeDocument/2006/relationships/hyperlink" Target="https://datosmacro.expansion.com/negocios/produccion-industria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hyperlink" Target="https://appsso.eurostat.ec.europa.eu/nui/submitViewTableAction.do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33BB7-3C64-4C06-8CFA-B3756F6C9608}">
  <sheetPr codeName="Hoja1"/>
  <dimension ref="A5:S47"/>
  <sheetViews>
    <sheetView zoomScale="85" zoomScaleNormal="85" workbookViewId="0">
      <selection activeCell="A31" activeCellId="7" sqref="A9 A11 A12 A14 A19 A28 A30 A31"/>
    </sheetView>
  </sheetViews>
  <sheetFormatPr baseColWidth="10" defaultRowHeight="15" x14ac:dyDescent="0.25"/>
  <cols>
    <col min="1" max="1" width="14.140625" bestFit="1" customWidth="1"/>
  </cols>
  <sheetData>
    <row r="5" spans="1:19" x14ac:dyDescent="0.25">
      <c r="A5" s="2"/>
      <c r="B5" s="3">
        <v>2012</v>
      </c>
      <c r="C5" s="3">
        <v>2013</v>
      </c>
      <c r="D5" s="3">
        <v>2014</v>
      </c>
      <c r="E5" s="3">
        <v>2015</v>
      </c>
      <c r="F5" s="3">
        <v>2016</v>
      </c>
      <c r="G5" s="3">
        <v>2017</v>
      </c>
      <c r="H5" s="3">
        <v>2018</v>
      </c>
      <c r="I5" s="3">
        <v>2019</v>
      </c>
      <c r="J5" s="3">
        <v>2020</v>
      </c>
      <c r="K5" s="3">
        <v>2021</v>
      </c>
    </row>
    <row r="6" spans="1:19" x14ac:dyDescent="0.25">
      <c r="A6" s="4" t="s">
        <v>0</v>
      </c>
      <c r="B6" s="1">
        <v>46.016468981174185</v>
      </c>
      <c r="C6" s="1">
        <v>47.241229490714041</v>
      </c>
      <c r="D6" s="1">
        <v>45.810193299010507</v>
      </c>
      <c r="E6" s="1">
        <v>44.262809161782116</v>
      </c>
      <c r="F6" s="1">
        <v>40.357807515407188</v>
      </c>
      <c r="G6" s="1">
        <v>37.000898742680462</v>
      </c>
      <c r="H6" s="1">
        <v>35.710696962440188</v>
      </c>
      <c r="I6" s="1">
        <v>28.318715623606362</v>
      </c>
      <c r="J6" s="1">
        <v>23.391800577493175</v>
      </c>
      <c r="K6" s="1"/>
    </row>
    <row r="7" spans="1:19" x14ac:dyDescent="0.25">
      <c r="A7" s="4" t="s">
        <v>1</v>
      </c>
      <c r="B7" s="1">
        <v>9.0874690729151517</v>
      </c>
      <c r="C7" s="1">
        <v>9.4562354763749035</v>
      </c>
      <c r="D7" s="1">
        <v>7.9703323811996878</v>
      </c>
      <c r="E7" s="1">
        <v>8.2266081634635633</v>
      </c>
      <c r="F7" s="1">
        <v>2.9909911471813979</v>
      </c>
      <c r="G7" s="1">
        <v>2.4650160466185249</v>
      </c>
      <c r="H7" s="1">
        <v>2.6314259734407281</v>
      </c>
      <c r="I7" s="1">
        <v>2.020268134043147</v>
      </c>
      <c r="J7" s="1">
        <v>0.77087091854228518</v>
      </c>
      <c r="K7" s="1"/>
    </row>
    <row r="8" spans="1:19" x14ac:dyDescent="0.25">
      <c r="A8" s="4" t="s">
        <v>2</v>
      </c>
      <c r="B8" s="1">
        <v>6.6955807941583663</v>
      </c>
      <c r="C8" s="1">
        <v>6.2789056034272912</v>
      </c>
      <c r="D8" s="1">
        <v>6.1564711476602048</v>
      </c>
      <c r="E8" s="1">
        <v>6.1080117329038934</v>
      </c>
      <c r="F8" s="1">
        <v>0.4577872012336161</v>
      </c>
      <c r="G8" s="1">
        <v>0.10561735610361424</v>
      </c>
      <c r="H8" s="1">
        <v>0.12246863501798129</v>
      </c>
      <c r="I8" s="1">
        <v>0.10074674906656368</v>
      </c>
      <c r="J8" s="1">
        <v>9.1685528761131632E-2</v>
      </c>
      <c r="K8" s="1"/>
    </row>
    <row r="9" spans="1:19" x14ac:dyDescent="0.25">
      <c r="A9" s="4" t="s">
        <v>3</v>
      </c>
      <c r="B9" s="1">
        <v>49.112260890100693</v>
      </c>
      <c r="C9" s="1">
        <v>45.025424319115835</v>
      </c>
      <c r="D9" s="1">
        <v>45.400302597651674</v>
      </c>
      <c r="E9" s="1">
        <v>46.206556973452052</v>
      </c>
      <c r="F9" s="1">
        <v>42.799309101919356</v>
      </c>
      <c r="G9" s="1">
        <v>45.885584527344662</v>
      </c>
      <c r="H9" s="1">
        <v>39.857553283748516</v>
      </c>
      <c r="I9" s="1">
        <v>38.856502086161768</v>
      </c>
      <c r="J9" s="1">
        <v>33.170412612409919</v>
      </c>
      <c r="K9" s="1"/>
    </row>
    <row r="10" spans="1:19" x14ac:dyDescent="0.25">
      <c r="A10" s="4" t="s">
        <v>4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/>
    </row>
    <row r="11" spans="1:19" ht="15.75" thickBot="1" x14ac:dyDescent="0.3">
      <c r="A11" s="4" t="s">
        <v>5</v>
      </c>
      <c r="B11" s="1">
        <v>21.127159444916455</v>
      </c>
      <c r="C11" s="1">
        <v>17.358571735857172</v>
      </c>
      <c r="D11" s="1">
        <v>17.624292944328669</v>
      </c>
      <c r="E11" s="1">
        <v>20.555258942872399</v>
      </c>
      <c r="F11" s="1">
        <v>20.249906940913018</v>
      </c>
      <c r="G11" s="1">
        <v>11.408186256102141</v>
      </c>
      <c r="H11" s="1">
        <v>10.656044367173573</v>
      </c>
      <c r="I11" s="1">
        <v>12.847660321465797</v>
      </c>
      <c r="J11" s="1">
        <v>9.0801102702218106</v>
      </c>
      <c r="K11" s="1"/>
    </row>
    <row r="12" spans="1:19" x14ac:dyDescent="0.25">
      <c r="A12" s="4" t="s">
        <v>6</v>
      </c>
      <c r="B12" s="1">
        <v>34.327872056284811</v>
      </c>
      <c r="C12" s="1">
        <v>41.136344011743375</v>
      </c>
      <c r="D12" s="1">
        <v>34.377330350484712</v>
      </c>
      <c r="E12" s="1">
        <v>24.544857843645282</v>
      </c>
      <c r="F12" s="1">
        <v>29.029789570549298</v>
      </c>
      <c r="G12" s="1">
        <v>20.003710847967117</v>
      </c>
      <c r="H12" s="1">
        <v>21.634443055874488</v>
      </c>
      <c r="I12" s="1">
        <v>11.214923609583595</v>
      </c>
      <c r="J12" s="1">
        <v>10.655541982916713</v>
      </c>
      <c r="K12" s="1"/>
      <c r="P12" s="8" t="s">
        <v>29</v>
      </c>
      <c r="Q12" s="9" t="s">
        <v>30</v>
      </c>
      <c r="R12" s="9" t="s">
        <v>31</v>
      </c>
      <c r="S12" s="10" t="s">
        <v>32</v>
      </c>
    </row>
    <row r="13" spans="1:19" ht="15.75" thickBot="1" x14ac:dyDescent="0.3">
      <c r="A13" s="4" t="s">
        <v>7</v>
      </c>
      <c r="B13" s="1">
        <v>13.788477831121151</v>
      </c>
      <c r="C13" s="1">
        <v>12.365855369292278</v>
      </c>
      <c r="D13" s="1">
        <v>12.36186827758951</v>
      </c>
      <c r="E13" s="1">
        <v>12.511264644037249</v>
      </c>
      <c r="F13" s="1">
        <v>10.392069503230118</v>
      </c>
      <c r="G13" s="1">
        <v>10.843635572635318</v>
      </c>
      <c r="H13" s="1">
        <v>11.212064792403648</v>
      </c>
      <c r="I13" s="1">
        <v>8.2285835005809655</v>
      </c>
      <c r="J13" s="1">
        <v>6.4775922518832223</v>
      </c>
      <c r="K13" s="1"/>
      <c r="P13" s="5">
        <f>MAX(B6:J32)</f>
        <v>85.206862494055684</v>
      </c>
      <c r="Q13" s="6">
        <f>MIN(B6:J32)</f>
        <v>0</v>
      </c>
      <c r="R13" s="6">
        <f>AVERAGE(B6:J32)</f>
        <v>17.529147456635059</v>
      </c>
      <c r="S13" s="7">
        <f>STDEV(B6:J32)</f>
        <v>19.323725887365967</v>
      </c>
    </row>
    <row r="14" spans="1:19" x14ac:dyDescent="0.25">
      <c r="A14" s="4" t="s">
        <v>8</v>
      </c>
      <c r="B14" s="1">
        <v>33.091072806791871</v>
      </c>
      <c r="C14" s="1">
        <v>30.843190587639953</v>
      </c>
      <c r="D14" s="1">
        <v>21.901765425624891</v>
      </c>
      <c r="E14" s="1">
        <v>29.594384828237835</v>
      </c>
      <c r="F14" s="1">
        <v>30.360199221082123</v>
      </c>
      <c r="G14" s="1">
        <v>29.548330982820588</v>
      </c>
      <c r="H14" s="1">
        <v>28.310702529286729</v>
      </c>
      <c r="I14" s="1">
        <v>27.845337923436929</v>
      </c>
      <c r="J14" s="1">
        <v>25.380150358059922</v>
      </c>
      <c r="K14" s="1"/>
    </row>
    <row r="15" spans="1:19" x14ac:dyDescent="0.25">
      <c r="A15" s="4" t="s">
        <v>9</v>
      </c>
      <c r="B15" s="1">
        <v>19.048315654108634</v>
      </c>
      <c r="C15" s="1">
        <v>14.685640178365222</v>
      </c>
      <c r="D15" s="1">
        <v>16.47396426246322</v>
      </c>
      <c r="E15" s="1">
        <v>18.962389125676765</v>
      </c>
      <c r="F15" s="1">
        <v>13.264945863791347</v>
      </c>
      <c r="G15" s="1">
        <v>16.37201371378816</v>
      </c>
      <c r="H15" s="1">
        <v>13.61031936375101</v>
      </c>
      <c r="I15" s="1">
        <v>4.7082213548722534</v>
      </c>
      <c r="J15" s="1">
        <v>2.0979206954063816</v>
      </c>
      <c r="K15" s="1">
        <v>1.9179999999999999</v>
      </c>
    </row>
    <row r="16" spans="1:19" x14ac:dyDescent="0.25">
      <c r="A16" s="4" t="s">
        <v>10</v>
      </c>
      <c r="B16" s="1">
        <v>4.2282944764769788</v>
      </c>
      <c r="C16" s="1">
        <v>2.2372881355932206</v>
      </c>
      <c r="D16" s="1">
        <v>4.1539450425839624</v>
      </c>
      <c r="E16" s="1">
        <v>5.3278295094556976</v>
      </c>
      <c r="F16" s="1">
        <v>0</v>
      </c>
      <c r="G16" s="1">
        <v>0.13373392723354657</v>
      </c>
      <c r="H16" s="1">
        <v>0</v>
      </c>
      <c r="I16" s="1">
        <v>0</v>
      </c>
      <c r="J16" s="1">
        <v>0</v>
      </c>
      <c r="K16" s="1"/>
    </row>
    <row r="17" spans="1:11" x14ac:dyDescent="0.25">
      <c r="A17" s="4" t="s">
        <v>11</v>
      </c>
      <c r="B17" s="1">
        <v>10.783826390762808</v>
      </c>
      <c r="C17" s="1">
        <v>15.717754045216612</v>
      </c>
      <c r="D17" s="1">
        <v>12.359385555261843</v>
      </c>
      <c r="E17" s="1">
        <v>8.303570126973483</v>
      </c>
      <c r="F17" s="1">
        <v>10.182333560749489</v>
      </c>
      <c r="G17" s="1">
        <v>8.7256855130647963</v>
      </c>
      <c r="H17" s="1">
        <v>8.2749698608764799</v>
      </c>
      <c r="I17" s="1">
        <v>6.3740322481871221</v>
      </c>
      <c r="J17" s="1">
        <v>3.554874116567218</v>
      </c>
      <c r="K17" s="1"/>
    </row>
    <row r="18" spans="1:11" x14ac:dyDescent="0.25">
      <c r="A18" s="4" t="s">
        <v>12</v>
      </c>
      <c r="B18" s="1">
        <v>3.7011244261355416</v>
      </c>
      <c r="C18" s="1">
        <v>4.2902381741626527</v>
      </c>
      <c r="D18" s="1">
        <v>2.1570289856371336</v>
      </c>
      <c r="E18" s="1">
        <v>2.1604489133868325</v>
      </c>
      <c r="F18" s="1">
        <v>1.8147195016605986</v>
      </c>
      <c r="G18" s="1">
        <v>2.2831265950935102</v>
      </c>
      <c r="H18" s="1">
        <v>1.4298190650040832</v>
      </c>
      <c r="I18" s="1">
        <v>0.6377274048764161</v>
      </c>
      <c r="J18" s="1">
        <v>0.58101466697407578</v>
      </c>
      <c r="K18" s="1"/>
    </row>
    <row r="19" spans="1:11" x14ac:dyDescent="0.25">
      <c r="A19" s="4" t="s">
        <v>13</v>
      </c>
      <c r="B19" s="1">
        <v>51.206990176235379</v>
      </c>
      <c r="C19" s="1">
        <v>46.233848093287108</v>
      </c>
      <c r="D19" s="1">
        <v>51.141171563077293</v>
      </c>
      <c r="E19" s="1">
        <v>42.659488248234339</v>
      </c>
      <c r="F19" s="1">
        <v>34.687208469608557</v>
      </c>
      <c r="G19" s="1">
        <v>33.953913402484474</v>
      </c>
      <c r="H19" s="1">
        <v>32.264844956943193</v>
      </c>
      <c r="I19" s="1">
        <v>24.932256907627856</v>
      </c>
      <c r="J19" s="1">
        <v>13.688584677854237</v>
      </c>
      <c r="K19" s="1"/>
    </row>
    <row r="20" spans="1:11" x14ac:dyDescent="0.25">
      <c r="A20" s="4" t="s">
        <v>14</v>
      </c>
      <c r="B20" s="1">
        <v>18.744045041143352</v>
      </c>
      <c r="C20" s="1">
        <v>21.07347989700931</v>
      </c>
      <c r="D20" s="1">
        <v>20.801578660860098</v>
      </c>
      <c r="E20" s="1">
        <v>19.471359831257004</v>
      </c>
      <c r="F20" s="1">
        <v>17.697600052087253</v>
      </c>
      <c r="G20" s="1">
        <v>15.021472299211158</v>
      </c>
      <c r="H20" s="1">
        <v>14.623527937860187</v>
      </c>
      <c r="I20" s="1">
        <v>11.808074897600935</v>
      </c>
      <c r="J20" s="1">
        <v>10.667778193003134</v>
      </c>
      <c r="K20" s="1"/>
    </row>
    <row r="21" spans="1:11" x14ac:dyDescent="0.25">
      <c r="A21" s="4" t="s">
        <v>15</v>
      </c>
      <c r="B21" s="1">
        <v>18.510740208540586</v>
      </c>
      <c r="C21" s="1">
        <v>16.746823069403717</v>
      </c>
      <c r="D21" s="1">
        <v>15.332455052696838</v>
      </c>
      <c r="E21" s="1">
        <v>17.345813018256877</v>
      </c>
      <c r="F21" s="1">
        <v>15.389164808235353</v>
      </c>
      <c r="G21" s="1">
        <v>11.80391410420504</v>
      </c>
      <c r="H21" s="1">
        <v>6.9099380477726333</v>
      </c>
      <c r="I21" s="1">
        <v>1.6405164825552967</v>
      </c>
      <c r="J21" s="1">
        <v>2.0724065443563102</v>
      </c>
      <c r="K21" s="1"/>
    </row>
    <row r="22" spans="1:11" x14ac:dyDescent="0.25">
      <c r="A22" s="4" t="s">
        <v>16</v>
      </c>
      <c r="B22" s="1">
        <v>18.200593344052095</v>
      </c>
      <c r="C22" s="1">
        <v>16.843169195822291</v>
      </c>
      <c r="D22" s="1">
        <v>16.728271656431129</v>
      </c>
      <c r="E22" s="1">
        <v>16.120073021217351</v>
      </c>
      <c r="F22" s="1">
        <v>12.319381858555152</v>
      </c>
      <c r="G22" s="1">
        <v>11.053811284853827</v>
      </c>
      <c r="H22" s="1">
        <v>9.847511357870296</v>
      </c>
      <c r="I22" s="1">
        <v>6.4253913928989883</v>
      </c>
      <c r="J22" s="1">
        <v>4.7778839439616103</v>
      </c>
      <c r="K22" s="1"/>
    </row>
    <row r="23" spans="1:11" x14ac:dyDescent="0.25">
      <c r="A23" s="4" t="s">
        <v>17</v>
      </c>
      <c r="B23" s="1">
        <v>3.2430679422733907E-2</v>
      </c>
      <c r="C23" s="1">
        <v>1.6105653084232566E-2</v>
      </c>
      <c r="D23" s="1">
        <v>0</v>
      </c>
      <c r="E23" s="1">
        <v>0</v>
      </c>
      <c r="F23" s="1">
        <v>0</v>
      </c>
      <c r="G23" s="1">
        <v>2.7485699801186769E-3</v>
      </c>
      <c r="H23" s="1">
        <v>5.1004665514228888E-3</v>
      </c>
      <c r="I23" s="1">
        <v>1.1027610184852256E-3</v>
      </c>
      <c r="J23" s="1">
        <v>0</v>
      </c>
      <c r="K23" s="1"/>
    </row>
    <row r="24" spans="1:11" x14ac:dyDescent="0.25">
      <c r="A24" s="4" t="s">
        <v>18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/>
    </row>
    <row r="25" spans="1:11" x14ac:dyDescent="0.25">
      <c r="A25" s="4" t="s">
        <v>19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/>
    </row>
    <row r="26" spans="1:11" x14ac:dyDescent="0.25">
      <c r="A26" s="4" t="s">
        <v>20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/>
    </row>
    <row r="27" spans="1:11" x14ac:dyDescent="0.25">
      <c r="A27" s="4" t="s">
        <v>21</v>
      </c>
      <c r="B27" s="1">
        <v>26.440976591995973</v>
      </c>
      <c r="C27" s="1">
        <v>27.069080758040421</v>
      </c>
      <c r="D27" s="1">
        <v>31.348507996673693</v>
      </c>
      <c r="E27" s="1">
        <v>38.653584082856362</v>
      </c>
      <c r="F27" s="1">
        <v>32.266422375198111</v>
      </c>
      <c r="G27" s="1">
        <v>27.046523799276205</v>
      </c>
      <c r="H27" s="1">
        <v>24.168658075988059</v>
      </c>
      <c r="I27" s="1">
        <v>14.663798798245093</v>
      </c>
      <c r="J27" s="1">
        <v>6.181189178561258</v>
      </c>
      <c r="K27" s="1"/>
    </row>
    <row r="28" spans="1:11" x14ac:dyDescent="0.25">
      <c r="A28" s="4" t="s">
        <v>22</v>
      </c>
      <c r="B28" s="1">
        <v>84.357897731137641</v>
      </c>
      <c r="C28" s="1">
        <v>85.206862494055684</v>
      </c>
      <c r="D28" s="1">
        <v>82.993287405052101</v>
      </c>
      <c r="E28" s="1">
        <v>80.906164621123153</v>
      </c>
      <c r="F28" s="1">
        <v>78.238854092617842</v>
      </c>
      <c r="G28" s="1">
        <v>76.969357600635135</v>
      </c>
      <c r="H28" s="1">
        <v>76.840341237561418</v>
      </c>
      <c r="I28" s="1">
        <v>72.148252871686381</v>
      </c>
      <c r="J28" s="1">
        <v>67.995183357811911</v>
      </c>
      <c r="K28" s="1"/>
    </row>
    <row r="29" spans="1:11" x14ac:dyDescent="0.25">
      <c r="A29" s="4" t="s">
        <v>23</v>
      </c>
      <c r="B29" s="1">
        <v>28.714674390029842</v>
      </c>
      <c r="C29" s="1">
        <v>23.425812324375666</v>
      </c>
      <c r="D29" s="1">
        <v>23.002752169980177</v>
      </c>
      <c r="E29" s="1">
        <v>28.71823872389384</v>
      </c>
      <c r="F29" s="1">
        <v>20.935500259828952</v>
      </c>
      <c r="G29" s="1">
        <v>24.677057144667621</v>
      </c>
      <c r="H29" s="1">
        <v>20.132717638962262</v>
      </c>
      <c r="I29" s="1">
        <v>10.408767552950222</v>
      </c>
      <c r="J29" s="1">
        <v>4.4520764670359982</v>
      </c>
      <c r="K29" s="1"/>
    </row>
    <row r="30" spans="1:11" x14ac:dyDescent="0.25">
      <c r="A30" s="4" t="s">
        <v>24</v>
      </c>
      <c r="B30" s="1">
        <v>53.718550647732641</v>
      </c>
      <c r="C30" s="1">
        <v>50.82201655659938</v>
      </c>
      <c r="D30" s="1">
        <v>51.155165930243484</v>
      </c>
      <c r="E30" s="1">
        <v>53.061150382492492</v>
      </c>
      <c r="F30" s="1">
        <v>50.440985489041545</v>
      </c>
      <c r="G30" s="1">
        <v>47.665661585348538</v>
      </c>
      <c r="H30" s="1">
        <v>46.869409643827318</v>
      </c>
      <c r="I30" s="1">
        <v>42.960661016678266</v>
      </c>
      <c r="J30" s="1">
        <v>38.090612200691389</v>
      </c>
      <c r="K30" s="1"/>
    </row>
    <row r="31" spans="1:11" x14ac:dyDescent="0.25">
      <c r="A31" s="4" t="s">
        <v>25</v>
      </c>
      <c r="B31" s="1">
        <v>38.983223874502329</v>
      </c>
      <c r="C31" s="1">
        <v>28.963372967063005</v>
      </c>
      <c r="D31" s="1">
        <v>27.312045642771693</v>
      </c>
      <c r="E31" s="1">
        <v>27.638724553259912</v>
      </c>
      <c r="F31" s="1">
        <v>24.393637022466063</v>
      </c>
      <c r="G31" s="1">
        <v>26.09831100118345</v>
      </c>
      <c r="H31" s="1">
        <v>24.115833439997594</v>
      </c>
      <c r="I31" s="1">
        <v>22.841047146305847</v>
      </c>
      <c r="J31" s="1">
        <v>16.733643334174431</v>
      </c>
      <c r="K31" s="1"/>
    </row>
    <row r="32" spans="1:11" x14ac:dyDescent="0.25">
      <c r="A32" s="4" t="s">
        <v>26</v>
      </c>
      <c r="B32" s="1">
        <v>0.60023071931553273</v>
      </c>
      <c r="C32" s="1">
        <v>0.72926400533225288</v>
      </c>
      <c r="D32" s="1">
        <v>0.57504200476705258</v>
      </c>
      <c r="E32" s="1">
        <v>0.66695073827741447</v>
      </c>
      <c r="F32" s="1">
        <v>0.16857932841303047</v>
      </c>
      <c r="G32" s="1">
        <v>0.19604261796042619</v>
      </c>
      <c r="H32" s="1">
        <v>0.20501835985312117</v>
      </c>
      <c r="I32" s="1">
        <v>0.1258615878745421</v>
      </c>
      <c r="J32" s="1">
        <v>6.1037764064626786E-4</v>
      </c>
      <c r="K32" s="1"/>
    </row>
    <row r="33" spans="1:11" x14ac:dyDescent="0.25">
      <c r="A33" s="4" t="s">
        <v>27</v>
      </c>
      <c r="B33" s="1">
        <v>26.585306072990448</v>
      </c>
      <c r="C33" s="1">
        <v>26.311927611279064</v>
      </c>
      <c r="D33" s="1">
        <v>25.595342850414919</v>
      </c>
      <c r="E33" s="1">
        <v>25.643973390964391</v>
      </c>
      <c r="F33" s="1">
        <v>22.555046997060082</v>
      </c>
      <c r="G33" s="1">
        <v>21.622443876790928</v>
      </c>
      <c r="H33" s="1">
        <v>20.269314700981411</v>
      </c>
      <c r="I33" s="1">
        <v>15.537005555360681</v>
      </c>
      <c r="J33" s="1">
        <v>12.634022990971447</v>
      </c>
      <c r="K33" s="1"/>
    </row>
    <row r="36" spans="1:11" x14ac:dyDescent="0.25">
      <c r="C36" s="22" t="s">
        <v>37</v>
      </c>
      <c r="D36" s="22"/>
      <c r="E36" s="22"/>
      <c r="F36" s="22"/>
      <c r="G36" s="22"/>
      <c r="H36" s="22"/>
    </row>
    <row r="37" spans="1:11" x14ac:dyDescent="0.25">
      <c r="C37" s="22"/>
      <c r="D37" s="22"/>
      <c r="E37" s="22"/>
      <c r="F37" s="22"/>
      <c r="G37" s="22"/>
      <c r="H37" s="22"/>
    </row>
    <row r="38" spans="1:11" x14ac:dyDescent="0.25">
      <c r="C38" s="22"/>
      <c r="D38" s="22"/>
      <c r="E38" s="22"/>
      <c r="F38" s="22"/>
      <c r="G38" s="22"/>
      <c r="H38" s="22"/>
    </row>
    <row r="39" spans="1:11" x14ac:dyDescent="0.25">
      <c r="C39" s="22"/>
      <c r="D39" s="22"/>
      <c r="E39" s="22"/>
      <c r="F39" s="22"/>
      <c r="G39" s="22"/>
      <c r="H39" s="22"/>
    </row>
    <row r="42" spans="1:11" x14ac:dyDescent="0.25">
      <c r="C42" s="23" t="s">
        <v>36</v>
      </c>
      <c r="D42" s="23"/>
      <c r="E42" s="23"/>
      <c r="F42" s="23"/>
      <c r="G42" s="23"/>
      <c r="H42" s="23"/>
      <c r="I42" s="23"/>
      <c r="J42" s="23"/>
    </row>
    <row r="43" spans="1:11" x14ac:dyDescent="0.25">
      <c r="C43" s="23"/>
      <c r="D43" s="23"/>
      <c r="E43" s="23"/>
      <c r="F43" s="23"/>
      <c r="G43" s="23"/>
      <c r="H43" s="23"/>
      <c r="I43" s="23"/>
      <c r="J43" s="23"/>
    </row>
    <row r="46" spans="1:11" x14ac:dyDescent="0.25">
      <c r="C46" s="23" t="s">
        <v>38</v>
      </c>
      <c r="D46" s="23"/>
      <c r="E46" s="23"/>
      <c r="F46" s="23"/>
      <c r="G46" s="23"/>
      <c r="H46" s="23"/>
      <c r="I46" s="23"/>
      <c r="J46" s="23"/>
    </row>
    <row r="47" spans="1:11" x14ac:dyDescent="0.25">
      <c r="C47" s="23"/>
      <c r="D47" s="23"/>
      <c r="E47" s="23"/>
      <c r="F47" s="23"/>
      <c r="G47" s="23"/>
      <c r="H47" s="23"/>
      <c r="I47" s="23"/>
      <c r="J47" s="23"/>
    </row>
  </sheetData>
  <mergeCells count="3">
    <mergeCell ref="C36:H39"/>
    <mergeCell ref="C42:J43"/>
    <mergeCell ref="C46:J4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D468C-DBE0-4136-AF31-40A7AEAED2F8}">
  <sheetPr codeName="Hoja2"/>
  <dimension ref="A5:S44"/>
  <sheetViews>
    <sheetView zoomScale="70" zoomScaleNormal="70" workbookViewId="0">
      <selection activeCell="B16" sqref="B16:G16"/>
    </sheetView>
  </sheetViews>
  <sheetFormatPr baseColWidth="10" defaultRowHeight="15" x14ac:dyDescent="0.25"/>
  <cols>
    <col min="1" max="1" width="14.140625" bestFit="1" customWidth="1"/>
  </cols>
  <sheetData>
    <row r="5" spans="1:19" x14ac:dyDescent="0.25">
      <c r="A5" s="2"/>
      <c r="B5" s="3">
        <v>2012</v>
      </c>
      <c r="C5" s="3">
        <v>2013</v>
      </c>
      <c r="D5" s="3">
        <v>2014</v>
      </c>
      <c r="E5" s="3">
        <v>2015</v>
      </c>
      <c r="F5" s="3">
        <v>2016</v>
      </c>
      <c r="G5" s="3">
        <v>2017</v>
      </c>
      <c r="H5" s="3">
        <v>2018</v>
      </c>
      <c r="I5" s="3">
        <v>2019</v>
      </c>
      <c r="J5" s="3">
        <v>2020</v>
      </c>
      <c r="K5" s="3">
        <v>2021</v>
      </c>
    </row>
    <row r="6" spans="1:19" x14ac:dyDescent="0.25">
      <c r="A6" s="4" t="s">
        <v>0</v>
      </c>
      <c r="B6" s="1">
        <v>1.222828265337861</v>
      </c>
      <c r="C6" s="1">
        <v>1.1372236134261271</v>
      </c>
      <c r="D6" s="1">
        <v>0.90989777116046933</v>
      </c>
      <c r="E6" s="1">
        <v>0.96869261600051171</v>
      </c>
      <c r="F6" s="1">
        <v>0.9013801323237135</v>
      </c>
      <c r="G6" s="1">
        <v>0.85441902267101422</v>
      </c>
      <c r="H6" s="1">
        <v>0.81170635200132724</v>
      </c>
      <c r="I6" s="1">
        <v>0.78886080967246419</v>
      </c>
      <c r="J6" s="1">
        <v>0.85573351964404842</v>
      </c>
      <c r="K6" s="1"/>
    </row>
    <row r="7" spans="1:19" x14ac:dyDescent="0.25">
      <c r="A7" s="4" t="s">
        <v>1</v>
      </c>
      <c r="B7" s="1">
        <v>1.0813564255566874</v>
      </c>
      <c r="C7" s="1">
        <v>1.0766847405112316</v>
      </c>
      <c r="D7" s="1">
        <v>0.97864191119189825</v>
      </c>
      <c r="E7" s="1">
        <v>1.39403850201577</v>
      </c>
      <c r="F7" s="1">
        <v>1.464304105183228</v>
      </c>
      <c r="G7" s="1">
        <v>1.1955043862309171</v>
      </c>
      <c r="H7" s="1">
        <v>1.0437631264614333</v>
      </c>
      <c r="I7" s="1">
        <v>0.93314293396307324</v>
      </c>
      <c r="J7" s="1">
        <v>1.0005547971707358</v>
      </c>
      <c r="K7" s="1"/>
    </row>
    <row r="8" spans="1:19" x14ac:dyDescent="0.25">
      <c r="A8" s="4" t="s">
        <v>2</v>
      </c>
      <c r="B8" s="1">
        <v>0.40798323960745397</v>
      </c>
      <c r="C8" s="1">
        <v>0.19108125212988655</v>
      </c>
      <c r="D8" s="1">
        <v>0.30348801432127775</v>
      </c>
      <c r="E8" s="1">
        <v>0.30051187668948065</v>
      </c>
      <c r="F8" s="1">
        <v>0.22237057374428792</v>
      </c>
      <c r="G8" s="1">
        <v>0.20449565098169531</v>
      </c>
      <c r="H8" s="1">
        <v>0.21569503297799991</v>
      </c>
      <c r="I8" s="1">
        <v>7.6069696579545945E-2</v>
      </c>
      <c r="J8" s="1">
        <v>0.13488459998110042</v>
      </c>
      <c r="K8" s="1"/>
    </row>
    <row r="9" spans="1:19" x14ac:dyDescent="0.25">
      <c r="A9" s="4" t="s">
        <v>3</v>
      </c>
      <c r="B9" s="1">
        <v>0.4723158504905644</v>
      </c>
      <c r="C9" s="1">
        <v>0.52473937170586737</v>
      </c>
      <c r="D9" s="1">
        <v>0.44963453875167814</v>
      </c>
      <c r="E9" s="1">
        <v>0.37339460834598498</v>
      </c>
      <c r="F9" s="1">
        <v>0.70285996149609364</v>
      </c>
      <c r="G9" s="1">
        <v>0.87012415403895271</v>
      </c>
      <c r="H9" s="1">
        <v>0.70940117995360497</v>
      </c>
      <c r="I9" s="1">
        <v>0.82282723031554728</v>
      </c>
      <c r="J9" s="1">
        <v>0.73372756484744406</v>
      </c>
      <c r="K9" s="1"/>
    </row>
    <row r="10" spans="1:19" x14ac:dyDescent="0.25">
      <c r="A10" s="4" t="s">
        <v>4</v>
      </c>
      <c r="B10" s="1">
        <v>94.551621793512837</v>
      </c>
      <c r="C10" s="1">
        <v>92.377622377622387</v>
      </c>
      <c r="D10" s="1">
        <v>92.712643678160916</v>
      </c>
      <c r="E10" s="1">
        <v>91.219942642841389</v>
      </c>
      <c r="F10" s="1">
        <v>91.311607458703648</v>
      </c>
      <c r="G10" s="1">
        <v>91.303372156107727</v>
      </c>
      <c r="H10" s="1">
        <v>90.565701432270345</v>
      </c>
      <c r="I10" s="1">
        <v>89.988273829517539</v>
      </c>
      <c r="J10" s="1">
        <v>87.695934623362149</v>
      </c>
      <c r="K10" s="1"/>
    </row>
    <row r="11" spans="1:19" ht="15.75" thickBot="1" x14ac:dyDescent="0.3">
      <c r="A11" s="4" t="s">
        <v>5</v>
      </c>
      <c r="B11" s="1">
        <v>5.4941942792410083</v>
      </c>
      <c r="C11" s="1">
        <v>1.6491001649100163</v>
      </c>
      <c r="D11" s="1">
        <v>0.96010717475439111</v>
      </c>
      <c r="E11" s="1">
        <v>1.9665420893397401</v>
      </c>
      <c r="F11" s="1">
        <v>0.53822942177311184</v>
      </c>
      <c r="G11" s="1">
        <v>1.7549130053824007</v>
      </c>
      <c r="H11" s="1">
        <v>0.50250519010835037</v>
      </c>
      <c r="I11" s="1">
        <v>0.29936600236671557</v>
      </c>
      <c r="J11" s="1">
        <v>0.25625126071137738</v>
      </c>
      <c r="K11" s="1"/>
    </row>
    <row r="12" spans="1:19" x14ac:dyDescent="0.25">
      <c r="A12" s="4" t="s">
        <v>6</v>
      </c>
      <c r="B12" s="1">
        <v>1.3126608253802807</v>
      </c>
      <c r="C12" s="1">
        <v>1.0102754511700198</v>
      </c>
      <c r="D12" s="1">
        <v>0.98185433755903551</v>
      </c>
      <c r="E12" s="1">
        <v>1.0812864891007703</v>
      </c>
      <c r="F12" s="1">
        <v>1.0607593598696672</v>
      </c>
      <c r="G12" s="1">
        <v>0.89857513043975523</v>
      </c>
      <c r="H12" s="1">
        <v>0.86843756640972813</v>
      </c>
      <c r="I12" s="1">
        <v>0.81904722678153596</v>
      </c>
      <c r="J12" s="1">
        <v>0.91510382268255119</v>
      </c>
      <c r="K12" s="1"/>
      <c r="P12" s="8" t="s">
        <v>29</v>
      </c>
      <c r="Q12" s="9" t="s">
        <v>30</v>
      </c>
      <c r="R12" s="9" t="s">
        <v>31</v>
      </c>
      <c r="S12" s="10" t="s">
        <v>32</v>
      </c>
    </row>
    <row r="13" spans="1:19" ht="15.75" thickBot="1" x14ac:dyDescent="0.3">
      <c r="A13" s="4" t="s">
        <v>7</v>
      </c>
      <c r="B13" s="1">
        <v>1.7862185823213781</v>
      </c>
      <c r="C13" s="1">
        <v>1.5045240934277897</v>
      </c>
      <c r="D13" s="1">
        <v>1.1124208044791513</v>
      </c>
      <c r="E13" s="1">
        <v>1.441874436767798</v>
      </c>
      <c r="F13" s="1">
        <v>1.7450063117249572</v>
      </c>
      <c r="G13" s="1">
        <v>1.5915600188521914</v>
      </c>
      <c r="H13" s="1">
        <v>1.709178923850307</v>
      </c>
      <c r="I13" s="1">
        <v>1.6090982711876343</v>
      </c>
      <c r="J13" s="1">
        <v>1.4163224216336308</v>
      </c>
      <c r="K13" s="1"/>
      <c r="P13" s="5">
        <f>MAX(B6:J32)</f>
        <v>98.866608544027898</v>
      </c>
      <c r="Q13" s="6">
        <f>MIN(B6:J32)</f>
        <v>0</v>
      </c>
      <c r="R13" s="6">
        <f>AVERAGE(B6:J32)</f>
        <v>6.9056261962318901</v>
      </c>
      <c r="S13" s="7">
        <f>STDEV(B6:J32)</f>
        <v>21.304998193971844</v>
      </c>
    </row>
    <row r="14" spans="1:19" x14ac:dyDescent="0.25">
      <c r="A14" s="4" t="s">
        <v>8</v>
      </c>
      <c r="B14" s="1">
        <v>5.7885258554154877E-2</v>
      </c>
      <c r="C14" s="1">
        <v>4.4278575494971217E-2</v>
      </c>
      <c r="D14" s="1">
        <v>0.24471246285614404</v>
      </c>
      <c r="E14" s="1">
        <v>0.11473307687116149</v>
      </c>
      <c r="F14" s="1">
        <v>6.6659120046288101E-2</v>
      </c>
      <c r="G14" s="1">
        <v>8.8183275680691647E-2</v>
      </c>
      <c r="H14" s="1">
        <v>0.11314432255656068</v>
      </c>
      <c r="I14" s="1">
        <v>6.527505962273264E-2</v>
      </c>
      <c r="J14" s="1">
        <v>6.1178434988503665E-2</v>
      </c>
      <c r="K14" s="1"/>
    </row>
    <row r="15" spans="1:19" x14ac:dyDescent="0.25">
      <c r="A15" s="4" t="s">
        <v>9</v>
      </c>
      <c r="B15" s="1">
        <v>5.212252757346687</v>
      </c>
      <c r="C15" s="1">
        <v>4.8901206274760609</v>
      </c>
      <c r="D15" s="1">
        <v>5.135861559780178</v>
      </c>
      <c r="E15" s="1">
        <v>6.2064422301578155</v>
      </c>
      <c r="F15" s="1">
        <v>6.1606232903665088</v>
      </c>
      <c r="G15" s="1">
        <v>5.7198831788415836</v>
      </c>
      <c r="H15" s="1">
        <v>5.2843365238119535</v>
      </c>
      <c r="I15" s="1">
        <v>4.7170087654420438</v>
      </c>
      <c r="J15" s="1">
        <v>4.0666684396287414</v>
      </c>
      <c r="K15" s="1"/>
    </row>
    <row r="16" spans="1:19" x14ac:dyDescent="0.25">
      <c r="A16" s="4" t="s">
        <v>10</v>
      </c>
      <c r="B16" s="1">
        <v>0.48466616528787498</v>
      </c>
      <c r="C16" s="1">
        <v>0.99435028248587576</v>
      </c>
      <c r="D16" s="1">
        <v>0.34549252771974931</v>
      </c>
      <c r="E16" s="1">
        <v>1.2287606796582509</v>
      </c>
      <c r="F16" s="1">
        <v>2.0953294367327189</v>
      </c>
      <c r="G16" s="1">
        <v>0.91182223113781735</v>
      </c>
      <c r="H16" s="1">
        <v>0.67129450086059139</v>
      </c>
      <c r="I16" s="1">
        <v>0.3676825428924666</v>
      </c>
      <c r="J16" s="1">
        <v>0.36266778422072771</v>
      </c>
      <c r="K16" s="1"/>
    </row>
    <row r="17" spans="1:11" x14ac:dyDescent="0.25">
      <c r="A17" s="4" t="s">
        <v>11</v>
      </c>
      <c r="B17" s="1">
        <v>0.44311258184090552</v>
      </c>
      <c r="C17" s="1">
        <v>0.32838878987327563</v>
      </c>
      <c r="D17" s="1">
        <v>0.346579728023027</v>
      </c>
      <c r="E17" s="1">
        <v>0.30905141624269283</v>
      </c>
      <c r="F17" s="1">
        <v>0.29200841871951505</v>
      </c>
      <c r="G17" s="1">
        <v>0.27412090394466837</v>
      </c>
      <c r="H17" s="1">
        <v>0.37866810794893235</v>
      </c>
      <c r="I17" s="1">
        <v>0.44745443173784338</v>
      </c>
      <c r="J17" s="1">
        <v>0.29248043284077396</v>
      </c>
      <c r="K17" s="1"/>
    </row>
    <row r="18" spans="1:11" x14ac:dyDescent="0.25">
      <c r="A18" s="4" t="s">
        <v>12</v>
      </c>
      <c r="B18" s="1">
        <v>1.1094266444531347</v>
      </c>
      <c r="C18" s="1">
        <v>0.4480312017321757</v>
      </c>
      <c r="D18" s="1">
        <v>0.3760550782671353</v>
      </c>
      <c r="E18" s="1">
        <v>0.38261276961245372</v>
      </c>
      <c r="F18" s="1">
        <v>1.2166546640310223</v>
      </c>
      <c r="G18" s="1">
        <v>1.2435453128054852</v>
      </c>
      <c r="H18" s="1">
        <v>0.98388289863804468</v>
      </c>
      <c r="I18" s="1">
        <v>1.0369821178171261</v>
      </c>
      <c r="J18" s="1">
        <v>1.0558909891307295</v>
      </c>
      <c r="K18" s="1"/>
    </row>
    <row r="19" spans="1:11" x14ac:dyDescent="0.25">
      <c r="A19" s="4" t="s">
        <v>13</v>
      </c>
      <c r="B19" s="1">
        <v>10.004772012966711</v>
      </c>
      <c r="C19" s="1">
        <v>9.4792870399551763</v>
      </c>
      <c r="D19" s="1">
        <v>11.012454561706692</v>
      </c>
      <c r="E19" s="1">
        <v>10.927791285554397</v>
      </c>
      <c r="F19" s="1">
        <v>10.222650804076238</v>
      </c>
      <c r="G19" s="1">
        <v>9.9694950370018027</v>
      </c>
      <c r="H19" s="1">
        <v>10.413473497489852</v>
      </c>
      <c r="I19" s="1">
        <v>11.453101284866358</v>
      </c>
      <c r="J19" s="1">
        <v>9.7977148415593476</v>
      </c>
      <c r="K19" s="1"/>
    </row>
    <row r="20" spans="1:11" x14ac:dyDescent="0.25">
      <c r="A20" s="4" t="s">
        <v>14</v>
      </c>
      <c r="B20" s="1">
        <v>0.53414176411144798</v>
      </c>
      <c r="C20" s="1">
        <v>0.25747672806496336</v>
      </c>
      <c r="D20" s="1">
        <v>0.25857376156777356</v>
      </c>
      <c r="E20" s="1">
        <v>0.25377364708984246</v>
      </c>
      <c r="F20" s="1">
        <v>0.19796676194628851</v>
      </c>
      <c r="G20" s="1">
        <v>0.26193159321414433</v>
      </c>
      <c r="H20" s="1">
        <v>0.28501628664495116</v>
      </c>
      <c r="I20" s="1">
        <v>0.20772381509654769</v>
      </c>
      <c r="J20" s="1">
        <v>0.1293586684681059</v>
      </c>
      <c r="K20" s="1"/>
    </row>
    <row r="21" spans="1:11" x14ac:dyDescent="0.25">
      <c r="A21" s="4" t="s">
        <v>15</v>
      </c>
      <c r="B21" s="1">
        <v>0.86953317858590329</v>
      </c>
      <c r="C21" s="1">
        <v>0.73900293255131966</v>
      </c>
      <c r="D21" s="1">
        <v>1.0035647861128332</v>
      </c>
      <c r="E21" s="1">
        <v>1.44845012278017</v>
      </c>
      <c r="F21" s="1">
        <v>0.95967124028614792</v>
      </c>
      <c r="G21" s="1">
        <v>0.45948816287874189</v>
      </c>
      <c r="H21" s="1">
        <v>0.44774319088140496</v>
      </c>
      <c r="I21" s="1">
        <v>0.9051842700702627</v>
      </c>
      <c r="J21" s="1">
        <v>1.2181857073101952</v>
      </c>
      <c r="K21" s="1"/>
    </row>
    <row r="22" spans="1:11" x14ac:dyDescent="0.25">
      <c r="A22" s="4" t="s">
        <v>16</v>
      </c>
      <c r="B22" s="1">
        <v>6.3538940726140112</v>
      </c>
      <c r="C22" s="1">
        <v>5.3773935514346549</v>
      </c>
      <c r="D22" s="1">
        <v>5.092479397086108</v>
      </c>
      <c r="E22" s="1">
        <v>4.753482359125166</v>
      </c>
      <c r="F22" s="1">
        <v>4.1971079092912218</v>
      </c>
      <c r="G22" s="1">
        <v>3.9051165180562175</v>
      </c>
      <c r="H22" s="1">
        <v>3.8148923957929139</v>
      </c>
      <c r="I22" s="1">
        <v>3.4628262075028631</v>
      </c>
      <c r="J22" s="1">
        <v>3.5865003109261355</v>
      </c>
      <c r="K22" s="1"/>
    </row>
    <row r="23" spans="1:11" x14ac:dyDescent="0.25">
      <c r="A23" s="4" t="s">
        <v>17</v>
      </c>
      <c r="B23" s="1">
        <v>1.6215339711366954E-2</v>
      </c>
      <c r="C23" s="1">
        <v>3.2211306168465133E-2</v>
      </c>
      <c r="D23" s="1">
        <v>0</v>
      </c>
      <c r="E23" s="1">
        <v>1.8073377914332188E-2</v>
      </c>
      <c r="F23" s="1">
        <v>0</v>
      </c>
      <c r="G23" s="1">
        <v>6.3203831426883583E-3</v>
      </c>
      <c r="H23" s="1">
        <v>4.698972099853157E-3</v>
      </c>
      <c r="I23" s="1">
        <v>4.7216809805564587E-3</v>
      </c>
      <c r="J23" s="1">
        <v>1.8515781909242625E-3</v>
      </c>
      <c r="K23" s="1"/>
    </row>
    <row r="24" spans="1:11" x14ac:dyDescent="0.25">
      <c r="A24" s="4" t="s">
        <v>18</v>
      </c>
      <c r="B24" s="1">
        <v>5.2991830426142634</v>
      </c>
      <c r="C24" s="1">
        <v>4.8884670147128624</v>
      </c>
      <c r="D24" s="1">
        <v>4.3149946062567421</v>
      </c>
      <c r="E24" s="1">
        <v>6.458431188351339</v>
      </c>
      <c r="F24" s="1">
        <v>5.5305305305305303</v>
      </c>
      <c r="G24" s="1">
        <v>3.5327406654813314</v>
      </c>
      <c r="H24" s="1">
        <v>4.006830517777642</v>
      </c>
      <c r="I24" s="1">
        <v>1.8060075761617673</v>
      </c>
      <c r="J24" s="1">
        <v>2.3216403999322148</v>
      </c>
      <c r="K24" s="1"/>
    </row>
    <row r="25" spans="1:11" x14ac:dyDescent="0.25">
      <c r="A25" s="4" t="s">
        <v>19</v>
      </c>
      <c r="B25" s="1">
        <v>3.6271309394269133E-2</v>
      </c>
      <c r="C25" s="1">
        <v>0</v>
      </c>
      <c r="D25" s="1">
        <v>0</v>
      </c>
      <c r="E25" s="1">
        <v>0</v>
      </c>
      <c r="F25" s="1">
        <v>1.4470462963805641E-2</v>
      </c>
      <c r="G25" s="1">
        <v>1.3019312875563554E-2</v>
      </c>
      <c r="H25" s="1">
        <v>1.0183262353570142E-2</v>
      </c>
      <c r="I25" s="1">
        <v>1.3623821146475991E-2</v>
      </c>
      <c r="J25" s="1">
        <v>4.4764741141169645E-4</v>
      </c>
      <c r="K25" s="1"/>
    </row>
    <row r="26" spans="1:11" x14ac:dyDescent="0.25">
      <c r="A26" s="4" t="s">
        <v>20</v>
      </c>
      <c r="B26" s="1">
        <v>98.866608544027898</v>
      </c>
      <c r="C26" s="1">
        <v>98.445135495335407</v>
      </c>
      <c r="D26" s="1">
        <v>96.659242761692653</v>
      </c>
      <c r="E26" s="1">
        <v>92.325402916346889</v>
      </c>
      <c r="F26" s="1">
        <v>84.103075077822012</v>
      </c>
      <c r="G26" s="1">
        <v>11.697334629714163</v>
      </c>
      <c r="H26" s="1">
        <v>0.92250621662386367</v>
      </c>
      <c r="I26" s="1">
        <v>1.4636336934806937</v>
      </c>
      <c r="J26" s="1">
        <v>2.7849093581577655</v>
      </c>
      <c r="K26" s="1"/>
    </row>
    <row r="27" spans="1:11" x14ac:dyDescent="0.25">
      <c r="A27" s="4" t="s">
        <v>21</v>
      </c>
      <c r="B27" s="1">
        <v>1.0251892582625026</v>
      </c>
      <c r="C27" s="1">
        <v>1.1824722811983959</v>
      </c>
      <c r="D27" s="1">
        <v>1.8430060531048755</v>
      </c>
      <c r="E27" s="1">
        <v>1.3000817661488144</v>
      </c>
      <c r="F27" s="1">
        <v>1.1141137710960687</v>
      </c>
      <c r="G27" s="1">
        <v>1.0195524552786275</v>
      </c>
      <c r="H27" s="1">
        <v>1.136479583655684</v>
      </c>
      <c r="I27" s="1">
        <v>1.1784997280177028</v>
      </c>
      <c r="J27" s="1">
        <v>1.0891730517319043</v>
      </c>
      <c r="K27" s="1"/>
    </row>
    <row r="28" spans="1:11" x14ac:dyDescent="0.25">
      <c r="A28" s="4" t="s">
        <v>22</v>
      </c>
      <c r="B28" s="1">
        <v>1.2646016659349084</v>
      </c>
      <c r="C28" s="1">
        <v>1.0864396239528844</v>
      </c>
      <c r="D28" s="1">
        <v>1.0056274762157116</v>
      </c>
      <c r="E28" s="1">
        <v>1.2887836875764418</v>
      </c>
      <c r="F28" s="1">
        <v>1.3820064311567215</v>
      </c>
      <c r="G28" s="1">
        <v>1.1857527954726674</v>
      </c>
      <c r="H28" s="1">
        <v>1.0594569957733293</v>
      </c>
      <c r="I28" s="1">
        <v>1.0803073721388134</v>
      </c>
      <c r="J28" s="1">
        <v>1.1079440699094349</v>
      </c>
      <c r="K28" s="1"/>
    </row>
    <row r="29" spans="1:11" x14ac:dyDescent="0.25">
      <c r="A29" s="4" t="s">
        <v>23</v>
      </c>
      <c r="B29" s="1">
        <v>4.8051606108478149</v>
      </c>
      <c r="C29" s="1">
        <v>3.3601139826651361</v>
      </c>
      <c r="D29" s="1">
        <v>2.6116745895802462</v>
      </c>
      <c r="E29" s="1">
        <v>2.5584524482751894</v>
      </c>
      <c r="F29" s="1">
        <v>2.154881261898467</v>
      </c>
      <c r="G29" s="1">
        <v>2.1536663534669249</v>
      </c>
      <c r="H29" s="1">
        <v>1.8811866279209957</v>
      </c>
      <c r="I29" s="1">
        <v>2.3579523487997274</v>
      </c>
      <c r="J29" s="1">
        <v>2.268476399656425</v>
      </c>
      <c r="K29" s="1"/>
    </row>
    <row r="30" spans="1:11" x14ac:dyDescent="0.25">
      <c r="A30" s="4" t="s">
        <v>24</v>
      </c>
      <c r="B30" s="1">
        <v>0.13035403232318574</v>
      </c>
      <c r="C30" s="1">
        <v>9.1851920751558E-2</v>
      </c>
      <c r="D30" s="1">
        <v>0.12339005358653755</v>
      </c>
      <c r="E30" s="1">
        <v>0.11377941318872857</v>
      </c>
      <c r="F30" s="1">
        <v>0.11055821853985376</v>
      </c>
      <c r="G30" s="1">
        <v>0.13729880211203022</v>
      </c>
      <c r="H30" s="1">
        <v>0.12267628483503799</v>
      </c>
      <c r="I30" s="1">
        <v>0.13581494160200303</v>
      </c>
      <c r="J30" s="1">
        <v>0.10994125131475933</v>
      </c>
      <c r="K30" s="1"/>
    </row>
    <row r="31" spans="1:11" x14ac:dyDescent="0.25">
      <c r="A31" s="4" t="s">
        <v>25</v>
      </c>
      <c r="B31" s="1">
        <v>1.2777758872971041</v>
      </c>
      <c r="C31" s="1">
        <v>0.95667623342900099</v>
      </c>
      <c r="D31" s="1">
        <v>0.74537590871445658</v>
      </c>
      <c r="E31" s="1">
        <v>0.71903158277964874</v>
      </c>
      <c r="F31" s="1">
        <v>1.0813626638005231</v>
      </c>
      <c r="G31" s="1">
        <v>0.98422578853598996</v>
      </c>
      <c r="H31" s="1">
        <v>0.92295566540124618</v>
      </c>
      <c r="I31" s="1">
        <v>1.0035757291190845</v>
      </c>
      <c r="J31" s="1">
        <v>1.0733834842510317</v>
      </c>
      <c r="K31" s="1"/>
    </row>
    <row r="32" spans="1:11" x14ac:dyDescent="0.25">
      <c r="A32" s="4" t="s">
        <v>26</v>
      </c>
      <c r="B32" s="1">
        <v>0.38933884496142662</v>
      </c>
      <c r="C32" s="1">
        <v>0.26857303422182432</v>
      </c>
      <c r="D32" s="1">
        <v>0.19537100954713002</v>
      </c>
      <c r="E32" s="1">
        <v>0.15562183893139669</v>
      </c>
      <c r="F32" s="1">
        <v>0.2551124437581222</v>
      </c>
      <c r="G32" s="1">
        <v>0.17656012176560124</v>
      </c>
      <c r="H32" s="1">
        <v>0.18788249694002448</v>
      </c>
      <c r="I32" s="1">
        <v>0.12883002155082848</v>
      </c>
      <c r="J32" s="1">
        <v>8.6063247331123777E-2</v>
      </c>
      <c r="K32" s="1"/>
    </row>
    <row r="33" spans="1:12" x14ac:dyDescent="0.25">
      <c r="A33" s="4" t="s">
        <v>27</v>
      </c>
      <c r="B33" s="1">
        <v>2.4611281243459389</v>
      </c>
      <c r="C33" s="1">
        <v>2.05541281373615</v>
      </c>
      <c r="D33" s="1">
        <v>1.9875745606036732</v>
      </c>
      <c r="E33" s="1">
        <v>2.0558262532349478</v>
      </c>
      <c r="F33" s="1">
        <v>2.1211422349318587</v>
      </c>
      <c r="G33" s="1">
        <v>1.985976296563511</v>
      </c>
      <c r="H33" s="1">
        <v>1.8562191522172218</v>
      </c>
      <c r="I33" s="1">
        <v>1.790316577095723</v>
      </c>
      <c r="J33" s="1">
        <v>1.7276936529202369</v>
      </c>
      <c r="K33" s="1"/>
    </row>
    <row r="36" spans="1:12" x14ac:dyDescent="0.25">
      <c r="C36" s="22" t="s">
        <v>35</v>
      </c>
      <c r="D36" s="22"/>
      <c r="E36" s="22"/>
      <c r="F36" s="22"/>
      <c r="G36" s="22"/>
      <c r="H36" s="22"/>
    </row>
    <row r="37" spans="1:12" x14ac:dyDescent="0.25">
      <c r="C37" s="22"/>
      <c r="D37" s="22"/>
      <c r="E37" s="22"/>
      <c r="F37" s="22"/>
      <c r="G37" s="22"/>
      <c r="H37" s="22"/>
    </row>
    <row r="38" spans="1:12" x14ac:dyDescent="0.25">
      <c r="C38" s="22"/>
      <c r="D38" s="22"/>
      <c r="E38" s="22"/>
      <c r="F38" s="22"/>
      <c r="G38" s="22"/>
      <c r="H38" s="22"/>
    </row>
    <row r="39" spans="1:12" x14ac:dyDescent="0.25">
      <c r="C39" s="22"/>
      <c r="D39" s="22"/>
      <c r="E39" s="22"/>
      <c r="F39" s="22"/>
      <c r="G39" s="22"/>
      <c r="H39" s="22"/>
    </row>
    <row r="43" spans="1:12" x14ac:dyDescent="0.25">
      <c r="E43" s="23" t="s">
        <v>36</v>
      </c>
      <c r="F43" s="23"/>
      <c r="G43" s="23"/>
      <c r="H43" s="23"/>
      <c r="I43" s="23"/>
      <c r="J43" s="23"/>
      <c r="K43" s="23"/>
      <c r="L43" s="23"/>
    </row>
    <row r="44" spans="1:12" x14ac:dyDescent="0.25">
      <c r="E44" s="23"/>
      <c r="F44" s="23"/>
      <c r="G44" s="23"/>
      <c r="H44" s="23"/>
      <c r="I44" s="23"/>
      <c r="J44" s="23"/>
      <c r="K44" s="23"/>
      <c r="L44" s="23"/>
    </row>
  </sheetData>
  <mergeCells count="2">
    <mergeCell ref="C36:H39"/>
    <mergeCell ref="E43:L4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81B35-C3FB-4A0E-8E90-1491507EEED3}">
  <sheetPr codeName="Hoja3"/>
  <dimension ref="A5:S45"/>
  <sheetViews>
    <sheetView zoomScale="85" zoomScaleNormal="85" workbookViewId="0">
      <selection activeCell="M17" sqref="M17"/>
    </sheetView>
  </sheetViews>
  <sheetFormatPr baseColWidth="10" defaultRowHeight="15" x14ac:dyDescent="0.25"/>
  <cols>
    <col min="1" max="1" width="14.140625" bestFit="1" customWidth="1"/>
  </cols>
  <sheetData>
    <row r="5" spans="1:19" x14ac:dyDescent="0.25">
      <c r="A5" s="2"/>
      <c r="B5" s="3">
        <v>2012</v>
      </c>
      <c r="C5" s="3">
        <v>2013</v>
      </c>
      <c r="D5" s="3">
        <v>2014</v>
      </c>
      <c r="E5" s="3">
        <v>2015</v>
      </c>
      <c r="F5" s="3">
        <v>2016</v>
      </c>
      <c r="G5" s="3">
        <v>2017</v>
      </c>
      <c r="H5" s="3">
        <v>2018</v>
      </c>
      <c r="I5" s="3">
        <v>2019</v>
      </c>
      <c r="J5" s="3">
        <v>2020</v>
      </c>
      <c r="K5" s="3">
        <v>2021</v>
      </c>
    </row>
    <row r="6" spans="1:19" x14ac:dyDescent="0.25">
      <c r="A6" s="4" t="s">
        <v>0</v>
      </c>
      <c r="B6" s="1">
        <v>15.946309069162668</v>
      </c>
      <c r="C6" s="1">
        <v>15.371003799698235</v>
      </c>
      <c r="D6" s="1">
        <v>15.617151548868216</v>
      </c>
      <c r="E6" s="1">
        <v>14.319925986829274</v>
      </c>
      <c r="F6" s="11">
        <v>13.049504981027226</v>
      </c>
      <c r="G6" s="11">
        <v>11.705739990368423</v>
      </c>
      <c r="H6" s="11">
        <v>11.896209271859021</v>
      </c>
      <c r="I6" s="11">
        <v>12.399616801281734</v>
      </c>
      <c r="J6" s="11">
        <v>11.273549306675491</v>
      </c>
      <c r="K6" s="1"/>
    </row>
    <row r="7" spans="1:19" x14ac:dyDescent="0.25">
      <c r="A7" s="4" t="s">
        <v>1</v>
      </c>
      <c r="B7" s="1">
        <v>0</v>
      </c>
      <c r="C7" s="1">
        <v>0</v>
      </c>
      <c r="D7" s="1">
        <v>0</v>
      </c>
      <c r="E7" s="1">
        <v>0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"/>
    </row>
    <row r="8" spans="1:19" x14ac:dyDescent="0.25">
      <c r="A8" s="4" t="s">
        <v>2</v>
      </c>
      <c r="B8" s="1">
        <v>49.368422342289364</v>
      </c>
      <c r="C8" s="1">
        <v>51.901075896986512</v>
      </c>
      <c r="D8" s="1">
        <v>47.135744454700571</v>
      </c>
      <c r="E8" s="1">
        <v>37.532351757059871</v>
      </c>
      <c r="F8" s="11">
        <v>51.153459202286697</v>
      </c>
      <c r="G8" s="11">
        <v>49.063619061783257</v>
      </c>
      <c r="H8" s="11">
        <v>38.359644639750393</v>
      </c>
      <c r="I8" s="11">
        <v>46.697137461911502</v>
      </c>
      <c r="J8" s="11">
        <v>38.738204628600478</v>
      </c>
      <c r="K8" s="1"/>
    </row>
    <row r="9" spans="1:19" x14ac:dyDescent="0.25">
      <c r="A9" s="4" t="s">
        <v>3</v>
      </c>
      <c r="B9" s="1">
        <v>33.888662272697992</v>
      </c>
      <c r="C9" s="1">
        <v>32.903016090459495</v>
      </c>
      <c r="D9" s="1">
        <v>33.812091120250606</v>
      </c>
      <c r="E9" s="1">
        <v>31.265000000000001</v>
      </c>
      <c r="F9" s="11">
        <v>34.868926894850226</v>
      </c>
      <c r="G9" s="11">
        <v>34.106875999738733</v>
      </c>
      <c r="H9" s="11">
        <v>34.444394365956505</v>
      </c>
      <c r="I9" s="11">
        <v>37.395522499989617</v>
      </c>
      <c r="J9" s="11">
        <v>40.818397106208245</v>
      </c>
      <c r="K9" s="1"/>
    </row>
    <row r="10" spans="1:19" x14ac:dyDescent="0.25">
      <c r="A10" s="4" t="s">
        <v>4</v>
      </c>
      <c r="B10" s="1">
        <v>0</v>
      </c>
      <c r="C10" s="1">
        <v>0</v>
      </c>
      <c r="D10" s="1">
        <v>0</v>
      </c>
      <c r="E10" s="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"/>
    </row>
    <row r="11" spans="1:19" ht="15.75" thickBot="1" x14ac:dyDescent="0.3">
      <c r="A11" s="4" t="s">
        <v>5</v>
      </c>
      <c r="B11" s="1">
        <v>0</v>
      </c>
      <c r="C11" s="1">
        <v>0</v>
      </c>
      <c r="D11" s="1">
        <v>0</v>
      </c>
      <c r="E11" s="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"/>
    </row>
    <row r="12" spans="1:19" x14ac:dyDescent="0.25">
      <c r="A12" s="4" t="s">
        <v>6</v>
      </c>
      <c r="B12" s="1">
        <v>0</v>
      </c>
      <c r="C12" s="1">
        <v>0</v>
      </c>
      <c r="D12" s="1">
        <v>0</v>
      </c>
      <c r="E12" s="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"/>
      <c r="P12" s="8" t="s">
        <v>29</v>
      </c>
      <c r="Q12" s="9" t="s">
        <v>30</v>
      </c>
      <c r="R12" s="9" t="s">
        <v>31</v>
      </c>
      <c r="S12" s="10" t="s">
        <v>32</v>
      </c>
    </row>
    <row r="13" spans="1:19" ht="15.75" thickBot="1" x14ac:dyDescent="0.3">
      <c r="A13" s="4" t="s">
        <v>7</v>
      </c>
      <c r="B13" s="1">
        <v>54.698531488280146</v>
      </c>
      <c r="C13" s="1">
        <v>55.130812933997333</v>
      </c>
      <c r="D13" s="1">
        <v>57.090761750405186</v>
      </c>
      <c r="E13" s="1">
        <v>56.871432862721541</v>
      </c>
      <c r="F13" s="11">
        <v>54.852602658350037</v>
      </c>
      <c r="G13" s="11">
        <v>54.674980966537355</v>
      </c>
      <c r="H13" s="11">
        <v>55.270899273878236</v>
      </c>
      <c r="I13" s="11">
        <v>53.80796450829196</v>
      </c>
      <c r="J13" s="11">
        <v>53.6119693130142</v>
      </c>
      <c r="K13" s="1"/>
      <c r="P13" s="5">
        <f>MAX(B6:J32)</f>
        <v>78.235588289594673</v>
      </c>
      <c r="Q13" s="6">
        <f>MIN(B6:J32)</f>
        <v>0</v>
      </c>
      <c r="R13" s="6">
        <f>AVERAGE(B6:J32)</f>
        <v>16.928832933433661</v>
      </c>
      <c r="S13" s="7">
        <f>STDEV(B6:J32)</f>
        <v>21.58845440838213</v>
      </c>
    </row>
    <row r="14" spans="1:19" x14ac:dyDescent="0.25">
      <c r="A14" s="4" t="s">
        <v>8</v>
      </c>
      <c r="B14" s="1">
        <v>35.554412143040906</v>
      </c>
      <c r="C14" s="1">
        <v>33.52520716047821</v>
      </c>
      <c r="D14" s="1">
        <v>37.114723533181845</v>
      </c>
      <c r="E14" s="1">
        <v>38.118377539312952</v>
      </c>
      <c r="F14" s="11">
        <v>34.632442824048773</v>
      </c>
      <c r="G14" s="11">
        <v>38.498011634655285</v>
      </c>
      <c r="H14" s="11">
        <v>35.379812561267627</v>
      </c>
      <c r="I14" s="11">
        <v>36.15785495805973</v>
      </c>
      <c r="J14" s="11">
        <v>36.954671648585766</v>
      </c>
      <c r="K14" s="1"/>
    </row>
    <row r="15" spans="1:19" x14ac:dyDescent="0.25">
      <c r="A15" s="4" t="s">
        <v>9</v>
      </c>
      <c r="B15" s="1">
        <v>20.912288818882637</v>
      </c>
      <c r="C15" s="1">
        <v>20.155270123825257</v>
      </c>
      <c r="D15" s="1">
        <v>20.842047070547629</v>
      </c>
      <c r="E15" s="1">
        <v>20.618664324386589</v>
      </c>
      <c r="F15" s="11">
        <v>21.347191382545919</v>
      </c>
      <c r="G15" s="11">
        <v>21.056469606544887</v>
      </c>
      <c r="H15" s="11">
        <v>20.325997419430088</v>
      </c>
      <c r="I15" s="11">
        <v>21.364025805695707</v>
      </c>
      <c r="J15" s="11">
        <v>22.148982003168534</v>
      </c>
      <c r="K15" s="1">
        <v>20.792999999999999</v>
      </c>
    </row>
    <row r="16" spans="1:19" x14ac:dyDescent="0.25">
      <c r="A16" s="4" t="s">
        <v>10</v>
      </c>
      <c r="B16" s="1">
        <v>0</v>
      </c>
      <c r="C16" s="1">
        <v>0</v>
      </c>
      <c r="D16" s="1">
        <v>0</v>
      </c>
      <c r="E16" s="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"/>
    </row>
    <row r="17" spans="1:11" x14ac:dyDescent="0.25">
      <c r="A17" s="4" t="s">
        <v>11</v>
      </c>
      <c r="B17" s="1">
        <v>32.646887560182357</v>
      </c>
      <c r="C17" s="1">
        <v>33.127973392087796</v>
      </c>
      <c r="D17" s="1">
        <v>34.628601638910915</v>
      </c>
      <c r="E17" s="1">
        <v>33.897983876845927</v>
      </c>
      <c r="F17" s="11">
        <v>33.877356697744538</v>
      </c>
      <c r="G17" s="11">
        <v>33.48595411937125</v>
      </c>
      <c r="H17" s="11">
        <v>32.56974409237742</v>
      </c>
      <c r="I17" s="11">
        <v>34.904370214321318</v>
      </c>
      <c r="J17" s="11">
        <v>33.891352046241124</v>
      </c>
      <c r="K17" s="1"/>
    </row>
    <row r="18" spans="1:11" x14ac:dyDescent="0.25">
      <c r="A18" s="4" t="s">
        <v>12</v>
      </c>
      <c r="B18" s="1">
        <v>75.962779834255628</v>
      </c>
      <c r="C18" s="1">
        <v>74.704486306925176</v>
      </c>
      <c r="D18" s="1">
        <v>78.235588289594673</v>
      </c>
      <c r="E18" s="1">
        <v>77.627800828402783</v>
      </c>
      <c r="F18" s="11">
        <v>71.553423436039338</v>
      </c>
      <c r="G18" s="11">
        <v>70.98054547749048</v>
      </c>
      <c r="H18" s="11">
        <v>71.055100758810383</v>
      </c>
      <c r="I18" s="11">
        <v>69.958561048119506</v>
      </c>
      <c r="J18" s="11">
        <v>66.609971560146491</v>
      </c>
      <c r="K18" s="1"/>
    </row>
    <row r="19" spans="1:11" x14ac:dyDescent="0.25">
      <c r="A19" s="4" t="s">
        <v>13</v>
      </c>
      <c r="B19" s="1">
        <v>0</v>
      </c>
      <c r="C19" s="1">
        <v>0</v>
      </c>
      <c r="D19" s="1">
        <v>0</v>
      </c>
      <c r="E19" s="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"/>
    </row>
    <row r="20" spans="1:11" x14ac:dyDescent="0.25">
      <c r="A20" s="4" t="s">
        <v>14</v>
      </c>
      <c r="B20" s="1">
        <v>45.598383138443772</v>
      </c>
      <c r="C20" s="1">
        <v>50.736119363570339</v>
      </c>
      <c r="D20" s="1">
        <v>53.242378878606424</v>
      </c>
      <c r="E20" s="1">
        <v>52.185089974293064</v>
      </c>
      <c r="F20" s="11">
        <v>50.446958671201848</v>
      </c>
      <c r="G20" s="11">
        <v>49.02993939024762</v>
      </c>
      <c r="H20" s="11">
        <v>49.276497118516659</v>
      </c>
      <c r="I20" s="11">
        <v>47.653598595669983</v>
      </c>
      <c r="J20" s="11">
        <v>46.152298272343117</v>
      </c>
      <c r="K20" s="1"/>
    </row>
    <row r="21" spans="1:11" x14ac:dyDescent="0.25">
      <c r="A21" s="4" t="s">
        <v>15</v>
      </c>
      <c r="B21" s="1">
        <v>0</v>
      </c>
      <c r="C21" s="1">
        <v>0</v>
      </c>
      <c r="D21" s="1">
        <v>0</v>
      </c>
      <c r="E21" s="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"/>
    </row>
    <row r="22" spans="1:11" x14ac:dyDescent="0.25">
      <c r="A22" s="4" t="s">
        <v>16</v>
      </c>
      <c r="B22" s="1">
        <v>0</v>
      </c>
      <c r="C22" s="1">
        <v>0</v>
      </c>
      <c r="D22" s="1">
        <v>0</v>
      </c>
      <c r="E22" s="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"/>
    </row>
    <row r="23" spans="1:11" x14ac:dyDescent="0.25">
      <c r="A23" s="4" t="s">
        <v>17</v>
      </c>
      <c r="B23" s="1">
        <v>0</v>
      </c>
      <c r="C23" s="1">
        <v>0</v>
      </c>
      <c r="D23" s="1">
        <v>0</v>
      </c>
      <c r="E23" s="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"/>
    </row>
    <row r="24" spans="1:11" x14ac:dyDescent="0.25">
      <c r="A24" s="4" t="s">
        <v>18</v>
      </c>
      <c r="B24" s="1">
        <v>0</v>
      </c>
      <c r="C24" s="1">
        <v>0</v>
      </c>
      <c r="D24" s="1">
        <v>0</v>
      </c>
      <c r="E24" s="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"/>
    </row>
    <row r="25" spans="1:11" x14ac:dyDescent="0.25">
      <c r="A25" s="4" t="s">
        <v>19</v>
      </c>
      <c r="B25" s="1">
        <v>0</v>
      </c>
      <c r="C25" s="1">
        <v>0</v>
      </c>
      <c r="D25" s="1">
        <v>0</v>
      </c>
      <c r="E25" s="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"/>
    </row>
    <row r="26" spans="1:11" x14ac:dyDescent="0.25">
      <c r="A26" s="4" t="s">
        <v>20</v>
      </c>
      <c r="B26" s="1">
        <v>0</v>
      </c>
      <c r="C26" s="1">
        <v>0</v>
      </c>
      <c r="D26" s="1">
        <v>0</v>
      </c>
      <c r="E26" s="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"/>
    </row>
    <row r="27" spans="1:11" x14ac:dyDescent="0.25">
      <c r="A27" s="4" t="s">
        <v>21</v>
      </c>
      <c r="B27" s="1">
        <v>3.7900056148231331</v>
      </c>
      <c r="C27" s="1">
        <v>2.8416686325391205</v>
      </c>
      <c r="D27" s="1">
        <v>3.9557910615173371</v>
      </c>
      <c r="E27" s="1">
        <v>3.5086762969019714</v>
      </c>
      <c r="F27" s="11">
        <v>3.4791785167865874</v>
      </c>
      <c r="G27" s="11">
        <v>2.9420286306156402</v>
      </c>
      <c r="H27" s="11">
        <v>3.092391963692608</v>
      </c>
      <c r="I27" s="11">
        <v>3.2363455595201276</v>
      </c>
      <c r="J27" s="11">
        <v>3.3219406658185457</v>
      </c>
      <c r="K27" s="1"/>
    </row>
    <row r="28" spans="1:11" x14ac:dyDescent="0.25">
      <c r="A28" s="4" t="s">
        <v>22</v>
      </c>
      <c r="B28" s="1">
        <v>0</v>
      </c>
      <c r="C28" s="1">
        <v>0</v>
      </c>
      <c r="D28" s="1">
        <v>0</v>
      </c>
      <c r="E28" s="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"/>
    </row>
    <row r="29" spans="1:11" x14ac:dyDescent="0.25">
      <c r="A29" s="4" t="s">
        <v>23</v>
      </c>
      <c r="B29" s="1">
        <v>0</v>
      </c>
      <c r="C29" s="1">
        <v>0</v>
      </c>
      <c r="D29" s="1">
        <v>0</v>
      </c>
      <c r="E29" s="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"/>
    </row>
    <row r="30" spans="1:11" x14ac:dyDescent="0.25">
      <c r="A30" s="4" t="s">
        <v>24</v>
      </c>
      <c r="B30" s="1">
        <v>34.981023682905168</v>
      </c>
      <c r="C30" s="1">
        <v>35.746674727932287</v>
      </c>
      <c r="D30" s="1">
        <v>35.636222619159533</v>
      </c>
      <c r="E30" s="1">
        <v>32.488864142538972</v>
      </c>
      <c r="F30" s="11">
        <v>28.966253257441686</v>
      </c>
      <c r="G30" s="11">
        <v>32.594160787539408</v>
      </c>
      <c r="H30" s="11">
        <v>34.037474345320938</v>
      </c>
      <c r="I30" s="11">
        <v>34.803164472490323</v>
      </c>
      <c r="J30" s="11">
        <v>36.90869245845596</v>
      </c>
      <c r="K30" s="1"/>
    </row>
    <row r="31" spans="1:11" x14ac:dyDescent="0.25">
      <c r="A31" s="4" t="s">
        <v>25</v>
      </c>
      <c r="B31" s="1">
        <v>19.508626263313712</v>
      </c>
      <c r="C31" s="1">
        <v>19.847615142818096</v>
      </c>
      <c r="D31" s="1">
        <v>17.907426152572008</v>
      </c>
      <c r="E31" s="1">
        <v>17.558</v>
      </c>
      <c r="F31" s="11">
        <v>17.335595204052137</v>
      </c>
      <c r="G31" s="11">
        <v>17.899809628960075</v>
      </c>
      <c r="H31" s="11">
        <v>17.537076311680611</v>
      </c>
      <c r="I31" s="11">
        <v>18.919215558543414</v>
      </c>
      <c r="J31" s="11">
        <v>20.499551424976126</v>
      </c>
      <c r="K31" s="1"/>
    </row>
    <row r="32" spans="1:11" x14ac:dyDescent="0.25">
      <c r="A32" s="4" t="s">
        <v>26</v>
      </c>
      <c r="B32" s="1">
        <v>38.475450022831595</v>
      </c>
      <c r="C32" s="1">
        <v>43.427148747639365</v>
      </c>
      <c r="D32" s="1">
        <v>42.250283287963839</v>
      </c>
      <c r="E32" s="1">
        <v>34.736400071635451</v>
      </c>
      <c r="F32" s="11">
        <v>40.446860084375039</v>
      </c>
      <c r="G32" s="11">
        <v>39.997564687975647</v>
      </c>
      <c r="H32" s="11">
        <v>41.951652386780907</v>
      </c>
      <c r="I32" s="11">
        <v>39.260503802563541</v>
      </c>
      <c r="J32" s="11">
        <v>30.029359164515085</v>
      </c>
      <c r="K32" s="1"/>
    </row>
    <row r="33" spans="1:11" x14ac:dyDescent="0.25">
      <c r="A33" s="4" t="s">
        <v>27</v>
      </c>
      <c r="B33" s="1">
        <v>27.951157481355821</v>
      </c>
      <c r="C33" s="1">
        <v>27.970176635195621</v>
      </c>
      <c r="D33" s="1">
        <v>28.772381459927161</v>
      </c>
      <c r="E33" s="1">
        <v>26.480265337191213</v>
      </c>
      <c r="F33" s="11">
        <v>26.281856589568832</v>
      </c>
      <c r="G33" s="11">
        <v>25.702421981076135</v>
      </c>
      <c r="H33" s="11">
        <v>25.934313386301056</v>
      </c>
      <c r="I33" s="11">
        <v>26.369760664475123</v>
      </c>
      <c r="J33" s="11">
        <v>24.574988642422277</v>
      </c>
      <c r="K33" s="1"/>
    </row>
    <row r="34" spans="1:11" x14ac:dyDescent="0.25">
      <c r="F34" s="12"/>
      <c r="G34" s="12"/>
      <c r="H34" s="12"/>
      <c r="I34" s="12"/>
      <c r="J34" s="12"/>
    </row>
    <row r="36" spans="1:11" x14ac:dyDescent="0.25">
      <c r="C36" s="22" t="s">
        <v>34</v>
      </c>
      <c r="D36" s="22"/>
      <c r="E36" s="22"/>
      <c r="F36" s="22"/>
      <c r="G36" s="22"/>
      <c r="H36" s="22"/>
    </row>
    <row r="37" spans="1:11" x14ac:dyDescent="0.25">
      <c r="C37" s="22"/>
      <c r="D37" s="22"/>
      <c r="E37" s="22"/>
      <c r="F37" s="22"/>
      <c r="G37" s="22"/>
      <c r="H37" s="22"/>
    </row>
    <row r="38" spans="1:11" x14ac:dyDescent="0.25">
      <c r="C38" s="22"/>
      <c r="D38" s="22"/>
      <c r="E38" s="22"/>
      <c r="F38" s="22"/>
      <c r="G38" s="22"/>
      <c r="H38" s="22"/>
    </row>
    <row r="39" spans="1:11" x14ac:dyDescent="0.25">
      <c r="C39" s="22"/>
      <c r="D39" s="22"/>
      <c r="E39" s="22"/>
      <c r="F39" s="22"/>
      <c r="G39" s="22"/>
      <c r="H39" s="22"/>
    </row>
    <row r="44" spans="1:11" x14ac:dyDescent="0.25">
      <c r="C44" s="23" t="s">
        <v>36</v>
      </c>
      <c r="D44" s="23"/>
      <c r="E44" s="23"/>
      <c r="F44" s="23"/>
      <c r="G44" s="23"/>
      <c r="H44" s="23"/>
      <c r="I44" s="23"/>
      <c r="J44" s="23"/>
    </row>
    <row r="45" spans="1:11" x14ac:dyDescent="0.25">
      <c r="C45" s="23"/>
      <c r="D45" s="23"/>
      <c r="E45" s="23"/>
      <c r="F45" s="23"/>
      <c r="G45" s="23"/>
      <c r="H45" s="23"/>
      <c r="I45" s="23"/>
      <c r="J45" s="23"/>
    </row>
  </sheetData>
  <mergeCells count="2">
    <mergeCell ref="C36:H39"/>
    <mergeCell ref="C44:J4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CA8A4-E184-4855-A4DF-2EFDDCC0A528}">
  <sheetPr codeName="Hoja4"/>
  <dimension ref="A5:AR70"/>
  <sheetViews>
    <sheetView zoomScale="10" zoomScaleNormal="10" workbookViewId="0">
      <selection activeCell="P53" sqref="P53"/>
    </sheetView>
  </sheetViews>
  <sheetFormatPr baseColWidth="10" defaultRowHeight="15" x14ac:dyDescent="0.25"/>
  <cols>
    <col min="1" max="1" width="14.140625" bestFit="1" customWidth="1"/>
  </cols>
  <sheetData>
    <row r="5" spans="1:19" x14ac:dyDescent="0.25">
      <c r="A5" s="2"/>
      <c r="B5" s="3">
        <v>2012</v>
      </c>
      <c r="C5" s="3">
        <v>2013</v>
      </c>
      <c r="D5" s="3">
        <v>2014</v>
      </c>
      <c r="E5" s="3">
        <v>2015</v>
      </c>
      <c r="F5" s="3">
        <v>2016</v>
      </c>
      <c r="G5" s="3">
        <v>2017</v>
      </c>
      <c r="H5" s="3">
        <v>2018</v>
      </c>
      <c r="I5" s="3">
        <v>2019</v>
      </c>
      <c r="J5" s="3">
        <v>2020</v>
      </c>
      <c r="K5" s="3">
        <v>2021</v>
      </c>
    </row>
    <row r="6" spans="1:19" x14ac:dyDescent="0.25">
      <c r="A6" s="4" t="s">
        <v>0</v>
      </c>
      <c r="B6" s="1">
        <v>-0.35830000000000001</v>
      </c>
      <c r="C6" s="1">
        <v>0.1583</v>
      </c>
      <c r="D6" s="1">
        <v>1.375</v>
      </c>
      <c r="E6" s="1">
        <v>0.83333333333333337</v>
      </c>
      <c r="F6" s="1">
        <v>0.83333333333333315</v>
      </c>
      <c r="G6" s="1">
        <v>3.15</v>
      </c>
      <c r="H6" s="1">
        <v>1.0416666666666665</v>
      </c>
      <c r="I6" s="1">
        <v>-3.2750000000000008</v>
      </c>
      <c r="J6" s="1">
        <v>-9.516666666666671</v>
      </c>
      <c r="K6" s="1">
        <v>5.6666666666666599</v>
      </c>
    </row>
    <row r="7" spans="1:19" x14ac:dyDescent="0.25">
      <c r="A7" s="4" t="s">
        <v>1</v>
      </c>
      <c r="B7" s="1">
        <v>0.20830000000000001</v>
      </c>
      <c r="C7" s="1">
        <v>0.52500000000000002</v>
      </c>
      <c r="D7" s="1">
        <v>1.008</v>
      </c>
      <c r="E7" s="1">
        <v>2.1583333333333337</v>
      </c>
      <c r="F7" s="1">
        <v>2.1333333333333337</v>
      </c>
      <c r="G7" s="1">
        <v>5.8250000000000002</v>
      </c>
      <c r="H7" s="1">
        <v>4.9083333333333332</v>
      </c>
      <c r="I7" s="1">
        <v>7.4999999999999775E-2</v>
      </c>
      <c r="J7" s="1">
        <v>-5.875</v>
      </c>
      <c r="K7" s="1">
        <v>11.783333333333333</v>
      </c>
    </row>
    <row r="8" spans="1:19" x14ac:dyDescent="0.25">
      <c r="A8" s="4" t="s">
        <v>2</v>
      </c>
      <c r="B8" s="1">
        <v>-2</v>
      </c>
      <c r="C8" s="1">
        <v>0.92500000000000004</v>
      </c>
      <c r="D8" s="1">
        <v>1.05</v>
      </c>
      <c r="E8" s="1">
        <v>-1.1499999999999999</v>
      </c>
      <c r="F8" s="1">
        <v>4.5750000000000002</v>
      </c>
      <c r="G8" s="1">
        <v>2.9083333333333332</v>
      </c>
      <c r="H8" s="1">
        <v>1.1749999999999998</v>
      </c>
      <c r="I8" s="1">
        <v>4.8333333333333339</v>
      </c>
      <c r="J8" s="1">
        <v>-3.6916666666666664</v>
      </c>
      <c r="K8" s="1">
        <v>17.249999999999996</v>
      </c>
    </row>
    <row r="9" spans="1:19" x14ac:dyDescent="0.25">
      <c r="A9" s="4" t="s">
        <v>3</v>
      </c>
      <c r="B9" s="1">
        <v>-0.25829999999999997</v>
      </c>
      <c r="C9" s="1">
        <v>5.8299999999999998E-2</v>
      </c>
      <c r="D9" s="1">
        <v>1.9330000000000001</v>
      </c>
      <c r="E9" s="1">
        <v>2.7750000000000004</v>
      </c>
      <c r="F9" s="1">
        <v>2.5166666666666666</v>
      </c>
      <c r="G9" s="1">
        <v>4.0583333333333327</v>
      </c>
      <c r="H9" s="1">
        <v>0.33333333333333343</v>
      </c>
      <c r="I9" s="1">
        <v>0.60833333333333328</v>
      </c>
      <c r="J9" s="1">
        <v>-6.2583333333333329</v>
      </c>
      <c r="K9" s="1">
        <v>9.4666666666666668</v>
      </c>
    </row>
    <row r="10" spans="1:19" x14ac:dyDescent="0.25">
      <c r="A10" s="4" t="s">
        <v>4</v>
      </c>
      <c r="B10" s="1">
        <v>-9.4250000000000007</v>
      </c>
      <c r="C10" s="1">
        <v>-13.375</v>
      </c>
      <c r="D10" s="1">
        <v>-0.83299999999999996</v>
      </c>
      <c r="E10" s="1">
        <v>5.333333333333333</v>
      </c>
      <c r="F10" s="1">
        <v>9.0749999999999993</v>
      </c>
      <c r="G10" s="1">
        <v>8.65</v>
      </c>
      <c r="H10" s="1">
        <v>7.3250000000000002</v>
      </c>
      <c r="I10" s="1">
        <v>4.5</v>
      </c>
      <c r="J10" s="1">
        <v>-7.2833333333333323</v>
      </c>
      <c r="K10" s="1">
        <v>8.1666666666666661</v>
      </c>
    </row>
    <row r="11" spans="1:19" ht="15.75" thickBot="1" x14ac:dyDescent="0.3">
      <c r="A11" s="4" t="s">
        <v>5</v>
      </c>
      <c r="B11" s="1">
        <v>-5.3582999999999998</v>
      </c>
      <c r="C11" s="1">
        <v>-1.5916699999999999</v>
      </c>
      <c r="D11" s="1">
        <v>1.175</v>
      </c>
      <c r="E11" s="1">
        <v>2.4583333333333335</v>
      </c>
      <c r="F11" s="1">
        <v>5.0916666666666668</v>
      </c>
      <c r="G11" s="1">
        <v>2.0500000000000003</v>
      </c>
      <c r="H11" s="1">
        <v>-0.96666666666666712</v>
      </c>
      <c r="I11" s="1">
        <v>0.54166666666666663</v>
      </c>
      <c r="J11" s="1">
        <v>-3.4</v>
      </c>
      <c r="K11" s="1">
        <v>6.8583333333333343</v>
      </c>
    </row>
    <row r="12" spans="1:19" x14ac:dyDescent="0.25">
      <c r="A12" s="4" t="s">
        <v>6</v>
      </c>
      <c r="B12" s="1">
        <v>0.25</v>
      </c>
      <c r="C12" s="1">
        <v>0.4</v>
      </c>
      <c r="D12" s="1">
        <v>0.84199999999999997</v>
      </c>
      <c r="E12" s="1">
        <v>6.6666666666666721E-2</v>
      </c>
      <c r="F12" s="1">
        <v>3.8416666666666668</v>
      </c>
      <c r="G12" s="1">
        <v>2.3916666666666666</v>
      </c>
      <c r="H12" s="1">
        <v>2.3666666666666667</v>
      </c>
      <c r="I12" s="1">
        <v>2.8583333333333329</v>
      </c>
      <c r="J12" s="1">
        <v>-5.8916666666666666</v>
      </c>
      <c r="K12" s="1">
        <v>8.4583333333333321</v>
      </c>
      <c r="P12" s="8" t="s">
        <v>29</v>
      </c>
      <c r="Q12" s="9" t="s">
        <v>30</v>
      </c>
      <c r="R12" s="9" t="s">
        <v>31</v>
      </c>
      <c r="S12" s="10" t="s">
        <v>32</v>
      </c>
    </row>
    <row r="13" spans="1:19" ht="15.75" thickBot="1" x14ac:dyDescent="0.3">
      <c r="A13" s="4" t="s">
        <v>7</v>
      </c>
      <c r="B13" s="1">
        <v>8</v>
      </c>
      <c r="C13" s="1">
        <v>3.9249999999999998</v>
      </c>
      <c r="D13" s="1">
        <v>3.6829999999999998</v>
      </c>
      <c r="E13" s="1">
        <v>6.8</v>
      </c>
      <c r="F13" s="1">
        <v>4.7833333333333341</v>
      </c>
      <c r="G13" s="1">
        <v>3.3333333333333335</v>
      </c>
      <c r="H13" s="1">
        <v>4.3250000000000002</v>
      </c>
      <c r="I13" s="1">
        <v>0.61666666666666659</v>
      </c>
      <c r="J13" s="1">
        <v>-8.5750000000000011</v>
      </c>
      <c r="K13" s="1">
        <v>13.116666666666662</v>
      </c>
      <c r="P13" s="5">
        <f>MAX(B6:J32)</f>
        <v>36.724999999999994</v>
      </c>
      <c r="Q13" s="6">
        <f>MIN(B6:J32)</f>
        <v>-13.375</v>
      </c>
      <c r="R13" s="6">
        <f>AVERAGE(B6:J32)</f>
        <v>1.1523294924554182</v>
      </c>
      <c r="S13" s="7">
        <f>STDEV(B6:J32)</f>
        <v>4.9796515518900071</v>
      </c>
    </row>
    <row r="14" spans="1:19" x14ac:dyDescent="0.25">
      <c r="A14" s="4" t="s">
        <v>8</v>
      </c>
      <c r="B14" s="1">
        <v>-0.66700000000000004</v>
      </c>
      <c r="C14" s="1">
        <v>-0.8417</v>
      </c>
      <c r="D14" s="1">
        <v>1.675</v>
      </c>
      <c r="E14" s="1">
        <v>4.9083333333333332</v>
      </c>
      <c r="F14" s="1">
        <v>7.7583333333333337</v>
      </c>
      <c r="G14" s="1">
        <v>7.9916666666666663</v>
      </c>
      <c r="H14" s="1">
        <v>5.4833333333333334</v>
      </c>
      <c r="I14" s="1">
        <v>2.7499999999999996</v>
      </c>
      <c r="J14" s="1">
        <v>-6.2666666666666666</v>
      </c>
      <c r="K14" s="1">
        <v>10.483333333333333</v>
      </c>
    </row>
    <row r="15" spans="1:19" x14ac:dyDescent="0.25">
      <c r="A15" s="4" t="s">
        <v>9</v>
      </c>
      <c r="B15" s="1">
        <v>-6.5667</v>
      </c>
      <c r="C15" s="1">
        <v>-1.5417000000000001</v>
      </c>
      <c r="D15" s="1">
        <v>1.25</v>
      </c>
      <c r="E15" s="1">
        <v>3.2416666666666667</v>
      </c>
      <c r="F15" s="1">
        <v>1.9083333333333332</v>
      </c>
      <c r="G15" s="1">
        <v>3.1083333333333329</v>
      </c>
      <c r="H15" s="1">
        <v>0.42500000000000027</v>
      </c>
      <c r="I15" s="1">
        <v>0.56666666666666665</v>
      </c>
      <c r="J15" s="1">
        <v>-9.4500000000000011</v>
      </c>
      <c r="K15" s="1">
        <v>8.7750000000000004</v>
      </c>
    </row>
    <row r="16" spans="1:19" x14ac:dyDescent="0.25">
      <c r="A16" s="4" t="s">
        <v>10</v>
      </c>
      <c r="B16" s="1">
        <v>1.5329999999999999</v>
      </c>
      <c r="C16" s="1">
        <v>4.2167000000000003</v>
      </c>
      <c r="D16" s="1">
        <v>4.4000000000000004</v>
      </c>
      <c r="E16" s="1">
        <v>-0.16666666666666666</v>
      </c>
      <c r="F16" s="1">
        <v>3</v>
      </c>
      <c r="G16" s="1">
        <v>4.3666666666666671</v>
      </c>
      <c r="H16" s="1">
        <v>4.8499999999999996</v>
      </c>
      <c r="I16" s="1">
        <v>7.2250000000000005</v>
      </c>
      <c r="J16" s="1">
        <v>-2.6083333333333334</v>
      </c>
      <c r="K16" s="1">
        <v>6.9666666666666677</v>
      </c>
    </row>
    <row r="17" spans="1:11" x14ac:dyDescent="0.25">
      <c r="A17" s="4" t="s">
        <v>11</v>
      </c>
      <c r="B17" s="1">
        <v>-1.583</v>
      </c>
      <c r="C17" s="1">
        <v>-3.2583000000000002</v>
      </c>
      <c r="D17" s="1">
        <v>-1.9079999999999999</v>
      </c>
      <c r="E17" s="1">
        <v>-0.98333333333333328</v>
      </c>
      <c r="F17" s="1">
        <v>4.2083333333333321</v>
      </c>
      <c r="G17" s="1">
        <v>3.4166666666666665</v>
      </c>
      <c r="H17" s="1">
        <v>3.3416666666666663</v>
      </c>
      <c r="I17" s="1">
        <v>1.6916666666666664</v>
      </c>
      <c r="J17" s="1">
        <v>-3.2250000000000001</v>
      </c>
      <c r="K17" s="1">
        <v>4.0249999999999995</v>
      </c>
    </row>
    <row r="18" spans="1:11" x14ac:dyDescent="0.25">
      <c r="A18" s="4" t="s">
        <v>12</v>
      </c>
      <c r="B18" s="1">
        <v>-2.2082999999999999</v>
      </c>
      <c r="C18" s="1">
        <v>-0.58299999999999996</v>
      </c>
      <c r="D18" s="1">
        <v>-0.81669999999999998</v>
      </c>
      <c r="E18" s="1">
        <v>1.4583333333333337</v>
      </c>
      <c r="F18" s="1">
        <v>0.47500000000000009</v>
      </c>
      <c r="G18" s="1">
        <v>2.3583333333333329</v>
      </c>
      <c r="H18" s="1">
        <v>0.7416666666666667</v>
      </c>
      <c r="I18" s="1">
        <v>0.5083333333333333</v>
      </c>
      <c r="J18" s="1">
        <v>-10.858333333333333</v>
      </c>
      <c r="K18" s="1">
        <v>7.3083333333333336</v>
      </c>
    </row>
    <row r="19" spans="1:11" x14ac:dyDescent="0.25">
      <c r="A19" s="4" t="s">
        <v>13</v>
      </c>
      <c r="B19" s="1">
        <v>-1.992</v>
      </c>
      <c r="C19" s="1">
        <v>-3.4582999999999999</v>
      </c>
      <c r="D19" s="1">
        <v>-1.4079999999999999</v>
      </c>
      <c r="E19" s="1">
        <v>1.1250000000000002</v>
      </c>
      <c r="F19" s="1">
        <v>2.6583333333333337</v>
      </c>
      <c r="G19" s="1">
        <v>4.208333333333333</v>
      </c>
      <c r="H19" s="1">
        <v>1.7583333333333335</v>
      </c>
      <c r="I19" s="1">
        <v>-0.67500000000000038</v>
      </c>
      <c r="J19" s="1">
        <v>-2.0583333333333331</v>
      </c>
      <c r="K19" s="1">
        <v>10.366666666666665</v>
      </c>
    </row>
    <row r="20" spans="1:11" x14ac:dyDescent="0.25">
      <c r="A20" s="4" t="s">
        <v>14</v>
      </c>
      <c r="B20" s="1">
        <v>-1.2330000000000001</v>
      </c>
      <c r="C20" s="1">
        <v>1.4079999999999999</v>
      </c>
      <c r="D20" s="1">
        <v>7.2750000000000004</v>
      </c>
      <c r="E20" s="1">
        <v>6.9916666666666663</v>
      </c>
      <c r="F20" s="1">
        <v>0.84166666666666645</v>
      </c>
      <c r="G20" s="1">
        <v>5.3</v>
      </c>
      <c r="H20" s="1">
        <v>3.9166666666666674</v>
      </c>
      <c r="I20" s="1">
        <v>5.5666666666666664</v>
      </c>
      <c r="J20" s="1">
        <v>-6.916666666666667</v>
      </c>
      <c r="K20" s="1">
        <v>12.341666666666669</v>
      </c>
    </row>
    <row r="21" spans="1:11" x14ac:dyDescent="0.25">
      <c r="A21" s="4" t="s">
        <v>15</v>
      </c>
      <c r="B21" s="1">
        <v>-1.367</v>
      </c>
      <c r="C21" s="1">
        <v>-2.1082999999999998</v>
      </c>
      <c r="D21" s="1">
        <v>21.117000000000001</v>
      </c>
      <c r="E21" s="1">
        <v>36.724999999999994</v>
      </c>
      <c r="F21" s="1">
        <v>5.1499999999999995</v>
      </c>
      <c r="G21" s="1">
        <v>-2.6083333333333334</v>
      </c>
      <c r="H21" s="1">
        <v>-4.5333333333333323</v>
      </c>
      <c r="I21" s="1">
        <v>6.45</v>
      </c>
      <c r="J21" s="1">
        <v>17.05833333333333</v>
      </c>
      <c r="K21" s="1">
        <v>21.783333333333331</v>
      </c>
    </row>
    <row r="22" spans="1:11" x14ac:dyDescent="0.25">
      <c r="A22" s="4" t="s">
        <v>16</v>
      </c>
      <c r="B22" s="1">
        <v>-3.0670000000000002</v>
      </c>
      <c r="C22" s="1">
        <v>-0.61670000000000003</v>
      </c>
      <c r="D22" s="1">
        <v>1.083</v>
      </c>
      <c r="E22" s="1">
        <v>1.0916666666666668</v>
      </c>
      <c r="F22" s="1">
        <v>2.0666666666666669</v>
      </c>
      <c r="G22" s="1">
        <v>3.6999999999999997</v>
      </c>
      <c r="H22" s="1">
        <v>0.85833333333333328</v>
      </c>
      <c r="I22" s="1">
        <v>-1.1500000000000001</v>
      </c>
      <c r="J22" s="1">
        <v>-11.016666666666666</v>
      </c>
      <c r="K22" s="1">
        <v>15.016666666666667</v>
      </c>
    </row>
    <row r="23" spans="1:11" x14ac:dyDescent="0.25">
      <c r="A23" s="4" t="s">
        <v>17</v>
      </c>
      <c r="B23" s="1">
        <v>6.5167000000000002</v>
      </c>
      <c r="C23" s="1">
        <v>-0.69169999999999998</v>
      </c>
      <c r="D23" s="1">
        <v>-0.93300000000000005</v>
      </c>
      <c r="E23" s="1">
        <v>3.3333333333333326</v>
      </c>
      <c r="F23" s="1">
        <v>4.5833333333333348</v>
      </c>
      <c r="G23" s="1">
        <v>8.8666666666666654</v>
      </c>
      <c r="H23" s="1">
        <v>2.2250000000000001</v>
      </c>
      <c r="I23" s="1">
        <v>0.75000000000000011</v>
      </c>
      <c r="J23" s="1">
        <v>-1.8499999999999999</v>
      </c>
      <c r="K23" s="1">
        <v>6.6500000000000012</v>
      </c>
    </row>
    <row r="24" spans="1:11" x14ac:dyDescent="0.25">
      <c r="A24" s="4" t="s">
        <v>18</v>
      </c>
      <c r="B24" s="1">
        <v>3.7080000000000002</v>
      </c>
      <c r="C24" s="1">
        <v>3.6669999999999998</v>
      </c>
      <c r="D24" s="1">
        <v>0.45800000000000002</v>
      </c>
      <c r="E24" s="1">
        <v>4.1833333333333336</v>
      </c>
      <c r="F24" s="1">
        <v>2.7416666666666667</v>
      </c>
      <c r="G24" s="1">
        <v>6.825000000000002</v>
      </c>
      <c r="H24" s="1">
        <v>6.0250000000000012</v>
      </c>
      <c r="I24" s="1">
        <v>3.0666666666666664</v>
      </c>
      <c r="J24" s="1">
        <v>-1.7583333333333331</v>
      </c>
      <c r="K24" s="1">
        <v>19.991666666666671</v>
      </c>
    </row>
    <row r="25" spans="1:11" x14ac:dyDescent="0.25">
      <c r="A25" s="4" t="s">
        <v>19</v>
      </c>
      <c r="B25" s="1">
        <v>-5.0750000000000002</v>
      </c>
      <c r="C25" s="1">
        <v>-2.7829999999999999</v>
      </c>
      <c r="D25" s="1">
        <v>4.4169999999999998</v>
      </c>
      <c r="E25" s="1">
        <v>1.1666666666666667</v>
      </c>
      <c r="F25" s="1">
        <v>-0.36666666666666664</v>
      </c>
      <c r="G25" s="1">
        <v>3.8499999999999992</v>
      </c>
      <c r="H25" s="1">
        <v>-1.1000000000000001</v>
      </c>
      <c r="I25" s="1">
        <v>-3.125</v>
      </c>
      <c r="J25" s="1">
        <v>-10.6</v>
      </c>
      <c r="K25" s="1">
        <v>9.3500000000000014</v>
      </c>
    </row>
    <row r="26" spans="1:11" x14ac:dyDescent="0.25">
      <c r="A26" s="4" t="s">
        <v>20</v>
      </c>
      <c r="B26" s="1">
        <v>5.5167000000000002</v>
      </c>
      <c r="C26" s="1">
        <v>-5.0667</v>
      </c>
      <c r="D26" s="1">
        <v>-5.625</v>
      </c>
      <c r="E26" s="1">
        <v>-8.3333333333333634E-2</v>
      </c>
      <c r="F26" s="1">
        <v>-6.8916666666666657</v>
      </c>
      <c r="G26" s="1">
        <v>8.8166666666666682</v>
      </c>
      <c r="H26" s="1">
        <v>1.55</v>
      </c>
      <c r="I26" s="1">
        <v>1.2750000000000001</v>
      </c>
      <c r="J26" s="1">
        <v>-8.3333333333333634E-2</v>
      </c>
      <c r="K26" s="1">
        <v>0.10833333333333307</v>
      </c>
    </row>
    <row r="27" spans="1:11" x14ac:dyDescent="0.25">
      <c r="A27" s="4" t="s">
        <v>21</v>
      </c>
      <c r="B27" s="1">
        <v>-0.52500000000000002</v>
      </c>
      <c r="C27" s="1">
        <v>0.44167000000000001</v>
      </c>
      <c r="D27" s="1">
        <v>-2.625</v>
      </c>
      <c r="E27" s="1">
        <v>-3.4500000000000006</v>
      </c>
      <c r="F27" s="1">
        <v>1.3499999999999999</v>
      </c>
      <c r="G27" s="1">
        <v>1.3416666666666668</v>
      </c>
      <c r="H27" s="1">
        <v>0.6333333333333333</v>
      </c>
      <c r="I27" s="1">
        <v>-0.88333333333333341</v>
      </c>
      <c r="J27" s="1">
        <v>-3.8583333333333338</v>
      </c>
      <c r="K27" s="1">
        <v>5.0916666666666659</v>
      </c>
    </row>
    <row r="28" spans="1:11" x14ac:dyDescent="0.25">
      <c r="A28" s="4" t="s">
        <v>22</v>
      </c>
      <c r="B28" s="1">
        <v>1.2250000000000001</v>
      </c>
      <c r="C28" s="1">
        <v>2.625</v>
      </c>
      <c r="D28" s="1">
        <v>3.2749999999999999</v>
      </c>
      <c r="E28" s="1">
        <v>4.4666666666666668</v>
      </c>
      <c r="F28" s="1">
        <v>3.1166666666666667</v>
      </c>
      <c r="G28" s="1">
        <v>6.9000000000000012</v>
      </c>
      <c r="H28" s="1">
        <v>5.8</v>
      </c>
      <c r="I28" s="1">
        <v>4.3416666666666668</v>
      </c>
      <c r="J28" s="1">
        <v>-2.0916666666666668</v>
      </c>
      <c r="K28" s="1">
        <v>15.725</v>
      </c>
    </row>
    <row r="29" spans="1:11" x14ac:dyDescent="0.25">
      <c r="A29" s="4" t="s">
        <v>23</v>
      </c>
      <c r="B29" s="1">
        <v>-5.875</v>
      </c>
      <c r="C29" s="1">
        <v>0.8417</v>
      </c>
      <c r="D29" s="1">
        <v>1.641</v>
      </c>
      <c r="E29" s="1">
        <v>2.1</v>
      </c>
      <c r="F29" s="1">
        <v>2.5499999999999998</v>
      </c>
      <c r="G29" s="1">
        <v>3.5666666666666664</v>
      </c>
      <c r="H29" s="1">
        <v>9.9999999999999978E-2</v>
      </c>
      <c r="I29" s="1">
        <v>-2.1333333333333333</v>
      </c>
      <c r="J29" s="1">
        <v>-7.0333333333333323</v>
      </c>
      <c r="K29" s="1">
        <v>4.8</v>
      </c>
    </row>
    <row r="30" spans="1:11" x14ac:dyDescent="0.25">
      <c r="A30" s="4" t="s">
        <v>24</v>
      </c>
      <c r="B30" s="1">
        <v>-0.68300000000000005</v>
      </c>
      <c r="C30" s="1">
        <v>0.1583</v>
      </c>
      <c r="D30" s="1">
        <v>4.9749999999999996</v>
      </c>
      <c r="E30" s="1">
        <v>4.5416666666666661</v>
      </c>
      <c r="F30" s="1">
        <v>3.1166666666666667</v>
      </c>
      <c r="G30" s="1">
        <v>6.75</v>
      </c>
      <c r="H30" s="1">
        <v>3.1083333333333329</v>
      </c>
      <c r="I30" s="1">
        <v>-0.32500000000000007</v>
      </c>
      <c r="J30" s="1">
        <v>-6.9833333333333334</v>
      </c>
      <c r="K30" s="1">
        <v>8.3249999999999993</v>
      </c>
    </row>
    <row r="31" spans="1:11" x14ac:dyDescent="0.25">
      <c r="A31" s="4" t="s">
        <v>25</v>
      </c>
      <c r="B31" s="1">
        <v>2.5329999999999999</v>
      </c>
      <c r="C31" s="1">
        <v>7.4916999999999998</v>
      </c>
      <c r="D31" s="1">
        <v>6.3920000000000003</v>
      </c>
      <c r="E31" s="1">
        <v>2.7416666666666667</v>
      </c>
      <c r="F31" s="1">
        <v>3.0749999999999997</v>
      </c>
      <c r="G31" s="1">
        <v>8.6916666666666664</v>
      </c>
      <c r="H31" s="1">
        <v>4.3583333333333334</v>
      </c>
      <c r="I31" s="1">
        <v>-3.1666666666666661</v>
      </c>
      <c r="J31" s="1">
        <v>-9.1</v>
      </c>
      <c r="K31" s="1">
        <v>9.0333333333333332</v>
      </c>
    </row>
    <row r="32" spans="1:11" x14ac:dyDescent="0.25">
      <c r="A32" s="4" t="s">
        <v>26</v>
      </c>
      <c r="B32" s="1">
        <v>-1.075</v>
      </c>
      <c r="C32" s="1">
        <v>-4.6082999999999998</v>
      </c>
      <c r="D32" s="1">
        <v>-1.6919999999999999</v>
      </c>
      <c r="E32" s="1">
        <v>2.7499999999999996</v>
      </c>
      <c r="F32" s="1">
        <v>1.6416666666666666</v>
      </c>
      <c r="G32" s="1">
        <v>4.8166666666666673</v>
      </c>
      <c r="H32" s="1">
        <v>2.6</v>
      </c>
      <c r="I32" s="1">
        <v>2.4833333333333329</v>
      </c>
      <c r="J32" s="1">
        <v>-4.9749999999999996</v>
      </c>
      <c r="K32" s="1">
        <v>7.458333333333333</v>
      </c>
    </row>
    <row r="33" spans="1:44" x14ac:dyDescent="0.25">
      <c r="A33" s="4" t="s">
        <v>27</v>
      </c>
      <c r="B33" s="1">
        <f>AVERAGE(B7:B32)</f>
        <v>-0.74876538461538478</v>
      </c>
      <c r="C33" s="1">
        <f t="shared" ref="C33:D33" si="0">AVERAGE(C7:C32)</f>
        <v>-0.53234615384615391</v>
      </c>
      <c r="D33" s="1">
        <f t="shared" si="0"/>
        <v>1.9926269230769231</v>
      </c>
      <c r="E33" s="1">
        <v>3.5339506172839501</v>
      </c>
      <c r="F33" s="1">
        <v>2.808641975308642</v>
      </c>
      <c r="G33" s="1">
        <v>4.6160493827160485</v>
      </c>
      <c r="H33" s="1">
        <v>2.3203703703703704</v>
      </c>
      <c r="I33" s="1">
        <v>1.3324074074074077</v>
      </c>
      <c r="J33" s="1">
        <v>-4.9691358024691352</v>
      </c>
      <c r="K33" s="1">
        <v>9.791358024691359</v>
      </c>
    </row>
    <row r="36" spans="1:44" x14ac:dyDescent="0.25">
      <c r="C36" s="22" t="s">
        <v>39</v>
      </c>
      <c r="D36" s="22"/>
      <c r="E36" s="22"/>
      <c r="F36" s="22"/>
      <c r="G36" s="22"/>
      <c r="H36" s="22"/>
    </row>
    <row r="37" spans="1:44" x14ac:dyDescent="0.25">
      <c r="C37" s="22"/>
      <c r="D37" s="22"/>
      <c r="E37" s="22"/>
      <c r="F37" s="22"/>
      <c r="G37" s="22"/>
      <c r="H37" s="22"/>
    </row>
    <row r="38" spans="1:44" x14ac:dyDescent="0.25">
      <c r="C38" s="22"/>
      <c r="D38" s="22"/>
      <c r="E38" s="22"/>
      <c r="F38" s="22"/>
      <c r="G38" s="22"/>
      <c r="H38" s="22"/>
    </row>
    <row r="39" spans="1:44" x14ac:dyDescent="0.25">
      <c r="C39" s="22"/>
      <c r="D39" s="22"/>
      <c r="E39" s="22"/>
      <c r="F39" s="22"/>
      <c r="G39" s="22"/>
      <c r="H39" s="22"/>
    </row>
    <row r="40" spans="1:44" x14ac:dyDescent="0.25">
      <c r="C40" s="24" t="s">
        <v>40</v>
      </c>
      <c r="D40" s="25"/>
      <c r="E40" s="25"/>
      <c r="F40" s="25"/>
      <c r="G40" s="25"/>
    </row>
    <row r="41" spans="1:44" x14ac:dyDescent="0.25">
      <c r="C41" s="26"/>
      <c r="D41" s="25"/>
      <c r="E41" s="25"/>
      <c r="F41" s="25"/>
      <c r="G41" s="25"/>
    </row>
    <row r="42" spans="1:44" x14ac:dyDescent="0.25">
      <c r="C42" s="13" t="s">
        <v>41</v>
      </c>
    </row>
    <row r="43" spans="1:44" x14ac:dyDescent="0.25">
      <c r="AO43" s="1"/>
      <c r="AP43" s="1" t="s">
        <v>53</v>
      </c>
      <c r="AQ43" s="1" t="s">
        <v>54</v>
      </c>
      <c r="AR43" s="1"/>
    </row>
    <row r="44" spans="1:44" x14ac:dyDescent="0.25">
      <c r="AO44" s="16" t="s">
        <v>20</v>
      </c>
      <c r="AP44" s="1">
        <v>1.0000000000000691</v>
      </c>
      <c r="AQ44" s="1">
        <v>-6.5740740740740419E-2</v>
      </c>
      <c r="AR44" s="1"/>
    </row>
    <row r="45" spans="1:44" x14ac:dyDescent="0.25">
      <c r="AO45" s="16" t="s">
        <v>6</v>
      </c>
      <c r="AP45" s="1">
        <v>0.99999999999999944</v>
      </c>
      <c r="AQ45" s="1">
        <v>0.79170370370370369</v>
      </c>
      <c r="AR45" s="1"/>
    </row>
    <row r="46" spans="1:44" x14ac:dyDescent="0.25">
      <c r="AO46" s="16" t="s">
        <v>0</v>
      </c>
      <c r="AP46" s="1">
        <v>0.99999999999999889</v>
      </c>
      <c r="AQ46" s="1">
        <v>-0.63981481481481539</v>
      </c>
      <c r="AR46" s="1"/>
    </row>
    <row r="47" spans="1:44" x14ac:dyDescent="0.25">
      <c r="AO47" s="16" t="s">
        <v>16</v>
      </c>
      <c r="AP47" s="1">
        <v>0.99999999999999833</v>
      </c>
      <c r="AQ47" s="1">
        <v>-0.78341111111111106</v>
      </c>
      <c r="AR47" s="1"/>
    </row>
    <row r="48" spans="1:44" x14ac:dyDescent="0.25">
      <c r="AO48" s="16" t="s">
        <v>1</v>
      </c>
      <c r="AP48" s="1">
        <v>0.99999999999999822</v>
      </c>
      <c r="AQ48" s="1">
        <v>1.2184777777777778</v>
      </c>
      <c r="AR48" s="1"/>
    </row>
    <row r="49" spans="41:44" x14ac:dyDescent="0.25">
      <c r="AO49" s="16" t="s">
        <v>21</v>
      </c>
      <c r="AP49" s="1">
        <v>0.99999999999999811</v>
      </c>
      <c r="AQ49" s="1">
        <v>-0.84166629629629652</v>
      </c>
      <c r="AR49" s="1"/>
    </row>
    <row r="50" spans="41:44" x14ac:dyDescent="0.25">
      <c r="AO50" s="16" t="s">
        <v>26</v>
      </c>
      <c r="AP50" s="1">
        <v>0.99999999999999611</v>
      </c>
      <c r="AQ50" s="1">
        <v>2.8592629629629633</v>
      </c>
      <c r="AR50" s="1"/>
    </row>
    <row r="51" spans="41:44" x14ac:dyDescent="0.25">
      <c r="AO51" s="16" t="s">
        <v>12</v>
      </c>
      <c r="AP51" s="1">
        <v>0.99999999999999156</v>
      </c>
      <c r="AQ51" s="1">
        <v>-0.99162962962962942</v>
      </c>
      <c r="AR51" s="1"/>
    </row>
    <row r="52" spans="41:44" x14ac:dyDescent="0.25">
      <c r="AO52" s="16" t="s">
        <v>19</v>
      </c>
      <c r="AP52" s="1">
        <v>0.99999999999995337</v>
      </c>
      <c r="AQ52" s="1">
        <v>-1.5128888888888889</v>
      </c>
      <c r="AR52" s="1"/>
    </row>
    <row r="53" spans="41:44" x14ac:dyDescent="0.25">
      <c r="AO53" s="17" t="s">
        <v>15</v>
      </c>
      <c r="AP53" s="1">
        <v>0.96320935319739776</v>
      </c>
      <c r="AQ53" s="1">
        <v>8.4314851851851849</v>
      </c>
      <c r="AR53" s="1"/>
    </row>
    <row r="54" spans="41:44" x14ac:dyDescent="0.25">
      <c r="AO54" s="17" t="s">
        <v>2</v>
      </c>
      <c r="AP54" s="1">
        <v>0.91484538721921549</v>
      </c>
      <c r="AQ54" s="1">
        <v>0.95833333333333337</v>
      </c>
      <c r="AR54" s="1"/>
    </row>
    <row r="55" spans="41:44" x14ac:dyDescent="0.25">
      <c r="AO55" s="17" t="s">
        <v>17</v>
      </c>
      <c r="AP55" s="1">
        <v>0.8867997356946542</v>
      </c>
      <c r="AQ55" s="1">
        <v>2.5333703703703705</v>
      </c>
      <c r="AR55" s="1"/>
    </row>
    <row r="56" spans="41:44" x14ac:dyDescent="0.25">
      <c r="AO56" s="1" t="s">
        <v>22</v>
      </c>
      <c r="AP56" s="1">
        <v>0.74283904524509303</v>
      </c>
      <c r="AQ56" s="1">
        <v>3.2953703703703701</v>
      </c>
      <c r="AR56" s="1"/>
    </row>
    <row r="57" spans="41:44" x14ac:dyDescent="0.25">
      <c r="AO57" s="19" t="s">
        <v>11</v>
      </c>
      <c r="AP57" s="1">
        <v>0.70643546229460952</v>
      </c>
      <c r="AQ57" s="1">
        <v>0.18896666666666645</v>
      </c>
      <c r="AR57" s="1"/>
    </row>
    <row r="58" spans="41:44" x14ac:dyDescent="0.25">
      <c r="AO58" s="19" t="s">
        <v>9</v>
      </c>
      <c r="AP58" s="1">
        <v>0.68689674286198388</v>
      </c>
      <c r="AQ58" s="1">
        <v>-0.78426666666666678</v>
      </c>
      <c r="AR58" s="1"/>
    </row>
    <row r="59" spans="41:44" x14ac:dyDescent="0.25">
      <c r="AO59" s="19" t="s">
        <v>10</v>
      </c>
      <c r="AP59" s="1">
        <v>0.68554823801212439</v>
      </c>
      <c r="AQ59" s="1">
        <v>2.9795962962962963</v>
      </c>
      <c r="AR59" s="1"/>
    </row>
    <row r="60" spans="41:44" x14ac:dyDescent="0.25">
      <c r="AO60" s="19" t="s">
        <v>18</v>
      </c>
      <c r="AP60" s="1">
        <v>0.62803644098050904</v>
      </c>
      <c r="AQ60" s="1">
        <v>3.2129259259259264</v>
      </c>
      <c r="AR60" s="1"/>
    </row>
    <row r="61" spans="41:44" x14ac:dyDescent="0.25">
      <c r="AO61" s="19" t="s">
        <v>4</v>
      </c>
      <c r="AP61" s="1">
        <v>0.61119243124529765</v>
      </c>
      <c r="AQ61" s="1">
        <v>0.44077777777777793</v>
      </c>
      <c r="AR61" s="1"/>
    </row>
    <row r="62" spans="41:44" x14ac:dyDescent="0.25">
      <c r="AO62" s="1" t="s">
        <v>23</v>
      </c>
      <c r="AP62" s="1">
        <v>0.50335650414479527</v>
      </c>
      <c r="AQ62" s="1">
        <v>-0.47136666666666671</v>
      </c>
      <c r="AR62" s="1"/>
    </row>
    <row r="63" spans="41:44" x14ac:dyDescent="0.25">
      <c r="AO63" s="18" t="s">
        <v>8</v>
      </c>
      <c r="AP63" s="1">
        <v>0.49464472485326327</v>
      </c>
      <c r="AQ63" s="1">
        <v>2.5323666666666669</v>
      </c>
      <c r="AR63" s="1"/>
    </row>
    <row r="64" spans="41:44" x14ac:dyDescent="0.25">
      <c r="AO64" s="18" t="s">
        <v>5</v>
      </c>
      <c r="AP64" s="1">
        <v>0.46527257893988866</v>
      </c>
      <c r="AQ64" s="1">
        <v>3.3333333333551707E-6</v>
      </c>
      <c r="AR64" s="1"/>
    </row>
    <row r="65" spans="41:44" x14ac:dyDescent="0.25">
      <c r="AO65" s="18" t="s">
        <v>13</v>
      </c>
      <c r="AP65" s="1">
        <v>0.45263134048674092</v>
      </c>
      <c r="AQ65" s="1">
        <v>1.7596296296296308E-2</v>
      </c>
      <c r="AR65" s="1"/>
    </row>
    <row r="66" spans="41:44" x14ac:dyDescent="0.25">
      <c r="AO66" s="18" t="s">
        <v>25</v>
      </c>
      <c r="AP66" s="1">
        <v>0.32177696006425105</v>
      </c>
      <c r="AQ66" s="1">
        <v>1.2278111111111114</v>
      </c>
      <c r="AR66" s="1"/>
    </row>
    <row r="67" spans="41:44" x14ac:dyDescent="0.25">
      <c r="AO67" s="18" t="s">
        <v>7</v>
      </c>
      <c r="AP67" s="1">
        <v>0.29169570729247424</v>
      </c>
      <c r="AQ67" s="1">
        <v>2.9879259259259263</v>
      </c>
      <c r="AR67" s="1"/>
    </row>
    <row r="68" spans="41:44" x14ac:dyDescent="0.25">
      <c r="AO68" s="18" t="s">
        <v>14</v>
      </c>
      <c r="AP68" s="1">
        <v>0.23324309854196196</v>
      </c>
      <c r="AQ68" s="1">
        <v>2.572222222222222</v>
      </c>
      <c r="AR68" s="1"/>
    </row>
    <row r="69" spans="41:44" x14ac:dyDescent="0.25">
      <c r="AO69" s="18" t="s">
        <v>48</v>
      </c>
      <c r="AP69" s="1">
        <v>0.18387180915961659</v>
      </c>
      <c r="AQ69" s="1">
        <v>0.90000370370370364</v>
      </c>
      <c r="AR69" s="1"/>
    </row>
    <row r="70" spans="41:44" x14ac:dyDescent="0.25">
      <c r="AO70" s="18" t="s">
        <v>47</v>
      </c>
      <c r="AP70" s="1">
        <v>0.14258869942307861</v>
      </c>
      <c r="AQ70" s="1">
        <v>0.64070370370370378</v>
      </c>
      <c r="AR70" s="1"/>
    </row>
  </sheetData>
  <sortState xmlns:xlrd2="http://schemas.microsoft.com/office/spreadsheetml/2017/richdata2" ref="AO44:AQ70">
    <sortCondition descending="1" ref="AP44:AP70"/>
  </sortState>
  <mergeCells count="2">
    <mergeCell ref="C36:H39"/>
    <mergeCell ref="C40:G41"/>
  </mergeCells>
  <hyperlinks>
    <hyperlink ref="C40" r:id="rId1" xr:uid="{187955DD-03FC-4613-B80A-6A2C03BAC889}"/>
    <hyperlink ref="C42" r:id="rId2" xr:uid="{0893587E-E498-45BB-887A-98A936FDC2B7}"/>
  </hyperlinks>
  <pageMargins left="0.7" right="0.7" top="0.75" bottom="0.75" header="0.3" footer="0.3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69E5B-C286-4D9B-83B0-C01A520399B3}">
  <sheetPr codeName="Hoja5"/>
  <dimension ref="A5:S44"/>
  <sheetViews>
    <sheetView topLeftCell="F9" zoomScaleNormal="100" workbookViewId="0">
      <selection activeCell="P15" sqref="P15"/>
    </sheetView>
  </sheetViews>
  <sheetFormatPr baseColWidth="10" defaultRowHeight="15" x14ac:dyDescent="0.25"/>
  <cols>
    <col min="1" max="1" width="14.140625" bestFit="1" customWidth="1"/>
  </cols>
  <sheetData>
    <row r="5" spans="1:19" x14ac:dyDescent="0.25">
      <c r="A5" s="2"/>
      <c r="B5" s="3">
        <v>2012</v>
      </c>
      <c r="C5" s="3">
        <v>2013</v>
      </c>
      <c r="D5" s="3">
        <v>2014</v>
      </c>
      <c r="E5" s="3">
        <v>2015</v>
      </c>
      <c r="F5" s="3">
        <v>2016</v>
      </c>
      <c r="G5" s="3">
        <v>2017</v>
      </c>
      <c r="H5" s="3">
        <v>2018</v>
      </c>
      <c r="I5" s="3">
        <v>2019</v>
      </c>
      <c r="J5" s="3">
        <v>2020</v>
      </c>
      <c r="K5" s="3">
        <v>2021</v>
      </c>
    </row>
    <row r="6" spans="1:19" x14ac:dyDescent="0.25">
      <c r="A6" s="4" t="s">
        <v>0</v>
      </c>
      <c r="B6" s="1">
        <v>47829105</v>
      </c>
      <c r="C6" s="1">
        <v>48374369</v>
      </c>
      <c r="D6" s="1">
        <v>48911873</v>
      </c>
      <c r="E6" s="1">
        <v>49570249</v>
      </c>
      <c r="F6" s="1">
        <v>50374203</v>
      </c>
      <c r="G6" s="1">
        <v>51253775</v>
      </c>
      <c r="H6" s="1">
        <v>52086030</v>
      </c>
      <c r="I6" s="1">
        <v>52866601</v>
      </c>
      <c r="J6" s="1">
        <v>53651934</v>
      </c>
      <c r="K6" s="1"/>
    </row>
    <row r="7" spans="1:19" x14ac:dyDescent="0.25">
      <c r="A7" s="4" t="s">
        <v>1</v>
      </c>
      <c r="B7" s="1">
        <v>5537000</v>
      </c>
      <c r="C7" s="1">
        <v>5625000</v>
      </c>
      <c r="D7" s="1">
        <v>5677982</v>
      </c>
      <c r="E7" s="1">
        <v>5745912</v>
      </c>
      <c r="F7" s="1">
        <v>5838027</v>
      </c>
      <c r="G7" s="1">
        <v>5939176</v>
      </c>
      <c r="H7" s="1">
        <v>6048241</v>
      </c>
      <c r="I7" s="1">
        <v>6135464</v>
      </c>
      <c r="J7" s="1">
        <v>6214321</v>
      </c>
      <c r="K7" s="1"/>
    </row>
    <row r="8" spans="1:19" x14ac:dyDescent="0.25">
      <c r="A8" s="4" t="s">
        <v>2</v>
      </c>
      <c r="B8" s="1">
        <v>6297500</v>
      </c>
      <c r="C8" s="1">
        <v>6358800</v>
      </c>
      <c r="D8" s="1">
        <v>6435004</v>
      </c>
      <c r="E8" s="1">
        <v>6522942</v>
      </c>
      <c r="F8" s="1">
        <v>6640318</v>
      </c>
      <c r="G8" s="1">
        <v>6747483</v>
      </c>
      <c r="H8" s="1">
        <v>6850490</v>
      </c>
      <c r="I8" s="1">
        <v>6920517</v>
      </c>
      <c r="J8" s="1">
        <v>6946638</v>
      </c>
      <c r="K8" s="1"/>
    </row>
    <row r="9" spans="1:19" x14ac:dyDescent="0.25">
      <c r="A9" s="4" t="s">
        <v>3</v>
      </c>
      <c r="B9" s="1">
        <v>3230000</v>
      </c>
      <c r="C9" s="1">
        <v>3355200</v>
      </c>
      <c r="D9" s="1">
        <v>3484569</v>
      </c>
      <c r="E9" s="1">
        <v>3667787</v>
      </c>
      <c r="F9" s="1">
        <v>3661320</v>
      </c>
      <c r="G9" s="1">
        <v>3249375</v>
      </c>
      <c r="H9" s="1">
        <v>3267952</v>
      </c>
      <c r="I9" s="1">
        <v>3339725</v>
      </c>
      <c r="J9" s="1">
        <v>3385940</v>
      </c>
      <c r="K9" s="1"/>
    </row>
    <row r="10" spans="1:19" x14ac:dyDescent="0.25">
      <c r="A10" s="4" t="s">
        <v>4</v>
      </c>
      <c r="B10" s="1">
        <v>596900</v>
      </c>
      <c r="C10" s="1">
        <v>590800</v>
      </c>
      <c r="D10" s="1">
        <v>588521</v>
      </c>
      <c r="E10" s="1">
        <v>597209</v>
      </c>
      <c r="F10" s="1">
        <v>620551</v>
      </c>
      <c r="G10" s="1">
        <v>640661</v>
      </c>
      <c r="H10" s="1">
        <v>668268</v>
      </c>
      <c r="I10" s="1">
        <v>693821</v>
      </c>
      <c r="J10" s="1">
        <v>700852</v>
      </c>
      <c r="K10" s="1"/>
    </row>
    <row r="11" spans="1:19" ht="15.75" thickBot="1" x14ac:dyDescent="0.3">
      <c r="A11" s="4" t="s">
        <v>5</v>
      </c>
      <c r="B11" s="1">
        <v>1598600</v>
      </c>
      <c r="C11" s="1">
        <v>1602300</v>
      </c>
      <c r="D11" s="1">
        <v>1631499</v>
      </c>
      <c r="E11" s="1">
        <v>1662700</v>
      </c>
      <c r="F11" s="1">
        <v>1727173</v>
      </c>
      <c r="G11" s="1">
        <v>1782667</v>
      </c>
      <c r="H11" s="1">
        <v>1867242</v>
      </c>
      <c r="I11" s="1">
        <v>1939105</v>
      </c>
      <c r="J11" s="1">
        <v>1969094</v>
      </c>
      <c r="K11" s="1"/>
    </row>
    <row r="12" spans="1:19" x14ac:dyDescent="0.25">
      <c r="A12" s="4" t="s">
        <v>6</v>
      </c>
      <c r="B12" s="1">
        <v>2711904</v>
      </c>
      <c r="C12" s="1">
        <v>2737119</v>
      </c>
      <c r="D12" s="1">
        <v>2784230</v>
      </c>
      <c r="E12" s="1">
        <v>2842550</v>
      </c>
      <c r="F12" s="1">
        <v>2919455</v>
      </c>
      <c r="G12" s="1">
        <v>2982964</v>
      </c>
      <c r="H12" s="1">
        <v>3041221</v>
      </c>
      <c r="I12" s="1">
        <v>3088844</v>
      </c>
      <c r="J12" s="1">
        <v>3155764</v>
      </c>
      <c r="K12" s="1"/>
      <c r="P12" s="8" t="s">
        <v>29</v>
      </c>
      <c r="Q12" s="9" t="s">
        <v>30</v>
      </c>
      <c r="R12" s="9" t="s">
        <v>31</v>
      </c>
      <c r="S12" s="10" t="s">
        <v>32</v>
      </c>
    </row>
    <row r="13" spans="1:19" ht="15.75" thickBot="1" x14ac:dyDescent="0.3">
      <c r="A13" s="4" t="s">
        <v>7</v>
      </c>
      <c r="B13" s="1">
        <v>2143000</v>
      </c>
      <c r="C13" s="1">
        <v>2206000</v>
      </c>
      <c r="D13" s="1">
        <v>2279761</v>
      </c>
      <c r="E13" s="1">
        <v>2376227</v>
      </c>
      <c r="F13" s="1">
        <v>2470833</v>
      </c>
      <c r="G13" s="1">
        <v>2581475</v>
      </c>
      <c r="H13" s="1">
        <v>2689506</v>
      </c>
      <c r="I13" s="1">
        <v>2764453</v>
      </c>
      <c r="J13" s="1">
        <v>2811152</v>
      </c>
      <c r="K13" s="1"/>
      <c r="P13" s="5">
        <f>MAX(B6:J32)</f>
        <v>53651934</v>
      </c>
      <c r="Q13" s="6">
        <f>MIN(B6:J32)</f>
        <v>297002</v>
      </c>
      <c r="R13" s="6">
        <f>AVERAGE(B6:J32)</f>
        <v>9976265.2139917687</v>
      </c>
      <c r="S13" s="7">
        <f>STDEV(B6:J32)</f>
        <v>14293763.856173903</v>
      </c>
    </row>
    <row r="14" spans="1:19" x14ac:dyDescent="0.25">
      <c r="A14" s="4" t="s">
        <v>8</v>
      </c>
      <c r="B14" s="1">
        <v>1166222</v>
      </c>
      <c r="C14" s="1">
        <v>1164947</v>
      </c>
      <c r="D14" s="1">
        <v>1172662</v>
      </c>
      <c r="E14" s="1">
        <v>1187775</v>
      </c>
      <c r="F14" s="1">
        <v>1212192</v>
      </c>
      <c r="G14" s="1">
        <v>1241253</v>
      </c>
      <c r="H14" s="1">
        <v>1274596</v>
      </c>
      <c r="I14" s="1">
        <v>1303784</v>
      </c>
      <c r="J14" s="1">
        <v>1311605</v>
      </c>
      <c r="K14" s="1"/>
    </row>
    <row r="15" spans="1:19" x14ac:dyDescent="0.25">
      <c r="A15" s="4" t="s">
        <v>9</v>
      </c>
      <c r="B15" s="1">
        <v>27943287</v>
      </c>
      <c r="C15" s="1">
        <v>27617785</v>
      </c>
      <c r="D15" s="1">
        <v>27590727</v>
      </c>
      <c r="E15" s="1">
        <v>27883710</v>
      </c>
      <c r="F15" s="1">
        <v>28451448</v>
      </c>
      <c r="G15" s="1">
        <v>29142244</v>
      </c>
      <c r="H15" s="1">
        <v>29820646</v>
      </c>
      <c r="I15" s="1">
        <v>30339742</v>
      </c>
      <c r="J15" s="1">
        <v>30530791</v>
      </c>
      <c r="K15" s="1"/>
      <c r="P15">
        <v>53651934</v>
      </c>
    </row>
    <row r="16" spans="1:19" x14ac:dyDescent="0.25">
      <c r="A16" s="4" t="s">
        <v>10</v>
      </c>
      <c r="B16" s="1">
        <v>695510</v>
      </c>
      <c r="C16" s="1">
        <v>726000</v>
      </c>
      <c r="D16" s="1">
        <v>754190</v>
      </c>
      <c r="E16" s="1">
        <v>783136</v>
      </c>
      <c r="F16" s="1">
        <v>816206</v>
      </c>
      <c r="G16" s="1">
        <v>845688</v>
      </c>
      <c r="H16" s="1">
        <v>873049</v>
      </c>
      <c r="I16" s="1">
        <v>931262</v>
      </c>
      <c r="J16" s="1">
        <v>949276</v>
      </c>
      <c r="K16" s="1">
        <v>971371</v>
      </c>
    </row>
    <row r="17" spans="1:11" x14ac:dyDescent="0.25">
      <c r="A17" s="4" t="s">
        <v>11</v>
      </c>
      <c r="B17" s="1">
        <v>3661700</v>
      </c>
      <c r="C17" s="1">
        <v>3753000</v>
      </c>
      <c r="D17" s="1">
        <v>3825990</v>
      </c>
      <c r="E17" s="1">
        <v>3896289</v>
      </c>
      <c r="F17" s="1">
        <v>4027610</v>
      </c>
      <c r="G17" s="1">
        <v>4128428</v>
      </c>
      <c r="H17" s="1">
        <v>4225907</v>
      </c>
      <c r="I17" s="1">
        <v>4331429</v>
      </c>
      <c r="J17" s="1">
        <v>4414336</v>
      </c>
      <c r="K17" s="1"/>
    </row>
    <row r="18" spans="1:11" x14ac:dyDescent="0.25">
      <c r="A18" s="4" t="s">
        <v>12</v>
      </c>
      <c r="B18" s="1">
        <v>40083520</v>
      </c>
      <c r="C18" s="1">
        <v>40171217</v>
      </c>
      <c r="D18" s="1">
        <v>40930069</v>
      </c>
      <c r="E18" s="1">
        <v>40756389</v>
      </c>
      <c r="F18" s="1">
        <v>44244877</v>
      </c>
      <c r="G18" s="1">
        <v>44909535</v>
      </c>
      <c r="H18" s="1">
        <v>45124808</v>
      </c>
      <c r="I18" s="1">
        <v>45143795</v>
      </c>
      <c r="J18" s="1">
        <v>44914291</v>
      </c>
      <c r="K18" s="1"/>
    </row>
    <row r="19" spans="1:11" x14ac:dyDescent="0.25">
      <c r="A19" s="4" t="s">
        <v>13</v>
      </c>
      <c r="B19" s="1">
        <v>6513803</v>
      </c>
      <c r="C19" s="1">
        <v>6467193</v>
      </c>
      <c r="D19" s="1">
        <v>6455865</v>
      </c>
      <c r="E19" s="1">
        <v>6449430</v>
      </c>
      <c r="F19" s="1">
        <v>6512139</v>
      </c>
      <c r="G19" s="1">
        <v>6599269</v>
      </c>
      <c r="H19" s="1">
        <v>6646453</v>
      </c>
      <c r="I19" s="1">
        <v>6785832</v>
      </c>
      <c r="J19" s="1">
        <v>5518715</v>
      </c>
      <c r="K19" s="1"/>
    </row>
    <row r="20" spans="1:11" x14ac:dyDescent="0.25">
      <c r="A20" s="4" t="s">
        <v>14</v>
      </c>
      <c r="B20" s="1">
        <v>3470330</v>
      </c>
      <c r="C20" s="1">
        <v>3533421</v>
      </c>
      <c r="D20" s="1">
        <v>3616462</v>
      </c>
      <c r="E20" s="1">
        <v>3723513</v>
      </c>
      <c r="F20" s="1">
        <v>3860650</v>
      </c>
      <c r="G20" s="1">
        <v>4044298</v>
      </c>
      <c r="H20" s="1">
        <v>4241778</v>
      </c>
      <c r="I20" s="1">
        <v>4439455</v>
      </c>
      <c r="J20" s="1">
        <v>4561943</v>
      </c>
      <c r="K20" s="1"/>
    </row>
    <row r="21" spans="1:11" x14ac:dyDescent="0.25">
      <c r="A21" s="4" t="s">
        <v>15</v>
      </c>
      <c r="B21" s="1">
        <v>2315684</v>
      </c>
      <c r="C21" s="1">
        <v>2371119</v>
      </c>
      <c r="D21" s="1">
        <v>2408043</v>
      </c>
      <c r="E21" s="1">
        <v>2465446</v>
      </c>
      <c r="F21" s="1">
        <v>2509446</v>
      </c>
      <c r="G21" s="1">
        <v>2569581</v>
      </c>
      <c r="H21" s="1">
        <v>2609283</v>
      </c>
      <c r="I21" s="1">
        <v>2695429</v>
      </c>
      <c r="J21" s="1">
        <v>2751668</v>
      </c>
      <c r="K21" s="1"/>
    </row>
    <row r="22" spans="1:11" x14ac:dyDescent="0.25">
      <c r="A22" s="4" t="s">
        <v>16</v>
      </c>
      <c r="B22" s="1">
        <v>41978900</v>
      </c>
      <c r="C22" s="1">
        <v>41809100</v>
      </c>
      <c r="D22" s="1">
        <v>41926136</v>
      </c>
      <c r="E22" s="1">
        <v>42222284</v>
      </c>
      <c r="F22" s="1">
        <v>42842641</v>
      </c>
      <c r="G22" s="1">
        <v>43578092</v>
      </c>
      <c r="H22" s="1">
        <v>44149138</v>
      </c>
      <c r="I22" s="1">
        <v>44745355</v>
      </c>
      <c r="J22" s="1">
        <v>44980390</v>
      </c>
      <c r="K22" s="1"/>
    </row>
    <row r="23" spans="1:11" x14ac:dyDescent="0.25">
      <c r="A23" s="4" t="s">
        <v>17</v>
      </c>
      <c r="B23" s="1">
        <v>704800</v>
      </c>
      <c r="C23" s="1">
        <v>724800</v>
      </c>
      <c r="D23" s="1">
        <v>751044</v>
      </c>
      <c r="E23" s="1">
        <v>775050</v>
      </c>
      <c r="F23" s="1">
        <v>757896</v>
      </c>
      <c r="G23" s="1">
        <v>786393</v>
      </c>
      <c r="H23" s="1">
        <v>806801</v>
      </c>
      <c r="I23" s="1">
        <v>828216</v>
      </c>
      <c r="J23" s="1">
        <v>841958</v>
      </c>
      <c r="K23" s="1"/>
    </row>
    <row r="24" spans="1:11" x14ac:dyDescent="0.25">
      <c r="A24" s="4" t="s">
        <v>18</v>
      </c>
      <c r="B24" s="1">
        <v>1920247</v>
      </c>
      <c r="C24" s="1">
        <v>1979928</v>
      </c>
      <c r="D24" s="1">
        <v>1323280</v>
      </c>
      <c r="E24" s="1">
        <v>1364766</v>
      </c>
      <c r="F24" s="1">
        <v>1425807</v>
      </c>
      <c r="G24" s="1">
        <v>1490354</v>
      </c>
      <c r="H24" s="1">
        <v>1574435</v>
      </c>
      <c r="I24" s="1">
        <v>1653453</v>
      </c>
      <c r="J24" s="1">
        <v>1727868</v>
      </c>
      <c r="K24" s="1"/>
    </row>
    <row r="25" spans="1:11" x14ac:dyDescent="0.25">
      <c r="A25" s="4" t="s">
        <v>19</v>
      </c>
      <c r="B25" s="1">
        <v>397661</v>
      </c>
      <c r="C25" s="1">
        <v>405492</v>
      </c>
      <c r="D25" s="1">
        <v>415686</v>
      </c>
      <c r="E25" s="1">
        <v>425335</v>
      </c>
      <c r="F25" s="1">
        <v>437020</v>
      </c>
      <c r="G25" s="1">
        <v>451542</v>
      </c>
      <c r="H25" s="1">
        <v>465547</v>
      </c>
      <c r="I25" s="1">
        <v>479052</v>
      </c>
      <c r="J25" s="1">
        <v>488011</v>
      </c>
      <c r="K25" s="1"/>
    </row>
    <row r="26" spans="1:11" x14ac:dyDescent="0.25">
      <c r="A26" s="4" t="s">
        <v>20</v>
      </c>
      <c r="B26" s="1">
        <v>297002</v>
      </c>
      <c r="C26" s="1">
        <v>304641</v>
      </c>
      <c r="D26" s="1">
        <v>315405</v>
      </c>
      <c r="E26" s="1">
        <v>324722</v>
      </c>
      <c r="F26" s="1">
        <v>333523</v>
      </c>
      <c r="G26" s="1">
        <v>344092</v>
      </c>
      <c r="H26" s="1">
        <v>354673</v>
      </c>
      <c r="I26" s="1">
        <v>363815</v>
      </c>
      <c r="J26" s="1">
        <v>366545</v>
      </c>
      <c r="K26" s="1"/>
    </row>
    <row r="27" spans="1:11" x14ac:dyDescent="0.25">
      <c r="A27" s="4" t="s">
        <v>21</v>
      </c>
      <c r="B27" s="1">
        <v>8959028</v>
      </c>
      <c r="C27" s="1">
        <v>8955904</v>
      </c>
      <c r="D27" s="1">
        <v>8998668</v>
      </c>
      <c r="E27" s="1">
        <v>9133683</v>
      </c>
      <c r="F27" s="1">
        <v>9281741</v>
      </c>
      <c r="G27" s="1">
        <v>9465535</v>
      </c>
      <c r="H27" s="1">
        <v>9657214</v>
      </c>
      <c r="I27" s="1">
        <v>9830842</v>
      </c>
      <c r="J27" s="1">
        <v>9965178</v>
      </c>
      <c r="K27" s="1"/>
    </row>
    <row r="28" spans="1:11" x14ac:dyDescent="0.25">
      <c r="A28" s="4" t="s">
        <v>22</v>
      </c>
      <c r="B28" s="1">
        <v>22172000</v>
      </c>
      <c r="C28" s="1">
        <v>22896800</v>
      </c>
      <c r="D28" s="1">
        <v>23613694</v>
      </c>
      <c r="E28" s="1">
        <v>24433311</v>
      </c>
      <c r="F28" s="1">
        <v>25512108</v>
      </c>
      <c r="G28" s="1">
        <v>26450712</v>
      </c>
      <c r="H28" s="1">
        <v>27513544</v>
      </c>
      <c r="I28" s="1">
        <v>28583593</v>
      </c>
      <c r="J28" s="1">
        <v>29466430</v>
      </c>
      <c r="K28" s="1"/>
    </row>
    <row r="29" spans="1:11" x14ac:dyDescent="0.25">
      <c r="A29" s="4" t="s">
        <v>23</v>
      </c>
      <c r="B29" s="1">
        <v>4258746</v>
      </c>
      <c r="C29" s="1">
        <v>4424776</v>
      </c>
      <c r="D29" s="1">
        <v>4699645</v>
      </c>
      <c r="E29" s="1">
        <v>4826078</v>
      </c>
      <c r="F29" s="1">
        <v>4953640</v>
      </c>
      <c r="G29" s="1">
        <v>5170611</v>
      </c>
      <c r="H29" s="1">
        <v>5400496</v>
      </c>
      <c r="I29" s="1">
        <v>5586322</v>
      </c>
      <c r="J29" s="1">
        <v>5686289</v>
      </c>
      <c r="K29" s="1"/>
    </row>
    <row r="30" spans="1:11" x14ac:dyDescent="0.25">
      <c r="A30" s="4" t="s">
        <v>24</v>
      </c>
      <c r="B30" s="1">
        <v>5363900</v>
      </c>
      <c r="C30" s="1">
        <v>5382000</v>
      </c>
      <c r="D30" s="1">
        <v>5501263</v>
      </c>
      <c r="E30" s="1">
        <v>5820429</v>
      </c>
      <c r="F30" s="1">
        <v>6032825</v>
      </c>
      <c r="G30" s="1">
        <v>6284547</v>
      </c>
      <c r="H30" s="1">
        <v>6511481</v>
      </c>
      <c r="I30" s="1">
        <v>6700936</v>
      </c>
      <c r="J30" s="1">
        <v>6829992</v>
      </c>
      <c r="K30" s="1"/>
    </row>
    <row r="31" spans="1:11" x14ac:dyDescent="0.25">
      <c r="A31" s="4" t="s">
        <v>25</v>
      </c>
      <c r="B31" s="1">
        <v>5281400</v>
      </c>
      <c r="C31" s="1">
        <v>5532900</v>
      </c>
      <c r="D31" s="1">
        <v>5792458</v>
      </c>
      <c r="E31" s="1">
        <v>6093969</v>
      </c>
      <c r="F31" s="1">
        <v>6470693</v>
      </c>
      <c r="G31" s="1">
        <v>7062913</v>
      </c>
      <c r="H31" s="1">
        <v>7580307</v>
      </c>
      <c r="I31" s="1">
        <v>8091793</v>
      </c>
      <c r="J31" s="1">
        <v>8518166</v>
      </c>
      <c r="K31" s="1"/>
    </row>
    <row r="32" spans="1:11" x14ac:dyDescent="0.25">
      <c r="A32" s="4" t="s">
        <v>26</v>
      </c>
      <c r="B32" s="1">
        <v>5029200</v>
      </c>
      <c r="C32" s="1">
        <v>5086600</v>
      </c>
      <c r="D32" s="1">
        <v>5193570</v>
      </c>
      <c r="E32" s="1">
        <v>5293267</v>
      </c>
      <c r="F32" s="1">
        <v>5413029</v>
      </c>
      <c r="G32" s="1">
        <v>5514330</v>
      </c>
      <c r="H32" s="1">
        <v>5558217</v>
      </c>
      <c r="I32" s="1">
        <v>5588671</v>
      </c>
      <c r="J32" s="1">
        <v>5653693</v>
      </c>
      <c r="K32" s="1"/>
    </row>
    <row r="33" spans="1:11" x14ac:dyDescent="0.25">
      <c r="A33" s="4" t="s">
        <v>27</v>
      </c>
      <c r="B33" s="1">
        <v>252156949</v>
      </c>
      <c r="C33" s="1">
        <v>254157211</v>
      </c>
      <c r="D33" s="1">
        <v>257078296</v>
      </c>
      <c r="E33" s="1">
        <v>260844158</v>
      </c>
      <c r="F33" s="1">
        <v>269347371</v>
      </c>
      <c r="G33" s="1">
        <v>275256993</v>
      </c>
      <c r="H33" s="1">
        <v>280907323</v>
      </c>
      <c r="I33" s="1">
        <v>286171306</v>
      </c>
      <c r="J33" s="1">
        <v>288312840</v>
      </c>
      <c r="K33" s="1"/>
    </row>
    <row r="36" spans="1:11" x14ac:dyDescent="0.25">
      <c r="C36" s="22" t="s">
        <v>42</v>
      </c>
      <c r="D36" s="22"/>
      <c r="E36" s="22"/>
      <c r="F36" s="22"/>
      <c r="G36" s="22"/>
      <c r="H36" s="22"/>
    </row>
    <row r="37" spans="1:11" x14ac:dyDescent="0.25">
      <c r="C37" s="22"/>
      <c r="D37" s="22"/>
      <c r="E37" s="22"/>
      <c r="F37" s="22"/>
      <c r="G37" s="22"/>
      <c r="H37" s="22"/>
    </row>
    <row r="38" spans="1:11" x14ac:dyDescent="0.25">
      <c r="C38" s="22"/>
      <c r="D38" s="22"/>
      <c r="E38" s="22"/>
      <c r="F38" s="22"/>
      <c r="G38" s="22"/>
      <c r="H38" s="22"/>
    </row>
    <row r="39" spans="1:11" x14ac:dyDescent="0.25">
      <c r="C39" s="22"/>
      <c r="D39" s="22"/>
      <c r="E39" s="22"/>
      <c r="F39" s="22"/>
      <c r="G39" s="22"/>
      <c r="H39" s="22"/>
    </row>
    <row r="40" spans="1:11" x14ac:dyDescent="0.25">
      <c r="C40" s="24" t="s">
        <v>43</v>
      </c>
      <c r="D40" s="25"/>
      <c r="E40" s="25"/>
      <c r="F40" s="25"/>
      <c r="G40" s="25"/>
    </row>
    <row r="41" spans="1:11" x14ac:dyDescent="0.25">
      <c r="C41" s="26"/>
      <c r="D41" s="25"/>
      <c r="E41" s="25"/>
      <c r="F41" s="25"/>
      <c r="G41" s="25"/>
    </row>
    <row r="42" spans="1:11" x14ac:dyDescent="0.25">
      <c r="C42" s="27" t="s">
        <v>44</v>
      </c>
      <c r="D42" s="28"/>
      <c r="E42" s="28"/>
      <c r="F42" s="28"/>
    </row>
    <row r="44" spans="1:11" x14ac:dyDescent="0.25">
      <c r="C44" s="29"/>
      <c r="D44" s="30"/>
      <c r="E44" s="30"/>
      <c r="F44" s="30"/>
    </row>
  </sheetData>
  <mergeCells count="4">
    <mergeCell ref="C36:H39"/>
    <mergeCell ref="C40:G41"/>
    <mergeCell ref="C42:F42"/>
    <mergeCell ref="C44:F44"/>
  </mergeCells>
  <hyperlinks>
    <hyperlink ref="C40" r:id="rId1" xr:uid="{1B4397E5-C25A-4BCC-9C06-F769AF282A52}"/>
  </hyperlinks>
  <pageMargins left="0.7" right="0.7" top="0.75" bottom="0.75" header="0.3" footer="0.3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D92D5-3DCA-4891-9B18-84F0DC9A37DD}">
  <sheetPr codeName="Hoja6"/>
  <dimension ref="A5:S73"/>
  <sheetViews>
    <sheetView topLeftCell="A34" zoomScale="25" zoomScaleNormal="25" workbookViewId="0">
      <selection activeCell="W116" sqref="W116"/>
    </sheetView>
  </sheetViews>
  <sheetFormatPr baseColWidth="10" defaultRowHeight="15" x14ac:dyDescent="0.25"/>
  <cols>
    <col min="1" max="1" width="14.140625" bestFit="1" customWidth="1"/>
  </cols>
  <sheetData>
    <row r="5" spans="1:19" x14ac:dyDescent="0.25">
      <c r="A5" s="2"/>
      <c r="B5" s="3">
        <v>2012</v>
      </c>
      <c r="C5" s="3">
        <v>2013</v>
      </c>
      <c r="D5" s="3">
        <v>2014</v>
      </c>
      <c r="E5" s="3">
        <v>2015</v>
      </c>
      <c r="F5" s="3">
        <v>2016</v>
      </c>
      <c r="G5" s="3">
        <v>2017</v>
      </c>
      <c r="H5" s="3">
        <v>2018</v>
      </c>
      <c r="I5" s="3">
        <v>2019</v>
      </c>
      <c r="J5" s="3">
        <v>2020</v>
      </c>
      <c r="K5" s="3">
        <v>2021</v>
      </c>
    </row>
    <row r="6" spans="1:19" x14ac:dyDescent="0.25">
      <c r="A6" s="4" t="s">
        <v>0</v>
      </c>
      <c r="B6" s="1">
        <v>2746560</v>
      </c>
      <c r="C6" s="1">
        <v>2815953</v>
      </c>
      <c r="D6" s="1">
        <v>2931950</v>
      </c>
      <c r="E6" s="1">
        <v>3023401</v>
      </c>
      <c r="F6" s="1">
        <v>3129298</v>
      </c>
      <c r="G6" s="1">
        <v>3271075</v>
      </c>
      <c r="H6" s="1">
        <v>3370253</v>
      </c>
      <c r="I6" s="1">
        <v>3479367</v>
      </c>
      <c r="J6" s="1">
        <v>3398257</v>
      </c>
      <c r="K6" s="1">
        <v>3592516</v>
      </c>
      <c r="L6">
        <f>AVERAGE(B6:J6)</f>
        <v>3129568.222222222</v>
      </c>
      <c r="M6" t="s">
        <v>0</v>
      </c>
    </row>
    <row r="7" spans="1:19" x14ac:dyDescent="0.25">
      <c r="A7" s="4" t="s">
        <v>1</v>
      </c>
      <c r="B7" s="15">
        <v>318732.5</v>
      </c>
      <c r="C7" s="15">
        <v>323802.40000000002</v>
      </c>
      <c r="D7" s="15">
        <v>333420.79999999999</v>
      </c>
      <c r="E7" s="15">
        <v>344280.3</v>
      </c>
      <c r="F7" s="15">
        <v>357486.1</v>
      </c>
      <c r="G7" s="15">
        <v>369542.1</v>
      </c>
      <c r="H7" s="15">
        <v>385394.5</v>
      </c>
      <c r="I7" s="15">
        <v>397331.70000000007</v>
      </c>
      <c r="J7" s="15">
        <v>378639.6</v>
      </c>
      <c r="K7" s="15">
        <v>402420.9</v>
      </c>
      <c r="L7">
        <f t="shared" ref="L7:L32" si="0">AVERAGE(B7:J7)</f>
        <v>356514.4444444445</v>
      </c>
      <c r="M7" t="s">
        <v>12</v>
      </c>
    </row>
    <row r="8" spans="1:19" x14ac:dyDescent="0.25">
      <c r="A8" s="4" t="s">
        <v>2</v>
      </c>
      <c r="B8" s="1">
        <v>386174</v>
      </c>
      <c r="C8" s="1">
        <v>392880</v>
      </c>
      <c r="D8" s="1">
        <v>403003</v>
      </c>
      <c r="E8" s="1">
        <v>416701</v>
      </c>
      <c r="F8" s="1">
        <v>430084</v>
      </c>
      <c r="G8" s="1">
        <v>445050</v>
      </c>
      <c r="H8" s="1">
        <v>460091</v>
      </c>
      <c r="I8" s="1">
        <v>478238</v>
      </c>
      <c r="J8" s="1">
        <v>456731</v>
      </c>
      <c r="K8" s="1">
        <v>506205</v>
      </c>
      <c r="L8">
        <f t="shared" si="0"/>
        <v>429883.55555555556</v>
      </c>
      <c r="M8" t="s">
        <v>16</v>
      </c>
    </row>
    <row r="9" spans="1:19" x14ac:dyDescent="0.25">
      <c r="A9" s="4" t="s">
        <v>3</v>
      </c>
      <c r="B9" s="15">
        <v>42170.7</v>
      </c>
      <c r="C9" s="15">
        <v>42016.4</v>
      </c>
      <c r="D9" s="15">
        <v>42884.5</v>
      </c>
      <c r="E9" s="15">
        <v>45744.700000000004</v>
      </c>
      <c r="F9" s="15">
        <v>48695.199999999997</v>
      </c>
      <c r="G9" s="15">
        <v>52426.1</v>
      </c>
      <c r="H9" s="15">
        <v>56101</v>
      </c>
      <c r="I9" s="15">
        <v>61548.100000000006</v>
      </c>
      <c r="J9" s="15">
        <v>61308.799999999996</v>
      </c>
      <c r="K9" s="15">
        <v>67710.600000000006</v>
      </c>
      <c r="L9">
        <f t="shared" si="0"/>
        <v>50321.722222222219</v>
      </c>
      <c r="M9" t="s">
        <v>9</v>
      </c>
    </row>
    <row r="10" spans="1:19" x14ac:dyDescent="0.25">
      <c r="A10" s="4" t="s">
        <v>4</v>
      </c>
      <c r="B10" s="15">
        <v>19440.599999999999</v>
      </c>
      <c r="C10" s="15">
        <v>17994.900000000001</v>
      </c>
      <c r="D10" s="15">
        <v>17430.100000000002</v>
      </c>
      <c r="E10" s="15">
        <v>17883.7</v>
      </c>
      <c r="F10" s="15">
        <v>18929.199999999997</v>
      </c>
      <c r="G10" s="15">
        <v>20245.400000000001</v>
      </c>
      <c r="H10" s="15">
        <v>21612.699999999997</v>
      </c>
      <c r="I10" s="15">
        <v>23009.9</v>
      </c>
      <c r="J10" s="15">
        <v>21617.9</v>
      </c>
      <c r="K10" s="15">
        <v>23436.6</v>
      </c>
      <c r="L10">
        <f t="shared" si="0"/>
        <v>19796.04444444444</v>
      </c>
      <c r="M10" t="s">
        <v>21</v>
      </c>
    </row>
    <row r="11" spans="1:19" ht="15.75" thickBot="1" x14ac:dyDescent="0.3">
      <c r="A11" s="4" t="s">
        <v>5</v>
      </c>
      <c r="B11" s="1">
        <v>44475</v>
      </c>
      <c r="C11" s="1">
        <v>44336.800000000003</v>
      </c>
      <c r="D11" s="1">
        <v>43908.200000000004</v>
      </c>
      <c r="E11" s="1">
        <v>45150.400000000001</v>
      </c>
      <c r="F11" s="1">
        <v>47220.5</v>
      </c>
      <c r="G11" s="1">
        <v>49851.6</v>
      </c>
      <c r="H11" s="1">
        <v>52654.5</v>
      </c>
      <c r="I11" s="1">
        <v>55570</v>
      </c>
      <c r="J11" s="1">
        <v>50440.5</v>
      </c>
      <c r="K11" s="1">
        <v>57166</v>
      </c>
      <c r="L11">
        <f t="shared" si="0"/>
        <v>48178.611111111109</v>
      </c>
      <c r="M11" t="s">
        <v>26</v>
      </c>
    </row>
    <row r="12" spans="1:19" x14ac:dyDescent="0.25">
      <c r="A12" s="4" t="s">
        <v>6</v>
      </c>
      <c r="B12" s="15">
        <v>254578.60000000003</v>
      </c>
      <c r="C12" s="15">
        <v>258741.7</v>
      </c>
      <c r="D12" s="15">
        <v>265755.3</v>
      </c>
      <c r="E12" s="15">
        <v>273019.09999999998</v>
      </c>
      <c r="F12" s="15">
        <v>283108.5</v>
      </c>
      <c r="G12" s="15">
        <v>294805.7</v>
      </c>
      <c r="H12" s="15">
        <v>302328.7</v>
      </c>
      <c r="I12" s="15">
        <v>309526.8</v>
      </c>
      <c r="J12" s="15">
        <v>311759.2</v>
      </c>
      <c r="K12" s="15">
        <v>336717.3</v>
      </c>
      <c r="L12">
        <f t="shared" si="0"/>
        <v>283735.95555555559</v>
      </c>
      <c r="M12" t="s">
        <v>22</v>
      </c>
      <c r="P12" s="8" t="s">
        <v>29</v>
      </c>
      <c r="Q12" s="9" t="s">
        <v>30</v>
      </c>
      <c r="R12" s="9" t="s">
        <v>31</v>
      </c>
      <c r="S12" s="10" t="s">
        <v>32</v>
      </c>
    </row>
    <row r="13" spans="1:19" ht="15.75" thickBot="1" x14ac:dyDescent="0.3">
      <c r="A13" s="4" t="s">
        <v>7</v>
      </c>
      <c r="B13" s="15">
        <v>73360.800000000003</v>
      </c>
      <c r="C13" s="15">
        <v>74217.299999999988</v>
      </c>
      <c r="D13" s="15">
        <v>76092.600000000006</v>
      </c>
      <c r="E13" s="15">
        <v>79888.2</v>
      </c>
      <c r="F13" s="15">
        <v>81014.3</v>
      </c>
      <c r="G13" s="15">
        <v>84442.8</v>
      </c>
      <c r="H13" s="15">
        <v>89430</v>
      </c>
      <c r="I13" s="15">
        <v>94048.1</v>
      </c>
      <c r="J13" s="15">
        <v>92079.2</v>
      </c>
      <c r="K13" s="15">
        <v>97122.6</v>
      </c>
      <c r="L13">
        <f t="shared" si="0"/>
        <v>82730.366666666654</v>
      </c>
      <c r="M13" t="s">
        <v>2</v>
      </c>
      <c r="P13" s="5">
        <f>MAX(B6:J32)</f>
        <v>3479367</v>
      </c>
      <c r="Q13" s="6">
        <f>MIN(B6:J32)</f>
        <v>7364.5</v>
      </c>
      <c r="R13" s="6">
        <f>AVERAGE(B6:J32)</f>
        <v>467277.3349794239</v>
      </c>
      <c r="S13" s="7">
        <f>STDEV(B6:J32)</f>
        <v>740413.96158307628</v>
      </c>
    </row>
    <row r="14" spans="1:19" x14ac:dyDescent="0.25">
      <c r="A14" s="4" t="s">
        <v>8</v>
      </c>
      <c r="B14" s="15">
        <v>36337.299999999996</v>
      </c>
      <c r="C14" s="15">
        <v>36552.9</v>
      </c>
      <c r="D14" s="15">
        <v>37642</v>
      </c>
      <c r="E14" s="15">
        <v>38702.200000000004</v>
      </c>
      <c r="F14" s="15">
        <v>40369.1</v>
      </c>
      <c r="G14" s="15">
        <v>43118.700000000004</v>
      </c>
      <c r="H14" s="15">
        <v>46063.600000000006</v>
      </c>
      <c r="I14" s="15">
        <v>48582.200000000004</v>
      </c>
      <c r="J14" s="15">
        <v>46692.5</v>
      </c>
      <c r="K14" s="15">
        <v>51743.299999999996</v>
      </c>
      <c r="L14">
        <f t="shared" si="0"/>
        <v>41562.277777777781</v>
      </c>
      <c r="M14" t="s">
        <v>1</v>
      </c>
    </row>
    <row r="15" spans="1:19" x14ac:dyDescent="0.25">
      <c r="A15" s="4" t="s">
        <v>9</v>
      </c>
      <c r="B15" s="1">
        <v>1031099</v>
      </c>
      <c r="C15" s="1">
        <v>1020348</v>
      </c>
      <c r="D15" s="1">
        <v>1032158</v>
      </c>
      <c r="E15" s="1">
        <v>1077590</v>
      </c>
      <c r="F15" s="1">
        <v>1113840</v>
      </c>
      <c r="G15" s="1">
        <v>1161867</v>
      </c>
      <c r="H15" s="1">
        <v>1203259</v>
      </c>
      <c r="I15" s="1">
        <v>1244375</v>
      </c>
      <c r="J15" s="1">
        <v>1121948</v>
      </c>
      <c r="K15" s="1">
        <v>1205063</v>
      </c>
      <c r="L15">
        <f t="shared" si="0"/>
        <v>1111831.5555555555</v>
      </c>
      <c r="M15" t="s">
        <v>6</v>
      </c>
    </row>
    <row r="16" spans="1:19" x14ac:dyDescent="0.25">
      <c r="A16" s="4" t="s">
        <v>10</v>
      </c>
      <c r="B16" s="15">
        <v>17915.199999999997</v>
      </c>
      <c r="C16" s="15">
        <v>18910.800000000003</v>
      </c>
      <c r="D16" s="15">
        <v>20036.199999999997</v>
      </c>
      <c r="E16" s="15">
        <v>20622.099999999999</v>
      </c>
      <c r="F16" s="15">
        <v>21739</v>
      </c>
      <c r="G16" s="15">
        <v>23799.200000000001</v>
      </c>
      <c r="H16" s="15">
        <v>25771.5</v>
      </c>
      <c r="I16" s="15">
        <v>27693.5</v>
      </c>
      <c r="J16" s="15">
        <v>26818.000000000004</v>
      </c>
      <c r="K16" s="15">
        <v>30590.7</v>
      </c>
      <c r="L16">
        <f t="shared" si="0"/>
        <v>22589.5</v>
      </c>
      <c r="M16" t="s">
        <v>15</v>
      </c>
    </row>
    <row r="17" spans="1:13" x14ac:dyDescent="0.25">
      <c r="A17" s="4" t="s">
        <v>11</v>
      </c>
      <c r="B17" s="1">
        <v>201037</v>
      </c>
      <c r="C17" s="1">
        <v>204321</v>
      </c>
      <c r="D17" s="1">
        <v>206897</v>
      </c>
      <c r="E17" s="1">
        <v>211385</v>
      </c>
      <c r="F17" s="1">
        <v>217518</v>
      </c>
      <c r="G17" s="1">
        <v>226301</v>
      </c>
      <c r="H17" s="1">
        <v>233462</v>
      </c>
      <c r="I17" s="1">
        <v>239858</v>
      </c>
      <c r="J17" s="1">
        <v>237987</v>
      </c>
      <c r="K17" s="1">
        <v>251427</v>
      </c>
      <c r="L17">
        <f t="shared" si="0"/>
        <v>219862.88888888888</v>
      </c>
      <c r="M17" t="s">
        <v>11</v>
      </c>
    </row>
    <row r="18" spans="1:13" x14ac:dyDescent="0.25">
      <c r="A18" s="4" t="s">
        <v>12</v>
      </c>
      <c r="B18" s="15">
        <v>2088622.1</v>
      </c>
      <c r="C18" s="15">
        <v>2119411.5</v>
      </c>
      <c r="D18" s="15">
        <v>2151990.9</v>
      </c>
      <c r="E18" s="15">
        <v>2199615.4</v>
      </c>
      <c r="F18" s="15">
        <v>2232834.9</v>
      </c>
      <c r="G18" s="15">
        <v>2299498.7999999998</v>
      </c>
      <c r="H18" s="15">
        <v>2364539.5</v>
      </c>
      <c r="I18" s="15">
        <v>2440059</v>
      </c>
      <c r="J18" s="15">
        <v>2309702.7999999998</v>
      </c>
      <c r="K18" s="15">
        <v>2498823.7000000002</v>
      </c>
      <c r="L18">
        <f t="shared" si="0"/>
        <v>2245141.6555555556</v>
      </c>
      <c r="M18" t="s">
        <v>24</v>
      </c>
    </row>
    <row r="19" spans="1:13" x14ac:dyDescent="0.25">
      <c r="A19" s="4" t="s">
        <v>13</v>
      </c>
      <c r="B19" s="15">
        <v>188450.59999999998</v>
      </c>
      <c r="C19" s="15">
        <v>180070.19999999998</v>
      </c>
      <c r="D19" s="15">
        <v>177595.5</v>
      </c>
      <c r="E19" s="15">
        <v>176113</v>
      </c>
      <c r="F19" s="15">
        <v>174662.30000000002</v>
      </c>
      <c r="G19" s="15">
        <v>176859.30000000002</v>
      </c>
      <c r="H19" s="15">
        <v>179251.4</v>
      </c>
      <c r="I19" s="15">
        <v>182616.9</v>
      </c>
      <c r="J19" s="15">
        <v>165857.79999999999</v>
      </c>
      <c r="K19" s="15">
        <v>182316.79999999999</v>
      </c>
      <c r="L19">
        <f t="shared" si="0"/>
        <v>177941.88888888888</v>
      </c>
      <c r="M19" t="s">
        <v>23</v>
      </c>
    </row>
    <row r="20" spans="1:13" x14ac:dyDescent="0.25">
      <c r="A20" s="4" t="s">
        <v>14</v>
      </c>
      <c r="B20" s="15">
        <v>100331.6</v>
      </c>
      <c r="C20" s="15">
        <v>102279.6</v>
      </c>
      <c r="D20" s="15">
        <v>106316.5</v>
      </c>
      <c r="E20" s="15">
        <v>112789.9</v>
      </c>
      <c r="F20" s="15">
        <v>116287.5</v>
      </c>
      <c r="G20" s="15">
        <v>127033.20000000001</v>
      </c>
      <c r="H20" s="15">
        <v>136077</v>
      </c>
      <c r="I20" s="15">
        <v>146140</v>
      </c>
      <c r="J20" s="15">
        <v>137520.70000000001</v>
      </c>
      <c r="K20" s="15">
        <v>154138.29999999999</v>
      </c>
      <c r="L20">
        <f t="shared" si="0"/>
        <v>120530.66666666667</v>
      </c>
      <c r="M20" t="s">
        <v>25</v>
      </c>
    </row>
    <row r="21" spans="1:13" x14ac:dyDescent="0.25">
      <c r="A21" s="4" t="s">
        <v>15</v>
      </c>
      <c r="B21" s="15">
        <v>175446.80000000002</v>
      </c>
      <c r="C21" s="15">
        <v>178853.49999999997</v>
      </c>
      <c r="D21" s="15">
        <v>194517.40000000002</v>
      </c>
      <c r="E21" s="15">
        <v>263244.5</v>
      </c>
      <c r="F21" s="15">
        <v>269598.09999999998</v>
      </c>
      <c r="G21" s="15">
        <v>297676.3</v>
      </c>
      <c r="H21" s="15">
        <v>326581.59999999998</v>
      </c>
      <c r="I21" s="15">
        <v>355770.2</v>
      </c>
      <c r="J21" s="15">
        <v>373819.1</v>
      </c>
      <c r="K21" s="15">
        <v>425925.6</v>
      </c>
      <c r="L21">
        <f t="shared" si="0"/>
        <v>270611.94444444438</v>
      </c>
      <c r="M21" t="s">
        <v>13</v>
      </c>
    </row>
    <row r="22" spans="1:13" x14ac:dyDescent="0.25">
      <c r="A22" s="4" t="s">
        <v>16</v>
      </c>
      <c r="B22" s="15">
        <v>1624364.4000000001</v>
      </c>
      <c r="C22" s="15">
        <v>1612464.4999999998</v>
      </c>
      <c r="D22" s="15">
        <v>1628366.2999999998</v>
      </c>
      <c r="E22" s="15">
        <v>1654334.7000000002</v>
      </c>
      <c r="F22" s="15">
        <v>1696595.2000000002</v>
      </c>
      <c r="G22" s="15">
        <v>1738539.3</v>
      </c>
      <c r="H22" s="15">
        <v>1771333.4</v>
      </c>
      <c r="I22" s="15">
        <v>1796523.7</v>
      </c>
      <c r="J22" s="15">
        <v>1655663.9</v>
      </c>
      <c r="K22" s="15">
        <v>1773764.4</v>
      </c>
      <c r="L22">
        <f t="shared" si="0"/>
        <v>1686465.0444444446</v>
      </c>
      <c r="M22" t="s">
        <v>14</v>
      </c>
    </row>
    <row r="23" spans="1:13" x14ac:dyDescent="0.25">
      <c r="A23" s="4" t="s">
        <v>17</v>
      </c>
      <c r="B23" s="15">
        <v>22035.7</v>
      </c>
      <c r="C23" s="15">
        <v>22785.000000000004</v>
      </c>
      <c r="D23" s="15">
        <v>23678.5</v>
      </c>
      <c r="E23" s="15">
        <v>24580.6</v>
      </c>
      <c r="F23" s="15">
        <v>25333.9</v>
      </c>
      <c r="G23" s="15">
        <v>26913.4</v>
      </c>
      <c r="H23" s="15">
        <v>29123.9</v>
      </c>
      <c r="I23" s="15">
        <v>30605.899999999998</v>
      </c>
      <c r="J23" s="15">
        <v>29442.3</v>
      </c>
      <c r="K23" s="15">
        <v>32717.899999999998</v>
      </c>
      <c r="L23">
        <f t="shared" si="0"/>
        <v>26055.466666666664</v>
      </c>
      <c r="M23" t="s">
        <v>7</v>
      </c>
    </row>
    <row r="24" spans="1:13" x14ac:dyDescent="0.25">
      <c r="A24" s="4" t="s">
        <v>18</v>
      </c>
      <c r="B24" s="15">
        <v>33360.6</v>
      </c>
      <c r="C24" s="15">
        <v>35071.300000000003</v>
      </c>
      <c r="D24" s="15">
        <v>36587.599999999999</v>
      </c>
      <c r="E24" s="15">
        <v>37361.4</v>
      </c>
      <c r="F24" s="15">
        <v>38857.699999999997</v>
      </c>
      <c r="G24" s="15">
        <v>42246.2</v>
      </c>
      <c r="H24" s="15">
        <v>45509.400000000009</v>
      </c>
      <c r="I24" s="15">
        <v>48856.400000000009</v>
      </c>
      <c r="J24" s="15">
        <v>49503.600000000006</v>
      </c>
      <c r="K24" s="15">
        <v>55375.1</v>
      </c>
      <c r="L24">
        <f t="shared" si="0"/>
        <v>40817.133333333339</v>
      </c>
      <c r="M24" t="s">
        <v>19</v>
      </c>
    </row>
    <row r="25" spans="1:13" x14ac:dyDescent="0.25">
      <c r="A25" s="4" t="s">
        <v>19</v>
      </c>
      <c r="B25" s="15">
        <v>46467.9</v>
      </c>
      <c r="C25" s="15">
        <v>49040.099999999991</v>
      </c>
      <c r="D25" s="15">
        <v>51728.2</v>
      </c>
      <c r="E25" s="15">
        <v>54096.5</v>
      </c>
      <c r="F25" s="15">
        <v>56139.199999999997</v>
      </c>
      <c r="G25" s="15">
        <v>58104.5</v>
      </c>
      <c r="H25" s="15">
        <v>60318.9</v>
      </c>
      <c r="I25" s="15">
        <v>62658.8</v>
      </c>
      <c r="J25" s="15">
        <v>64166.400000000001</v>
      </c>
      <c r="K25" s="15">
        <v>73215.899999999994</v>
      </c>
      <c r="L25">
        <f t="shared" si="0"/>
        <v>55857.833333333343</v>
      </c>
      <c r="M25" t="s">
        <v>3</v>
      </c>
    </row>
    <row r="26" spans="1:13" x14ac:dyDescent="0.25">
      <c r="A26" s="4" t="s">
        <v>20</v>
      </c>
      <c r="B26" s="15">
        <v>7364.5</v>
      </c>
      <c r="C26" s="15">
        <v>7944.2999999999993</v>
      </c>
      <c r="D26" s="15">
        <v>8751</v>
      </c>
      <c r="E26" s="15">
        <v>9996.5</v>
      </c>
      <c r="F26" s="15">
        <v>10541.099999999999</v>
      </c>
      <c r="G26" s="15">
        <v>11940.8</v>
      </c>
      <c r="H26" s="15">
        <v>12954.6</v>
      </c>
      <c r="I26" s="15">
        <v>14046.999999999998</v>
      </c>
      <c r="J26" s="15">
        <v>13065.899999999998</v>
      </c>
      <c r="K26" s="15">
        <v>14684.699999999999</v>
      </c>
      <c r="L26">
        <f t="shared" si="0"/>
        <v>10733.966666666667</v>
      </c>
      <c r="M26" t="s">
        <v>5</v>
      </c>
    </row>
    <row r="27" spans="1:13" x14ac:dyDescent="0.25">
      <c r="A27" s="4" t="s">
        <v>21</v>
      </c>
      <c r="B27" s="15">
        <v>652634.10000000009</v>
      </c>
      <c r="C27" s="15">
        <v>660420.5</v>
      </c>
      <c r="D27" s="15">
        <v>671507.6</v>
      </c>
      <c r="E27" s="15">
        <v>690071.79999999993</v>
      </c>
      <c r="F27" s="15">
        <v>708228.2</v>
      </c>
      <c r="G27" s="15">
        <v>738687.4</v>
      </c>
      <c r="H27" s="15">
        <v>774284.29999999993</v>
      </c>
      <c r="I27" s="15">
        <v>812997.8</v>
      </c>
      <c r="J27" s="15">
        <v>796435.3</v>
      </c>
      <c r="K27" s="15">
        <v>856151.89999999991</v>
      </c>
      <c r="L27">
        <f t="shared" si="0"/>
        <v>722807.4444444445</v>
      </c>
      <c r="M27" t="s">
        <v>8</v>
      </c>
    </row>
    <row r="28" spans="1:13" x14ac:dyDescent="0.25">
      <c r="A28" s="4" t="s">
        <v>22</v>
      </c>
      <c r="B28" s="15">
        <v>387630.19999999995</v>
      </c>
      <c r="C28" s="15">
        <v>392239.60000000003</v>
      </c>
      <c r="D28" s="15">
        <v>408865.8</v>
      </c>
      <c r="E28" s="15">
        <v>429863</v>
      </c>
      <c r="F28" s="15">
        <v>427053.2</v>
      </c>
      <c r="G28" s="15">
        <v>467294.80000000005</v>
      </c>
      <c r="H28" s="15">
        <v>497712.3</v>
      </c>
      <c r="I28" s="15">
        <v>533129.30000000005</v>
      </c>
      <c r="J28" s="15">
        <v>526152.10000000009</v>
      </c>
      <c r="K28" s="15">
        <v>573462.80000000005</v>
      </c>
      <c r="L28">
        <f t="shared" si="0"/>
        <v>452215.58888888895</v>
      </c>
      <c r="M28" t="s">
        <v>18</v>
      </c>
    </row>
    <row r="29" spans="1:13" x14ac:dyDescent="0.25">
      <c r="A29" s="4" t="s">
        <v>23</v>
      </c>
      <c r="B29" s="15">
        <v>168295.59999999998</v>
      </c>
      <c r="C29" s="15">
        <v>170492.3</v>
      </c>
      <c r="D29" s="15">
        <v>173053.7</v>
      </c>
      <c r="E29" s="15">
        <v>179713.2</v>
      </c>
      <c r="F29" s="15">
        <v>186489.8</v>
      </c>
      <c r="G29" s="15">
        <v>195947.1</v>
      </c>
      <c r="H29" s="15">
        <v>205184.2</v>
      </c>
      <c r="I29" s="15">
        <v>214374.7</v>
      </c>
      <c r="J29" s="15">
        <v>200087.49999999997</v>
      </c>
      <c r="K29" s="1">
        <v>211279.7</v>
      </c>
      <c r="L29">
        <f t="shared" si="0"/>
        <v>188182.01111111112</v>
      </c>
      <c r="M29" t="s">
        <v>17</v>
      </c>
    </row>
    <row r="30" spans="1:13" x14ac:dyDescent="0.25">
      <c r="A30" s="4" t="s">
        <v>24</v>
      </c>
      <c r="B30" s="15">
        <v>162535.40000000002</v>
      </c>
      <c r="C30" s="15">
        <v>159447.5</v>
      </c>
      <c r="D30" s="15">
        <v>157784.09999999998</v>
      </c>
      <c r="E30" s="15">
        <v>169633.19999999998</v>
      </c>
      <c r="F30" s="15">
        <v>177364.2</v>
      </c>
      <c r="G30" s="15">
        <v>194539.2</v>
      </c>
      <c r="H30" s="15">
        <v>211190.09999999998</v>
      </c>
      <c r="I30" s="15">
        <v>225712.1</v>
      </c>
      <c r="J30" s="15">
        <v>216016.09999999998</v>
      </c>
      <c r="K30" s="15">
        <v>238195</v>
      </c>
      <c r="L30">
        <f t="shared" si="0"/>
        <v>186024.65555555554</v>
      </c>
      <c r="M30" t="s">
        <v>10</v>
      </c>
    </row>
    <row r="31" spans="1:13" x14ac:dyDescent="0.25">
      <c r="A31" s="4" t="s">
        <v>25</v>
      </c>
      <c r="B31" s="15">
        <v>132409.1</v>
      </c>
      <c r="C31" s="15">
        <v>143167.70000000001</v>
      </c>
      <c r="D31" s="15">
        <v>150368.79999999999</v>
      </c>
      <c r="E31" s="15">
        <v>159789.29999999999</v>
      </c>
      <c r="F31" s="15">
        <v>169560.8</v>
      </c>
      <c r="G31" s="15">
        <v>187031.7</v>
      </c>
      <c r="H31" s="15">
        <v>203647.10000000003</v>
      </c>
      <c r="I31" s="15">
        <v>222366.8</v>
      </c>
      <c r="J31" s="15">
        <v>218489.40000000002</v>
      </c>
      <c r="K31" s="15">
        <v>239416.2</v>
      </c>
      <c r="L31">
        <f t="shared" si="0"/>
        <v>176314.52222222224</v>
      </c>
      <c r="M31" t="s">
        <v>4</v>
      </c>
    </row>
    <row r="32" spans="1:13" x14ac:dyDescent="0.25">
      <c r="A32" s="4" t="s">
        <v>26</v>
      </c>
      <c r="B32" s="15">
        <v>430664.2</v>
      </c>
      <c r="C32" s="15">
        <v>442435.2</v>
      </c>
      <c r="D32" s="15">
        <v>439708.79999999993</v>
      </c>
      <c r="E32" s="15">
        <v>455438.3</v>
      </c>
      <c r="F32" s="15">
        <v>465438.4</v>
      </c>
      <c r="G32" s="15">
        <v>479839.5</v>
      </c>
      <c r="H32" s="15">
        <v>470998</v>
      </c>
      <c r="I32" s="15">
        <v>477152.69999999995</v>
      </c>
      <c r="J32" s="15">
        <v>480242.6</v>
      </c>
      <c r="K32" s="15">
        <v>536527.30000000005</v>
      </c>
      <c r="L32">
        <f t="shared" si="0"/>
        <v>460213.07777777774</v>
      </c>
      <c r="M32" t="s">
        <v>20</v>
      </c>
    </row>
    <row r="33" spans="1:11" x14ac:dyDescent="0.25">
      <c r="A33" s="4" t="s">
        <v>27</v>
      </c>
      <c r="B33" s="15">
        <v>11393332</v>
      </c>
      <c r="C33" s="15">
        <v>11527427</v>
      </c>
      <c r="D33" s="15">
        <v>11792589.6</v>
      </c>
      <c r="E33" s="15">
        <v>12208313.800000001</v>
      </c>
      <c r="F33" s="15">
        <v>12542061.900000002</v>
      </c>
      <c r="G33" s="15">
        <v>13082959.199999999</v>
      </c>
      <c r="H33" s="15">
        <v>13536870.5</v>
      </c>
      <c r="I33" s="15">
        <v>14023994.4</v>
      </c>
      <c r="J33" s="15">
        <v>13398794</v>
      </c>
      <c r="K33" s="15">
        <v>14457398.4</v>
      </c>
    </row>
    <row r="34" spans="1:11" x14ac:dyDescent="0.25">
      <c r="B34" s="20"/>
      <c r="C34" s="20">
        <f>(C33-B33)/B33</f>
        <v>1.1769603483862315E-2</v>
      </c>
      <c r="D34" s="20">
        <f t="shared" ref="D34:J34" si="1">(D33-C33)/C33</f>
        <v>2.3002756816417023E-2</v>
      </c>
      <c r="E34" s="20">
        <f t="shared" si="1"/>
        <v>3.5253003292847668E-2</v>
      </c>
      <c r="F34" s="20">
        <f t="shared" si="1"/>
        <v>2.7337772068080482E-2</v>
      </c>
      <c r="G34" s="20">
        <f t="shared" si="1"/>
        <v>4.3126664842883362E-2</v>
      </c>
      <c r="H34" s="20">
        <f t="shared" si="1"/>
        <v>3.4694849464943736E-2</v>
      </c>
      <c r="I34" s="20">
        <f t="shared" si="1"/>
        <v>3.598497156340532E-2</v>
      </c>
      <c r="J34" s="20">
        <f t="shared" si="1"/>
        <v>-4.4580765092148096E-2</v>
      </c>
    </row>
    <row r="35" spans="1:11" x14ac:dyDescent="0.25">
      <c r="D35" s="14"/>
    </row>
    <row r="36" spans="1:11" x14ac:dyDescent="0.25">
      <c r="C36" s="22" t="s">
        <v>28</v>
      </c>
      <c r="D36" s="22"/>
      <c r="E36" s="22"/>
      <c r="F36" s="22"/>
      <c r="G36" s="22"/>
      <c r="H36" s="22"/>
    </row>
    <row r="37" spans="1:11" x14ac:dyDescent="0.25">
      <c r="C37" s="22"/>
      <c r="D37" s="22"/>
      <c r="E37" s="22"/>
      <c r="F37" s="22"/>
      <c r="G37" s="22"/>
      <c r="H37" s="22"/>
    </row>
    <row r="38" spans="1:11" x14ac:dyDescent="0.25">
      <c r="C38" s="22"/>
      <c r="D38" s="22"/>
      <c r="E38" s="22"/>
      <c r="F38" s="22"/>
      <c r="G38" s="22"/>
      <c r="H38" s="22"/>
    </row>
    <row r="39" spans="1:11" x14ac:dyDescent="0.25">
      <c r="C39" s="22"/>
      <c r="D39" s="22"/>
      <c r="E39" s="22"/>
      <c r="F39" s="22"/>
      <c r="G39" s="22"/>
      <c r="H39" s="22"/>
    </row>
    <row r="43" spans="1:11" x14ac:dyDescent="0.25">
      <c r="B43">
        <f>D8-C8</f>
        <v>10123</v>
      </c>
    </row>
    <row r="46" spans="1:11" x14ac:dyDescent="0.25">
      <c r="E46" s="1"/>
      <c r="F46" s="1" t="s">
        <v>49</v>
      </c>
      <c r="G46" t="s">
        <v>50</v>
      </c>
      <c r="I46" t="s">
        <v>0</v>
      </c>
      <c r="J46">
        <v>3129568.222222222</v>
      </c>
    </row>
    <row r="47" spans="1:11" x14ac:dyDescent="0.25">
      <c r="E47" s="18" t="s">
        <v>20</v>
      </c>
      <c r="F47" s="1">
        <v>1.0000000000000875</v>
      </c>
      <c r="G47" s="14">
        <v>10733.966666666667</v>
      </c>
      <c r="H47">
        <f>AVERAGE(B6:J6)</f>
        <v>3129568.222222222</v>
      </c>
      <c r="I47" t="s">
        <v>12</v>
      </c>
      <c r="J47">
        <v>2245141.6555555556</v>
      </c>
    </row>
    <row r="48" spans="1:11" x14ac:dyDescent="0.25">
      <c r="E48" s="16" t="s">
        <v>1</v>
      </c>
      <c r="F48" s="1">
        <v>0.99999999999999911</v>
      </c>
      <c r="G48" s="14">
        <v>356514.4444444445</v>
      </c>
      <c r="H48">
        <f t="shared" ref="H48:H73" si="2">AVERAGE(B7:J7)</f>
        <v>356514.4444444445</v>
      </c>
      <c r="I48" t="s">
        <v>16</v>
      </c>
      <c r="J48">
        <v>1686465.0444444446</v>
      </c>
    </row>
    <row r="49" spans="5:10" x14ac:dyDescent="0.25">
      <c r="E49" s="16" t="s">
        <v>6</v>
      </c>
      <c r="F49" s="1">
        <v>0.99999999999999878</v>
      </c>
      <c r="G49" s="14">
        <v>283735.95555555559</v>
      </c>
      <c r="H49">
        <f t="shared" si="2"/>
        <v>429883.55555555556</v>
      </c>
      <c r="I49" t="s">
        <v>9</v>
      </c>
      <c r="J49">
        <v>1111831.5555555555</v>
      </c>
    </row>
    <row r="50" spans="5:10" x14ac:dyDescent="0.25">
      <c r="E50" s="16" t="s">
        <v>0</v>
      </c>
      <c r="F50" s="1">
        <v>0.99999999999999867</v>
      </c>
      <c r="G50" s="14">
        <v>3129568.222222222</v>
      </c>
      <c r="H50">
        <f t="shared" si="2"/>
        <v>50321.722222222219</v>
      </c>
      <c r="I50" t="s">
        <v>21</v>
      </c>
      <c r="J50">
        <v>722807.4444444445</v>
      </c>
    </row>
    <row r="51" spans="5:10" x14ac:dyDescent="0.25">
      <c r="E51" s="19" t="s">
        <v>16</v>
      </c>
      <c r="F51" s="1">
        <v>0.99999999999999822</v>
      </c>
      <c r="G51" s="14">
        <v>1686465.0444444446</v>
      </c>
      <c r="H51">
        <f t="shared" si="2"/>
        <v>19796.04444444444</v>
      </c>
      <c r="I51" t="s">
        <v>26</v>
      </c>
      <c r="J51">
        <v>460213.07777777774</v>
      </c>
    </row>
    <row r="52" spans="5:10" x14ac:dyDescent="0.25">
      <c r="E52" s="18" t="s">
        <v>21</v>
      </c>
      <c r="F52" s="1">
        <v>0.99999999999999667</v>
      </c>
      <c r="G52" s="14">
        <v>722807.4444444445</v>
      </c>
      <c r="H52">
        <f t="shared" si="2"/>
        <v>48178.611111111109</v>
      </c>
      <c r="I52" t="s">
        <v>22</v>
      </c>
      <c r="J52">
        <v>452215.58888888895</v>
      </c>
    </row>
    <row r="53" spans="5:10" x14ac:dyDescent="0.25">
      <c r="E53" s="18" t="s">
        <v>26</v>
      </c>
      <c r="F53" s="1">
        <v>0.99999999999999434</v>
      </c>
      <c r="G53" s="14">
        <v>460213.07777777774</v>
      </c>
      <c r="H53">
        <f t="shared" si="2"/>
        <v>283735.95555555559</v>
      </c>
      <c r="I53" t="s">
        <v>2</v>
      </c>
      <c r="J53">
        <v>429883.55555555556</v>
      </c>
    </row>
    <row r="54" spans="5:10" x14ac:dyDescent="0.25">
      <c r="E54" s="1" t="s">
        <v>12</v>
      </c>
      <c r="F54" s="1">
        <v>0.99999999999999156</v>
      </c>
      <c r="G54" s="14">
        <v>2245141.6555555556</v>
      </c>
      <c r="H54">
        <f t="shared" si="2"/>
        <v>82730.366666666654</v>
      </c>
      <c r="I54" t="s">
        <v>1</v>
      </c>
      <c r="J54">
        <v>356514.4444444445</v>
      </c>
    </row>
    <row r="55" spans="5:10" x14ac:dyDescent="0.25">
      <c r="E55" s="18" t="s">
        <v>19</v>
      </c>
      <c r="F55" s="1">
        <v>0.99999999999995337</v>
      </c>
      <c r="G55" s="14">
        <v>55857.833333333343</v>
      </c>
      <c r="H55">
        <f t="shared" si="2"/>
        <v>41562.277777777781</v>
      </c>
      <c r="I55" t="s">
        <v>6</v>
      </c>
      <c r="J55">
        <v>283735.95555555559</v>
      </c>
    </row>
    <row r="56" spans="5:10" x14ac:dyDescent="0.25">
      <c r="E56" s="19" t="s">
        <v>15</v>
      </c>
      <c r="F56" s="1">
        <v>0.96309136536521989</v>
      </c>
      <c r="G56" s="14">
        <v>270611.94444444438</v>
      </c>
      <c r="H56">
        <f t="shared" si="2"/>
        <v>1111831.5555555555</v>
      </c>
      <c r="I56" t="s">
        <v>15</v>
      </c>
      <c r="J56">
        <v>270611.94444444438</v>
      </c>
    </row>
    <row r="57" spans="5:10" x14ac:dyDescent="0.25">
      <c r="E57" s="19" t="s">
        <v>17</v>
      </c>
      <c r="F57" s="1">
        <v>0.88416897159815022</v>
      </c>
      <c r="G57" s="14">
        <v>26055.466666666664</v>
      </c>
      <c r="H57">
        <f t="shared" si="2"/>
        <v>22589.5</v>
      </c>
      <c r="I57" t="s">
        <v>11</v>
      </c>
      <c r="J57">
        <v>219862.88888888888</v>
      </c>
    </row>
    <row r="58" spans="5:10" x14ac:dyDescent="0.25">
      <c r="E58" s="16" t="s">
        <v>2</v>
      </c>
      <c r="F58" s="1">
        <v>0.87567095048783061</v>
      </c>
      <c r="G58" s="14">
        <v>429883.55555555556</v>
      </c>
      <c r="H58">
        <f t="shared" si="2"/>
        <v>219862.88888888888</v>
      </c>
      <c r="I58" t="s">
        <v>23</v>
      </c>
      <c r="J58">
        <v>188182.01111111112</v>
      </c>
    </row>
    <row r="59" spans="5:10" x14ac:dyDescent="0.25">
      <c r="E59" s="18" t="s">
        <v>22</v>
      </c>
      <c r="F59" s="1">
        <v>0.791188877978799</v>
      </c>
      <c r="G59" s="14">
        <v>452215.58888888895</v>
      </c>
      <c r="H59">
        <f t="shared" si="2"/>
        <v>2245141.6555555556</v>
      </c>
      <c r="I59" t="s">
        <v>24</v>
      </c>
      <c r="J59">
        <v>186024.65555555554</v>
      </c>
    </row>
    <row r="60" spans="5:10" x14ac:dyDescent="0.25">
      <c r="E60" s="17" t="s">
        <v>10</v>
      </c>
      <c r="F60" s="1">
        <v>0.68567894626232784</v>
      </c>
      <c r="G60" s="14">
        <v>22589.5</v>
      </c>
      <c r="H60">
        <f t="shared" si="2"/>
        <v>177941.88888888888</v>
      </c>
      <c r="I60" t="s">
        <v>13</v>
      </c>
      <c r="J60">
        <v>177941.88888888888</v>
      </c>
    </row>
    <row r="61" spans="5:10" x14ac:dyDescent="0.25">
      <c r="E61" s="17" t="s">
        <v>9</v>
      </c>
      <c r="F61" s="1">
        <v>0.66662684099829717</v>
      </c>
      <c r="G61" s="14">
        <v>1111831.5555555555</v>
      </c>
      <c r="H61">
        <f t="shared" si="2"/>
        <v>120530.66666666667</v>
      </c>
      <c r="I61" t="s">
        <v>25</v>
      </c>
      <c r="J61">
        <v>176314.52222222224</v>
      </c>
    </row>
    <row r="62" spans="5:10" x14ac:dyDescent="0.25">
      <c r="E62" s="17" t="s">
        <v>11</v>
      </c>
      <c r="F62" s="1">
        <v>0.64819578958762381</v>
      </c>
      <c r="G62" s="14">
        <v>219862.88888888888</v>
      </c>
      <c r="H62">
        <f t="shared" si="2"/>
        <v>270611.94444444438</v>
      </c>
      <c r="I62" t="s">
        <v>14</v>
      </c>
      <c r="J62">
        <v>120530.66666666667</v>
      </c>
    </row>
    <row r="63" spans="5:10" x14ac:dyDescent="0.25">
      <c r="E63" s="1" t="s">
        <v>18</v>
      </c>
      <c r="F63" s="1">
        <v>0.62932886829882995</v>
      </c>
      <c r="G63" s="14">
        <v>40817.133333333339</v>
      </c>
      <c r="H63">
        <f t="shared" si="2"/>
        <v>1686465.0444444446</v>
      </c>
      <c r="I63" t="s">
        <v>7</v>
      </c>
      <c r="J63">
        <v>82730.366666666654</v>
      </c>
    </row>
    <row r="64" spans="5:10" x14ac:dyDescent="0.25">
      <c r="E64" s="16" t="s">
        <v>4</v>
      </c>
      <c r="F64" s="1">
        <v>0.6187392955773503</v>
      </c>
      <c r="G64" s="14">
        <v>19796.04444444444</v>
      </c>
      <c r="H64">
        <f t="shared" si="2"/>
        <v>26055.466666666664</v>
      </c>
      <c r="I64" t="s">
        <v>19</v>
      </c>
      <c r="J64">
        <v>55857.833333333343</v>
      </c>
    </row>
    <row r="65" spans="5:10" x14ac:dyDescent="0.25">
      <c r="E65" s="18" t="s">
        <v>23</v>
      </c>
      <c r="F65" s="1">
        <v>0.53130010536323669</v>
      </c>
      <c r="G65" s="14">
        <v>188182.01111111112</v>
      </c>
      <c r="H65">
        <f t="shared" si="2"/>
        <v>40817.133333333339</v>
      </c>
      <c r="I65" t="s">
        <v>3</v>
      </c>
      <c r="J65">
        <v>50321.722222222219</v>
      </c>
    </row>
    <row r="66" spans="5:10" x14ac:dyDescent="0.25">
      <c r="E66" s="16" t="s">
        <v>8</v>
      </c>
      <c r="F66" s="1">
        <v>0.49595606239757928</v>
      </c>
      <c r="G66" s="14">
        <v>41562.277777777781</v>
      </c>
      <c r="H66">
        <f t="shared" si="2"/>
        <v>55857.833333333343</v>
      </c>
      <c r="I66" t="s">
        <v>5</v>
      </c>
      <c r="J66">
        <v>48178.611111111109</v>
      </c>
    </row>
    <row r="67" spans="5:10" x14ac:dyDescent="0.25">
      <c r="E67" s="16" t="s">
        <v>5</v>
      </c>
      <c r="F67" s="1">
        <v>0.46503011448831938</v>
      </c>
      <c r="G67" s="14">
        <v>48178.611111111109</v>
      </c>
      <c r="H67">
        <f t="shared" si="2"/>
        <v>10733.966666666667</v>
      </c>
      <c r="I67" t="s">
        <v>8</v>
      </c>
      <c r="J67">
        <v>41562.277777777781</v>
      </c>
    </row>
    <row r="68" spans="5:10" x14ac:dyDescent="0.25">
      <c r="E68" s="19" t="s">
        <v>13</v>
      </c>
      <c r="F68" s="1">
        <v>0.45678789858276669</v>
      </c>
      <c r="G68" s="14">
        <v>177941.88888888888</v>
      </c>
      <c r="H68">
        <f t="shared" si="2"/>
        <v>722807.4444444445</v>
      </c>
      <c r="I68" t="s">
        <v>18</v>
      </c>
      <c r="J68">
        <v>40817.133333333339</v>
      </c>
    </row>
    <row r="69" spans="5:10" x14ac:dyDescent="0.25">
      <c r="E69" s="18" t="s">
        <v>25</v>
      </c>
      <c r="F69" s="1">
        <v>0.32226665964916051</v>
      </c>
      <c r="G69" s="14">
        <v>176314.52222222224</v>
      </c>
      <c r="H69">
        <f t="shared" si="2"/>
        <v>452215.58888888895</v>
      </c>
      <c r="I69" t="s">
        <v>17</v>
      </c>
      <c r="J69">
        <v>26055.466666666664</v>
      </c>
    </row>
    <row r="70" spans="5:10" x14ac:dyDescent="0.25">
      <c r="E70" s="16" t="s">
        <v>7</v>
      </c>
      <c r="F70" s="1">
        <v>0.28573109048535961</v>
      </c>
      <c r="G70" s="14">
        <v>82730.366666666654</v>
      </c>
      <c r="H70">
        <f t="shared" si="2"/>
        <v>188182.01111111112</v>
      </c>
      <c r="I70" t="s">
        <v>10</v>
      </c>
      <c r="J70">
        <v>22589.5</v>
      </c>
    </row>
    <row r="71" spans="5:10" x14ac:dyDescent="0.25">
      <c r="E71" s="19" t="s">
        <v>14</v>
      </c>
      <c r="F71" s="1">
        <v>0.23434707963453677</v>
      </c>
      <c r="G71" s="14">
        <v>120530.66666666667</v>
      </c>
      <c r="H71">
        <f t="shared" si="2"/>
        <v>186024.65555555554</v>
      </c>
      <c r="I71" t="s">
        <v>4</v>
      </c>
      <c r="J71">
        <v>19796.04444444444</v>
      </c>
    </row>
    <row r="72" spans="5:10" x14ac:dyDescent="0.25">
      <c r="E72" s="18" t="s">
        <v>48</v>
      </c>
      <c r="F72" s="1">
        <v>0.17142373801796512</v>
      </c>
      <c r="G72" s="14">
        <v>186024.65555555554</v>
      </c>
      <c r="H72">
        <f t="shared" si="2"/>
        <v>176314.52222222224</v>
      </c>
      <c r="I72" t="s">
        <v>20</v>
      </c>
      <c r="J72">
        <v>10733.966666666667</v>
      </c>
    </row>
    <row r="73" spans="5:10" x14ac:dyDescent="0.25">
      <c r="E73" s="16" t="s">
        <v>47</v>
      </c>
      <c r="F73" s="1">
        <v>0.14226958981533103</v>
      </c>
      <c r="G73" s="14">
        <v>50321.722222222219</v>
      </c>
      <c r="H73">
        <f t="shared" si="2"/>
        <v>460213.07777777774</v>
      </c>
    </row>
  </sheetData>
  <sortState xmlns:xlrd2="http://schemas.microsoft.com/office/spreadsheetml/2017/richdata2" ref="E47:G73">
    <sortCondition descending="1" ref="F47:F73"/>
  </sortState>
  <mergeCells count="1">
    <mergeCell ref="C36:H3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601F5-F74D-4E13-81DB-A4A030DF47AB}">
  <sheetPr codeName="Hoja7"/>
  <dimension ref="A5:S72"/>
  <sheetViews>
    <sheetView topLeftCell="A72" zoomScale="55" zoomScaleNormal="55" workbookViewId="0">
      <selection activeCell="C46" sqref="C46:C72"/>
    </sheetView>
  </sheetViews>
  <sheetFormatPr baseColWidth="10" defaultRowHeight="15" x14ac:dyDescent="0.25"/>
  <cols>
    <col min="1" max="1" width="14.140625" bestFit="1" customWidth="1"/>
  </cols>
  <sheetData>
    <row r="5" spans="1:19" x14ac:dyDescent="0.25">
      <c r="A5" s="2"/>
      <c r="B5" s="3">
        <v>2012</v>
      </c>
      <c r="C5" s="3">
        <v>2013</v>
      </c>
      <c r="D5" s="3">
        <v>2014</v>
      </c>
      <c r="E5" s="3">
        <v>2015</v>
      </c>
      <c r="F5" s="3">
        <v>2016</v>
      </c>
      <c r="G5" s="3">
        <v>2017</v>
      </c>
      <c r="H5" s="3">
        <v>2018</v>
      </c>
      <c r="I5" s="3">
        <v>2019</v>
      </c>
      <c r="J5" s="3">
        <v>2020</v>
      </c>
      <c r="K5" s="3">
        <v>2021</v>
      </c>
    </row>
    <row r="6" spans="1:19" x14ac:dyDescent="0.25">
      <c r="A6" s="4" t="s">
        <v>0</v>
      </c>
      <c r="B6" s="1">
        <v>34130</v>
      </c>
      <c r="C6" s="1">
        <v>34860</v>
      </c>
      <c r="D6" s="1">
        <v>36150</v>
      </c>
      <c r="E6" s="1">
        <v>37050</v>
      </c>
      <c r="F6" s="1">
        <v>38070</v>
      </c>
      <c r="G6" s="1">
        <v>39530</v>
      </c>
      <c r="H6" s="1">
        <v>40590</v>
      </c>
      <c r="I6" s="1">
        <v>41800</v>
      </c>
      <c r="J6" s="1">
        <v>40950</v>
      </c>
      <c r="K6" s="1">
        <v>43290</v>
      </c>
      <c r="L6">
        <f>AVERAGE(B6:J6)</f>
        <v>38125.555555555555</v>
      </c>
      <c r="M6" t="s">
        <v>19</v>
      </c>
    </row>
    <row r="7" spans="1:19" x14ac:dyDescent="0.25">
      <c r="A7" s="4" t="s">
        <v>1</v>
      </c>
      <c r="B7" s="1">
        <v>37820</v>
      </c>
      <c r="C7" s="1">
        <v>38210</v>
      </c>
      <c r="D7" s="1">
        <v>38990</v>
      </c>
      <c r="E7" s="1">
        <v>39890</v>
      </c>
      <c r="F7" s="1">
        <v>40920</v>
      </c>
      <c r="G7" s="1">
        <v>42000</v>
      </c>
      <c r="H7" s="1">
        <v>43610</v>
      </c>
      <c r="I7" s="1">
        <v>44780</v>
      </c>
      <c r="J7" s="1">
        <v>42540</v>
      </c>
      <c r="K7" s="1">
        <v>44970</v>
      </c>
      <c r="L7">
        <f t="shared" ref="L7:L32" si="0">AVERAGE(B7:J7)</f>
        <v>40973.333333333336</v>
      </c>
      <c r="M7" t="s">
        <v>15</v>
      </c>
    </row>
    <row r="8" spans="1:19" x14ac:dyDescent="0.25">
      <c r="A8" s="4" t="s">
        <v>2</v>
      </c>
      <c r="B8" s="1">
        <v>34770</v>
      </c>
      <c r="C8" s="1">
        <v>35210</v>
      </c>
      <c r="D8" s="1">
        <v>35950</v>
      </c>
      <c r="E8" s="1">
        <v>36960</v>
      </c>
      <c r="F8" s="1">
        <v>37960</v>
      </c>
      <c r="G8" s="1">
        <v>39130</v>
      </c>
      <c r="H8" s="1">
        <v>40260</v>
      </c>
      <c r="I8" s="1">
        <v>41630</v>
      </c>
      <c r="J8" s="1">
        <v>39560</v>
      </c>
      <c r="K8" s="1">
        <v>43680</v>
      </c>
      <c r="L8">
        <f t="shared" si="0"/>
        <v>37936.666666666664</v>
      </c>
      <c r="M8" t="s">
        <v>6</v>
      </c>
    </row>
    <row r="9" spans="1:19" x14ac:dyDescent="0.25">
      <c r="A9" s="4" t="s">
        <v>3</v>
      </c>
      <c r="B9" s="1">
        <v>5780</v>
      </c>
      <c r="C9" s="1">
        <v>5790</v>
      </c>
      <c r="D9" s="1">
        <v>5960</v>
      </c>
      <c r="E9" s="1">
        <v>6380</v>
      </c>
      <c r="F9" s="1">
        <v>6840</v>
      </c>
      <c r="G9" s="1">
        <v>7420</v>
      </c>
      <c r="H9" s="1">
        <v>8000</v>
      </c>
      <c r="I9" s="1">
        <v>8820</v>
      </c>
      <c r="J9" s="1">
        <v>8840</v>
      </c>
      <c r="K9" s="1">
        <v>9850</v>
      </c>
      <c r="L9">
        <f t="shared" si="0"/>
        <v>7092.2222222222226</v>
      </c>
      <c r="M9" t="s">
        <v>26</v>
      </c>
    </row>
    <row r="10" spans="1:19" x14ac:dyDescent="0.25">
      <c r="A10" s="4" t="s">
        <v>4</v>
      </c>
      <c r="B10" s="1">
        <v>22500</v>
      </c>
      <c r="C10" s="1">
        <v>20880</v>
      </c>
      <c r="D10" s="1">
        <v>20450</v>
      </c>
      <c r="E10" s="1">
        <v>21100</v>
      </c>
      <c r="F10" s="1">
        <v>22230</v>
      </c>
      <c r="G10" s="1">
        <v>23550</v>
      </c>
      <c r="H10" s="1">
        <v>24840</v>
      </c>
      <c r="I10" s="1">
        <v>26090</v>
      </c>
      <c r="J10" s="1">
        <v>24240</v>
      </c>
      <c r="K10" s="1">
        <v>26030</v>
      </c>
      <c r="L10">
        <f t="shared" si="0"/>
        <v>22875.555555555555</v>
      </c>
      <c r="M10" t="s">
        <v>21</v>
      </c>
    </row>
    <row r="11" spans="1:19" ht="15.75" thickBot="1" x14ac:dyDescent="0.3">
      <c r="A11" s="4" t="s">
        <v>5</v>
      </c>
      <c r="B11" s="1">
        <v>10420</v>
      </c>
      <c r="C11" s="1">
        <v>10420</v>
      </c>
      <c r="D11" s="1">
        <v>10370</v>
      </c>
      <c r="E11" s="1">
        <v>10740</v>
      </c>
      <c r="F11" s="1">
        <v>11320</v>
      </c>
      <c r="G11" s="1">
        <v>12080</v>
      </c>
      <c r="H11" s="1">
        <v>12880</v>
      </c>
      <c r="I11" s="1">
        <v>13660</v>
      </c>
      <c r="J11" s="1">
        <v>12400</v>
      </c>
      <c r="K11" s="1">
        <v>14710</v>
      </c>
      <c r="L11">
        <f t="shared" si="0"/>
        <v>11587.777777777777</v>
      </c>
      <c r="M11" t="s">
        <v>1</v>
      </c>
    </row>
    <row r="12" spans="1:19" x14ac:dyDescent="0.25">
      <c r="A12" s="4" t="s">
        <v>6</v>
      </c>
      <c r="B12" s="1">
        <v>45530</v>
      </c>
      <c r="C12" s="1">
        <v>46100</v>
      </c>
      <c r="D12" s="1">
        <v>47090</v>
      </c>
      <c r="E12" s="1">
        <v>48050</v>
      </c>
      <c r="F12" s="1">
        <v>49420</v>
      </c>
      <c r="G12" s="1">
        <v>51140</v>
      </c>
      <c r="H12" s="1">
        <v>52180</v>
      </c>
      <c r="I12" s="1">
        <v>53210</v>
      </c>
      <c r="J12" s="1">
        <v>53480</v>
      </c>
      <c r="K12" s="1">
        <v>57520</v>
      </c>
      <c r="L12">
        <f t="shared" si="0"/>
        <v>49577.777777777781</v>
      </c>
      <c r="M12" t="s">
        <v>11</v>
      </c>
      <c r="P12" s="8" t="s">
        <v>29</v>
      </c>
      <c r="Q12" s="9" t="s">
        <v>30</v>
      </c>
      <c r="R12" s="9" t="s">
        <v>31</v>
      </c>
      <c r="S12" s="10" t="s">
        <v>32</v>
      </c>
    </row>
    <row r="13" spans="1:19" ht="15.75" thickBot="1" x14ac:dyDescent="0.3">
      <c r="A13" s="4" t="s">
        <v>7</v>
      </c>
      <c r="B13" s="1">
        <v>13570</v>
      </c>
      <c r="C13" s="1">
        <v>13710</v>
      </c>
      <c r="D13" s="1">
        <v>14040</v>
      </c>
      <c r="E13" s="1">
        <v>14730</v>
      </c>
      <c r="F13" s="1">
        <v>14920</v>
      </c>
      <c r="G13" s="1">
        <v>15530</v>
      </c>
      <c r="H13" s="1">
        <v>16420</v>
      </c>
      <c r="I13" s="1">
        <v>17250</v>
      </c>
      <c r="J13" s="1">
        <v>16860</v>
      </c>
      <c r="K13" s="1">
        <v>17820</v>
      </c>
      <c r="L13">
        <f t="shared" si="0"/>
        <v>15225.555555555555</v>
      </c>
      <c r="M13" t="s">
        <v>0</v>
      </c>
      <c r="P13" s="5">
        <f>MAX(B6:J32)</f>
        <v>101760</v>
      </c>
      <c r="Q13" s="6">
        <f>MIN(B6:J32)</f>
        <v>5780</v>
      </c>
      <c r="R13" s="6">
        <f>AVERAGE(B6:J32)</f>
        <v>28247.942386831277</v>
      </c>
      <c r="S13" s="7">
        <f>STDEV(B6:J32)</f>
        <v>19255.104160834886</v>
      </c>
    </row>
    <row r="14" spans="1:19" x14ac:dyDescent="0.25">
      <c r="A14" s="4" t="s">
        <v>8</v>
      </c>
      <c r="B14" s="1">
        <v>17630</v>
      </c>
      <c r="C14" s="1">
        <v>17700</v>
      </c>
      <c r="D14" s="1">
        <v>18250</v>
      </c>
      <c r="E14" s="1">
        <v>18830</v>
      </c>
      <c r="F14" s="1">
        <v>19590</v>
      </c>
      <c r="G14" s="1">
        <v>20820</v>
      </c>
      <c r="H14" s="1">
        <v>22140</v>
      </c>
      <c r="I14" s="1">
        <v>23170</v>
      </c>
      <c r="J14" s="1">
        <v>22310</v>
      </c>
      <c r="K14" s="1">
        <v>24680</v>
      </c>
      <c r="L14">
        <f t="shared" si="0"/>
        <v>20048.888888888891</v>
      </c>
      <c r="M14" t="s">
        <v>2</v>
      </c>
    </row>
    <row r="15" spans="1:19" x14ac:dyDescent="0.25">
      <c r="A15" s="4" t="s">
        <v>9</v>
      </c>
      <c r="B15" s="1">
        <v>22050</v>
      </c>
      <c r="C15" s="1">
        <v>21900</v>
      </c>
      <c r="D15" s="1">
        <v>22220</v>
      </c>
      <c r="E15" s="1">
        <v>23220</v>
      </c>
      <c r="F15" s="1">
        <v>23980</v>
      </c>
      <c r="G15" s="1">
        <v>24970</v>
      </c>
      <c r="H15" s="1">
        <v>25750</v>
      </c>
      <c r="I15" s="1">
        <v>26420</v>
      </c>
      <c r="J15" s="1">
        <v>23690</v>
      </c>
      <c r="K15" s="1">
        <v>25460</v>
      </c>
      <c r="L15">
        <f t="shared" si="0"/>
        <v>23800</v>
      </c>
      <c r="M15" t="s">
        <v>12</v>
      </c>
    </row>
    <row r="16" spans="1:19" x14ac:dyDescent="0.25">
      <c r="A16" s="4" t="s">
        <v>10</v>
      </c>
      <c r="B16" s="1">
        <v>13520</v>
      </c>
      <c r="C16" s="1">
        <v>14320</v>
      </c>
      <c r="D16" s="1">
        <v>15240</v>
      </c>
      <c r="E16" s="1">
        <v>15710</v>
      </c>
      <c r="F16" s="1">
        <v>16530</v>
      </c>
      <c r="G16" s="1">
        <v>18120</v>
      </c>
      <c r="H16" s="1">
        <v>19570</v>
      </c>
      <c r="I16" s="1">
        <v>20930</v>
      </c>
      <c r="J16" s="1">
        <v>20190</v>
      </c>
      <c r="K16" s="1">
        <v>23060</v>
      </c>
      <c r="L16">
        <f t="shared" si="0"/>
        <v>17125.555555555555</v>
      </c>
      <c r="M16" t="s">
        <v>16</v>
      </c>
    </row>
    <row r="17" spans="1:13" x14ac:dyDescent="0.25">
      <c r="A17" s="4" t="s">
        <v>11</v>
      </c>
      <c r="B17" s="1">
        <v>37130</v>
      </c>
      <c r="C17" s="1">
        <v>37570</v>
      </c>
      <c r="D17" s="1">
        <v>37880</v>
      </c>
      <c r="E17" s="1">
        <v>38570</v>
      </c>
      <c r="F17" s="1">
        <v>39580</v>
      </c>
      <c r="G17" s="1">
        <v>41080</v>
      </c>
      <c r="H17" s="1">
        <v>42320</v>
      </c>
      <c r="I17" s="1">
        <v>43440</v>
      </c>
      <c r="J17" s="1">
        <v>43030</v>
      </c>
      <c r="K17" s="1">
        <v>45370</v>
      </c>
      <c r="L17">
        <f t="shared" si="0"/>
        <v>40066.666666666664</v>
      </c>
      <c r="M17" t="s">
        <v>9</v>
      </c>
    </row>
    <row r="18" spans="1:13" x14ac:dyDescent="0.25">
      <c r="A18" s="4" t="s">
        <v>12</v>
      </c>
      <c r="B18" s="1">
        <v>31820</v>
      </c>
      <c r="C18" s="1">
        <v>32080</v>
      </c>
      <c r="D18" s="1">
        <v>32420</v>
      </c>
      <c r="E18" s="1">
        <v>33020</v>
      </c>
      <c r="F18" s="1">
        <v>33430</v>
      </c>
      <c r="G18" s="1">
        <v>34230</v>
      </c>
      <c r="H18" s="1">
        <v>35040</v>
      </c>
      <c r="I18" s="1">
        <v>35970</v>
      </c>
      <c r="J18" s="1">
        <v>33980</v>
      </c>
      <c r="K18" s="1">
        <v>36660</v>
      </c>
      <c r="L18">
        <f t="shared" si="0"/>
        <v>33554.444444444445</v>
      </c>
      <c r="M18" t="s">
        <v>20</v>
      </c>
    </row>
    <row r="19" spans="1:13" x14ac:dyDescent="0.25">
      <c r="A19" s="4" t="s">
        <v>13</v>
      </c>
      <c r="B19" s="1">
        <v>17060</v>
      </c>
      <c r="C19" s="1">
        <v>16400</v>
      </c>
      <c r="D19" s="1">
        <v>16270</v>
      </c>
      <c r="E19" s="1">
        <v>16300</v>
      </c>
      <c r="F19" s="1">
        <v>16190</v>
      </c>
      <c r="G19" s="1">
        <v>16450</v>
      </c>
      <c r="H19" s="1">
        <v>16730</v>
      </c>
      <c r="I19" s="1">
        <v>17090</v>
      </c>
      <c r="J19" s="1">
        <v>15440</v>
      </c>
      <c r="K19" s="1">
        <v>17140</v>
      </c>
      <c r="L19">
        <f t="shared" si="0"/>
        <v>16436.666666666668</v>
      </c>
      <c r="M19" t="s">
        <v>4</v>
      </c>
    </row>
    <row r="20" spans="1:13" x14ac:dyDescent="0.25">
      <c r="A20" s="4" t="s">
        <v>14</v>
      </c>
      <c r="B20" s="1">
        <v>10110</v>
      </c>
      <c r="C20" s="1">
        <v>10340</v>
      </c>
      <c r="D20" s="1">
        <v>10770</v>
      </c>
      <c r="E20" s="1">
        <v>11460</v>
      </c>
      <c r="F20" s="1">
        <v>11850</v>
      </c>
      <c r="G20" s="1">
        <v>12980</v>
      </c>
      <c r="H20" s="1">
        <v>13920</v>
      </c>
      <c r="I20" s="1">
        <v>14950</v>
      </c>
      <c r="J20" s="1">
        <v>14100</v>
      </c>
      <c r="K20" s="1">
        <v>15870</v>
      </c>
      <c r="L20">
        <f t="shared" si="0"/>
        <v>12275.555555555555</v>
      </c>
      <c r="M20" t="s">
        <v>8</v>
      </c>
    </row>
    <row r="21" spans="1:13" x14ac:dyDescent="0.25">
      <c r="A21" s="4" t="s">
        <v>15</v>
      </c>
      <c r="B21" s="1">
        <v>38200</v>
      </c>
      <c r="C21" s="1">
        <v>38840</v>
      </c>
      <c r="D21" s="1">
        <v>41930</v>
      </c>
      <c r="E21" s="1">
        <v>56000</v>
      </c>
      <c r="F21" s="1">
        <v>56900</v>
      </c>
      <c r="G21" s="1">
        <v>62000</v>
      </c>
      <c r="H21" s="1">
        <v>67200</v>
      </c>
      <c r="I21" s="1">
        <v>72400</v>
      </c>
      <c r="J21" s="1">
        <v>74860</v>
      </c>
      <c r="K21" s="1">
        <v>84940</v>
      </c>
      <c r="L21">
        <f t="shared" si="0"/>
        <v>56481.111111111109</v>
      </c>
      <c r="M21" t="s">
        <v>23</v>
      </c>
    </row>
    <row r="22" spans="1:13" x14ac:dyDescent="0.25">
      <c r="A22" s="4" t="s">
        <v>16</v>
      </c>
      <c r="B22" s="1">
        <v>26990</v>
      </c>
      <c r="C22" s="1">
        <v>26740</v>
      </c>
      <c r="D22" s="1">
        <v>26980</v>
      </c>
      <c r="E22" s="1">
        <v>27480</v>
      </c>
      <c r="F22" s="1">
        <v>28210</v>
      </c>
      <c r="G22" s="1">
        <v>28940</v>
      </c>
      <c r="H22" s="1">
        <v>29580</v>
      </c>
      <c r="I22" s="1">
        <v>30080</v>
      </c>
      <c r="J22" s="1">
        <v>27880</v>
      </c>
      <c r="K22" s="1">
        <v>30040</v>
      </c>
      <c r="L22">
        <f t="shared" si="0"/>
        <v>28097.777777777777</v>
      </c>
      <c r="M22" t="s">
        <v>24</v>
      </c>
    </row>
    <row r="23" spans="1:13" x14ac:dyDescent="0.25">
      <c r="A23" s="4" t="s">
        <v>17</v>
      </c>
      <c r="B23" s="1">
        <v>10870</v>
      </c>
      <c r="C23" s="1">
        <v>11320</v>
      </c>
      <c r="D23" s="1">
        <v>11850</v>
      </c>
      <c r="E23" s="1">
        <v>12430</v>
      </c>
      <c r="F23" s="1">
        <v>12950</v>
      </c>
      <c r="G23" s="1">
        <v>13900</v>
      </c>
      <c r="H23" s="1">
        <v>15130</v>
      </c>
      <c r="I23" s="1">
        <v>16020</v>
      </c>
      <c r="J23" s="1">
        <v>15500</v>
      </c>
      <c r="K23" s="1">
        <v>17450</v>
      </c>
      <c r="L23">
        <f t="shared" si="0"/>
        <v>13330</v>
      </c>
      <c r="M23" t="s">
        <v>10</v>
      </c>
    </row>
    <row r="24" spans="1:13" x14ac:dyDescent="0.25">
      <c r="A24" s="4" t="s">
        <v>18</v>
      </c>
      <c r="B24" s="1">
        <v>11180</v>
      </c>
      <c r="C24" s="1">
        <v>11850</v>
      </c>
      <c r="D24" s="1">
        <v>12480</v>
      </c>
      <c r="E24" s="1">
        <v>12860</v>
      </c>
      <c r="F24" s="1">
        <v>13560</v>
      </c>
      <c r="G24" s="1">
        <v>14950</v>
      </c>
      <c r="H24" s="1">
        <v>16250</v>
      </c>
      <c r="I24" s="1">
        <v>17490</v>
      </c>
      <c r="J24" s="1">
        <v>17710</v>
      </c>
      <c r="K24" s="1">
        <v>19760</v>
      </c>
      <c r="L24">
        <f t="shared" si="0"/>
        <v>14258.888888888889</v>
      </c>
      <c r="M24" t="s">
        <v>13</v>
      </c>
    </row>
    <row r="25" spans="1:13" x14ac:dyDescent="0.25">
      <c r="A25" s="4" t="s">
        <v>19</v>
      </c>
      <c r="B25" s="1">
        <v>87540</v>
      </c>
      <c r="C25" s="1">
        <v>90030</v>
      </c>
      <c r="D25" s="1">
        <v>92760</v>
      </c>
      <c r="E25" s="1">
        <v>95090</v>
      </c>
      <c r="F25" s="1">
        <v>96230</v>
      </c>
      <c r="G25" s="1">
        <v>97440</v>
      </c>
      <c r="H25" s="1">
        <v>99150</v>
      </c>
      <c r="I25" s="1">
        <v>100890</v>
      </c>
      <c r="J25" s="1">
        <v>101760</v>
      </c>
      <c r="K25" s="1">
        <v>114370</v>
      </c>
      <c r="L25">
        <f t="shared" si="0"/>
        <v>95654.444444444438</v>
      </c>
      <c r="M25" t="s">
        <v>7</v>
      </c>
    </row>
    <row r="26" spans="1:13" x14ac:dyDescent="0.25">
      <c r="A26" s="4" t="s">
        <v>20</v>
      </c>
      <c r="B26" s="1">
        <v>17530</v>
      </c>
      <c r="C26" s="1">
        <v>18650</v>
      </c>
      <c r="D26" s="1">
        <v>20120</v>
      </c>
      <c r="E26" s="1">
        <v>22450</v>
      </c>
      <c r="F26" s="1">
        <v>23130</v>
      </c>
      <c r="G26" s="1">
        <v>25490</v>
      </c>
      <c r="H26" s="1">
        <v>26700</v>
      </c>
      <c r="I26" s="1">
        <v>27830</v>
      </c>
      <c r="J26" s="1">
        <v>25330</v>
      </c>
      <c r="K26" s="1">
        <v>28220</v>
      </c>
      <c r="L26">
        <f t="shared" si="0"/>
        <v>23025.555555555555</v>
      </c>
      <c r="M26" t="s">
        <v>18</v>
      </c>
    </row>
    <row r="27" spans="1:13" x14ac:dyDescent="0.25">
      <c r="A27" s="4" t="s">
        <v>21</v>
      </c>
      <c r="B27" s="1">
        <v>38970</v>
      </c>
      <c r="C27" s="1">
        <v>39300</v>
      </c>
      <c r="D27" s="1">
        <v>39820</v>
      </c>
      <c r="E27" s="1">
        <v>40730</v>
      </c>
      <c r="F27" s="1">
        <v>41590</v>
      </c>
      <c r="G27" s="1">
        <v>43090</v>
      </c>
      <c r="H27" s="1">
        <v>44920</v>
      </c>
      <c r="I27" s="1">
        <v>46880</v>
      </c>
      <c r="J27" s="1">
        <v>45670</v>
      </c>
      <c r="K27" s="1">
        <v>48840</v>
      </c>
      <c r="L27">
        <f t="shared" si="0"/>
        <v>42330</v>
      </c>
      <c r="M27" t="s">
        <v>17</v>
      </c>
    </row>
    <row r="28" spans="1:13" x14ac:dyDescent="0.25">
      <c r="A28" s="4" t="s">
        <v>22</v>
      </c>
      <c r="B28" s="1">
        <v>10070</v>
      </c>
      <c r="C28" s="1">
        <v>10190</v>
      </c>
      <c r="D28" s="1">
        <v>10630</v>
      </c>
      <c r="E28" s="1">
        <v>11190</v>
      </c>
      <c r="F28" s="1">
        <v>11110</v>
      </c>
      <c r="G28" s="1">
        <v>12170</v>
      </c>
      <c r="H28" s="1">
        <v>12960</v>
      </c>
      <c r="I28" s="1">
        <v>13900</v>
      </c>
      <c r="J28" s="1">
        <v>13730</v>
      </c>
      <c r="K28" s="1">
        <v>15050</v>
      </c>
      <c r="L28">
        <f t="shared" si="0"/>
        <v>11772.222222222223</v>
      </c>
      <c r="M28" t="s">
        <v>14</v>
      </c>
    </row>
    <row r="29" spans="1:13" x14ac:dyDescent="0.25">
      <c r="A29" s="4" t="s">
        <v>23</v>
      </c>
      <c r="B29" s="1">
        <v>16010</v>
      </c>
      <c r="C29" s="1">
        <v>16300</v>
      </c>
      <c r="D29" s="1">
        <v>16640</v>
      </c>
      <c r="E29" s="1">
        <v>17350</v>
      </c>
      <c r="F29" s="1">
        <v>18060</v>
      </c>
      <c r="G29" s="1">
        <v>19020</v>
      </c>
      <c r="H29" s="1">
        <v>19950</v>
      </c>
      <c r="I29" s="1">
        <v>20840</v>
      </c>
      <c r="J29" s="1">
        <v>19430</v>
      </c>
      <c r="K29" s="1">
        <v>20530</v>
      </c>
      <c r="L29">
        <f t="shared" si="0"/>
        <v>18177.777777777777</v>
      </c>
      <c r="M29" t="s">
        <v>22</v>
      </c>
    </row>
    <row r="30" spans="1:13" x14ac:dyDescent="0.25">
      <c r="A30" s="4" t="s">
        <v>24</v>
      </c>
      <c r="B30" s="1">
        <v>15470</v>
      </c>
      <c r="C30" s="1">
        <v>15170</v>
      </c>
      <c r="D30" s="1">
        <v>15000</v>
      </c>
      <c r="E30" s="1">
        <v>16080</v>
      </c>
      <c r="F30" s="1">
        <v>16790</v>
      </c>
      <c r="G30" s="1">
        <v>18330</v>
      </c>
      <c r="H30" s="1">
        <v>19850</v>
      </c>
      <c r="I30" s="1">
        <v>21150</v>
      </c>
      <c r="J30" s="1">
        <v>20170</v>
      </c>
      <c r="K30" s="1">
        <v>22270</v>
      </c>
      <c r="L30">
        <f t="shared" si="0"/>
        <v>17556.666666666668</v>
      </c>
      <c r="M30" t="s">
        <v>5</v>
      </c>
    </row>
    <row r="31" spans="1:13" x14ac:dyDescent="0.25">
      <c r="A31" s="4" t="s">
        <v>25</v>
      </c>
      <c r="B31" s="1">
        <v>6620</v>
      </c>
      <c r="C31" s="1">
        <v>7190</v>
      </c>
      <c r="D31" s="1">
        <v>7570</v>
      </c>
      <c r="E31" s="1">
        <v>8080</v>
      </c>
      <c r="F31" s="1">
        <v>8630</v>
      </c>
      <c r="G31" s="1">
        <v>9580</v>
      </c>
      <c r="H31" s="1">
        <v>10500</v>
      </c>
      <c r="I31" s="1">
        <v>11520</v>
      </c>
      <c r="J31" s="1">
        <v>11360</v>
      </c>
      <c r="K31" s="1">
        <v>12510</v>
      </c>
      <c r="L31">
        <f t="shared" si="0"/>
        <v>9005.5555555555547</v>
      </c>
      <c r="M31" t="s">
        <v>25</v>
      </c>
    </row>
    <row r="32" spans="1:13" x14ac:dyDescent="0.25">
      <c r="A32" s="4" t="s">
        <v>26</v>
      </c>
      <c r="B32" s="1">
        <v>45170</v>
      </c>
      <c r="C32" s="1">
        <v>46020</v>
      </c>
      <c r="D32" s="1">
        <v>45260</v>
      </c>
      <c r="E32" s="1">
        <v>46480</v>
      </c>
      <c r="F32" s="1">
        <v>46990</v>
      </c>
      <c r="G32" s="1">
        <v>47730</v>
      </c>
      <c r="H32" s="1">
        <v>46260</v>
      </c>
      <c r="I32" s="1">
        <v>46390</v>
      </c>
      <c r="J32" s="1">
        <v>46420</v>
      </c>
      <c r="K32" s="1">
        <v>51630</v>
      </c>
      <c r="L32">
        <f t="shared" si="0"/>
        <v>46302.222222222219</v>
      </c>
      <c r="M32" t="s">
        <v>3</v>
      </c>
    </row>
    <row r="33" spans="1:11" x14ac:dyDescent="0.25">
      <c r="A33" s="4" t="s">
        <v>27</v>
      </c>
      <c r="B33" s="1">
        <v>25760</v>
      </c>
      <c r="C33" s="1">
        <v>26020</v>
      </c>
      <c r="D33" s="1">
        <v>26590</v>
      </c>
      <c r="E33" s="1">
        <v>27500</v>
      </c>
      <c r="F33" s="1">
        <v>28200</v>
      </c>
      <c r="G33" s="1">
        <v>29330</v>
      </c>
      <c r="H33" s="1">
        <v>30290</v>
      </c>
      <c r="I33" s="1">
        <v>31300</v>
      </c>
      <c r="J33" s="1">
        <v>29920</v>
      </c>
      <c r="K33" s="1">
        <v>32320</v>
      </c>
    </row>
    <row r="34" spans="1:11" x14ac:dyDescent="0.25">
      <c r="C34" s="20">
        <f>(C33-B33)/B33</f>
        <v>1.0093167701863354E-2</v>
      </c>
      <c r="D34" s="20">
        <f t="shared" ref="D34:J34" si="1">(D33-C33)/C33</f>
        <v>2.1906225980015372E-2</v>
      </c>
      <c r="E34" s="20">
        <f t="shared" si="1"/>
        <v>3.4223392252726588E-2</v>
      </c>
      <c r="F34" s="20">
        <f t="shared" si="1"/>
        <v>2.5454545454545455E-2</v>
      </c>
      <c r="G34" s="20">
        <f t="shared" si="1"/>
        <v>4.0070921985815605E-2</v>
      </c>
      <c r="H34" s="20">
        <f t="shared" si="1"/>
        <v>3.2730992158199794E-2</v>
      </c>
      <c r="I34" s="20">
        <f t="shared" si="1"/>
        <v>3.3344338065368108E-2</v>
      </c>
      <c r="J34" s="20">
        <f t="shared" si="1"/>
        <v>-4.4089456869009586E-2</v>
      </c>
    </row>
    <row r="36" spans="1:11" x14ac:dyDescent="0.25">
      <c r="C36" s="22" t="s">
        <v>33</v>
      </c>
      <c r="D36" s="22"/>
      <c r="E36" s="22"/>
      <c r="F36" s="22"/>
      <c r="G36" s="22"/>
      <c r="H36" s="22"/>
    </row>
    <row r="37" spans="1:11" x14ac:dyDescent="0.25">
      <c r="C37" s="22"/>
      <c r="D37" s="22"/>
      <c r="E37" s="22"/>
      <c r="F37" s="22"/>
      <c r="G37" s="22"/>
      <c r="H37" s="22"/>
    </row>
    <row r="38" spans="1:11" x14ac:dyDescent="0.25">
      <c r="C38" s="22"/>
      <c r="D38" s="22"/>
      <c r="E38" s="22"/>
      <c r="F38" s="22"/>
      <c r="G38" s="22"/>
      <c r="H38" s="22"/>
    </row>
    <row r="39" spans="1:11" x14ac:dyDescent="0.25">
      <c r="C39" s="22"/>
      <c r="D39" s="22"/>
      <c r="E39" s="22"/>
      <c r="F39" s="22"/>
      <c r="G39" s="22"/>
      <c r="H39" s="22"/>
      <c r="K39" s="1"/>
    </row>
    <row r="45" spans="1:11" x14ac:dyDescent="0.25">
      <c r="C45" s="1"/>
      <c r="D45" s="1" t="s">
        <v>49</v>
      </c>
      <c r="E45" t="s">
        <v>51</v>
      </c>
    </row>
    <row r="46" spans="1:11" x14ac:dyDescent="0.25">
      <c r="C46" s="18" t="s">
        <v>20</v>
      </c>
      <c r="D46" s="1">
        <v>1.0000000000000875</v>
      </c>
      <c r="E46" s="14">
        <v>23025.555555555555</v>
      </c>
      <c r="F46">
        <f>AVERAGE(B6:J6)</f>
        <v>38125.555555555555</v>
      </c>
    </row>
    <row r="47" spans="1:11" x14ac:dyDescent="0.25">
      <c r="C47" s="16" t="s">
        <v>1</v>
      </c>
      <c r="D47" s="1">
        <v>0.99999999999999911</v>
      </c>
      <c r="E47" s="14">
        <v>40973.333333333336</v>
      </c>
      <c r="F47">
        <f t="shared" ref="F47:F72" si="2">AVERAGE(B7:J7)</f>
        <v>40973.333333333336</v>
      </c>
    </row>
    <row r="48" spans="1:11" x14ac:dyDescent="0.25">
      <c r="C48" s="16" t="s">
        <v>64</v>
      </c>
      <c r="D48" s="1">
        <v>0.99999999999999878</v>
      </c>
      <c r="E48" s="14">
        <v>49577.777777777781</v>
      </c>
      <c r="F48">
        <f t="shared" si="2"/>
        <v>37936.666666666664</v>
      </c>
    </row>
    <row r="49" spans="3:6" x14ac:dyDescent="0.25">
      <c r="C49" s="16" t="s">
        <v>65</v>
      </c>
      <c r="D49" s="1">
        <v>0.99999999999999867</v>
      </c>
      <c r="E49" s="14">
        <v>38125.555555555555</v>
      </c>
      <c r="F49">
        <f t="shared" si="2"/>
        <v>7092.2222222222226</v>
      </c>
    </row>
    <row r="50" spans="3:6" x14ac:dyDescent="0.25">
      <c r="C50" s="19" t="s">
        <v>66</v>
      </c>
      <c r="D50" s="1">
        <v>0.99999999999999822</v>
      </c>
      <c r="E50" s="14">
        <v>28097.777777777777</v>
      </c>
      <c r="F50">
        <f t="shared" si="2"/>
        <v>22875.555555555555</v>
      </c>
    </row>
    <row r="51" spans="3:6" x14ac:dyDescent="0.25">
      <c r="C51" s="18" t="s">
        <v>67</v>
      </c>
      <c r="D51" s="1">
        <v>0.99999999999999667</v>
      </c>
      <c r="E51" s="14">
        <v>42330</v>
      </c>
      <c r="F51">
        <f t="shared" si="2"/>
        <v>11587.777777777777</v>
      </c>
    </row>
    <row r="52" spans="3:6" x14ac:dyDescent="0.25">
      <c r="C52" s="18" t="s">
        <v>68</v>
      </c>
      <c r="D52" s="1">
        <v>0.99999999999999434</v>
      </c>
      <c r="E52" s="14">
        <v>46302.222222222219</v>
      </c>
      <c r="F52">
        <f t="shared" si="2"/>
        <v>49577.777777777781</v>
      </c>
    </row>
    <row r="53" spans="3:6" x14ac:dyDescent="0.25">
      <c r="C53" s="1" t="s">
        <v>69</v>
      </c>
      <c r="D53" s="1">
        <v>0.99999999999999156</v>
      </c>
      <c r="E53" s="14">
        <v>33554.444444444445</v>
      </c>
      <c r="F53">
        <f t="shared" si="2"/>
        <v>15225.555555555555</v>
      </c>
    </row>
    <row r="54" spans="3:6" x14ac:dyDescent="0.25">
      <c r="C54" s="18" t="s">
        <v>70</v>
      </c>
      <c r="D54" s="1">
        <v>0.99999999999995337</v>
      </c>
      <c r="E54" s="14">
        <v>95654.444444444438</v>
      </c>
      <c r="F54">
        <f t="shared" si="2"/>
        <v>20048.888888888891</v>
      </c>
    </row>
    <row r="55" spans="3:6" x14ac:dyDescent="0.25">
      <c r="C55" s="19" t="s">
        <v>71</v>
      </c>
      <c r="D55" s="1">
        <v>0.96309136536521989</v>
      </c>
      <c r="E55" s="14">
        <v>56481.111111111109</v>
      </c>
      <c r="F55">
        <f t="shared" si="2"/>
        <v>23800</v>
      </c>
    </row>
    <row r="56" spans="3:6" x14ac:dyDescent="0.25">
      <c r="C56" s="19" t="s">
        <v>72</v>
      </c>
      <c r="D56" s="1">
        <v>0.88416897159815022</v>
      </c>
      <c r="E56" s="14">
        <v>13330</v>
      </c>
      <c r="F56">
        <f t="shared" si="2"/>
        <v>17125.555555555555</v>
      </c>
    </row>
    <row r="57" spans="3:6" x14ac:dyDescent="0.25">
      <c r="C57" s="16" t="s">
        <v>73</v>
      </c>
      <c r="D57" s="1">
        <v>0.87567095048783061</v>
      </c>
      <c r="E57" s="14">
        <v>37936.666666666664</v>
      </c>
      <c r="F57">
        <f t="shared" si="2"/>
        <v>40066.666666666664</v>
      </c>
    </row>
    <row r="58" spans="3:6" x14ac:dyDescent="0.25">
      <c r="C58" s="18" t="s">
        <v>74</v>
      </c>
      <c r="D58" s="1">
        <v>0.791188877978799</v>
      </c>
      <c r="E58" s="14">
        <v>11772.222222222223</v>
      </c>
      <c r="F58">
        <f t="shared" si="2"/>
        <v>33554.444444444445</v>
      </c>
    </row>
    <row r="59" spans="3:6" x14ac:dyDescent="0.25">
      <c r="C59" s="17" t="s">
        <v>10</v>
      </c>
      <c r="D59" s="1">
        <v>0.68567894626232784</v>
      </c>
      <c r="E59" s="14">
        <v>17125.555555555555</v>
      </c>
      <c r="F59">
        <f t="shared" si="2"/>
        <v>16436.666666666668</v>
      </c>
    </row>
    <row r="60" spans="3:6" x14ac:dyDescent="0.25">
      <c r="C60" s="17" t="s">
        <v>75</v>
      </c>
      <c r="D60" s="1">
        <v>0.66662684099829717</v>
      </c>
      <c r="E60" s="14">
        <v>23800</v>
      </c>
      <c r="F60">
        <f t="shared" si="2"/>
        <v>12275.555555555555</v>
      </c>
    </row>
    <row r="61" spans="3:6" x14ac:dyDescent="0.25">
      <c r="C61" s="17" t="s">
        <v>76</v>
      </c>
      <c r="D61" s="1">
        <v>0.64819578958762381</v>
      </c>
      <c r="E61" s="14">
        <v>40066.666666666664</v>
      </c>
      <c r="F61">
        <f t="shared" si="2"/>
        <v>56481.111111111109</v>
      </c>
    </row>
    <row r="62" spans="3:6" x14ac:dyDescent="0.25">
      <c r="C62" s="1" t="s">
        <v>77</v>
      </c>
      <c r="D62" s="1">
        <v>0.62932886829882995</v>
      </c>
      <c r="E62" s="14">
        <v>14258.888888888889</v>
      </c>
      <c r="F62">
        <f t="shared" si="2"/>
        <v>28097.777777777777</v>
      </c>
    </row>
    <row r="63" spans="3:6" x14ac:dyDescent="0.25">
      <c r="C63" s="16" t="s">
        <v>78</v>
      </c>
      <c r="D63" s="1">
        <v>0.6187392955773503</v>
      </c>
      <c r="E63" s="14">
        <v>22875.555555555555</v>
      </c>
      <c r="F63">
        <f t="shared" si="2"/>
        <v>13330</v>
      </c>
    </row>
    <row r="64" spans="3:6" x14ac:dyDescent="0.25">
      <c r="C64" s="18" t="s">
        <v>23</v>
      </c>
      <c r="D64" s="1">
        <v>0.53130010536323669</v>
      </c>
      <c r="E64" s="14">
        <v>18177.777777777777</v>
      </c>
      <c r="F64">
        <f t="shared" si="2"/>
        <v>14258.888888888889</v>
      </c>
    </row>
    <row r="65" spans="3:6" x14ac:dyDescent="0.25">
      <c r="C65" s="16" t="s">
        <v>79</v>
      </c>
      <c r="D65" s="1">
        <v>0.49595606239757928</v>
      </c>
      <c r="E65" s="14">
        <v>20048.888888888891</v>
      </c>
      <c r="F65">
        <f t="shared" si="2"/>
        <v>95654.444444444438</v>
      </c>
    </row>
    <row r="66" spans="3:6" x14ac:dyDescent="0.25">
      <c r="C66" s="16" t="s">
        <v>80</v>
      </c>
      <c r="D66" s="1">
        <v>0.46503011448831938</v>
      </c>
      <c r="E66" s="14">
        <v>11587.777777777777</v>
      </c>
      <c r="F66">
        <f t="shared" si="2"/>
        <v>23025.555555555555</v>
      </c>
    </row>
    <row r="67" spans="3:6" x14ac:dyDescent="0.25">
      <c r="C67" s="19" t="s">
        <v>81</v>
      </c>
      <c r="D67" s="1">
        <v>0.45678789858276669</v>
      </c>
      <c r="E67" s="14">
        <v>16436.666666666668</v>
      </c>
      <c r="F67">
        <f t="shared" si="2"/>
        <v>42330</v>
      </c>
    </row>
    <row r="68" spans="3:6" x14ac:dyDescent="0.25">
      <c r="C68" s="18" t="s">
        <v>82</v>
      </c>
      <c r="D68" s="1">
        <v>0.32226665964916051</v>
      </c>
      <c r="E68" s="14">
        <v>9005.5555555555547</v>
      </c>
      <c r="F68">
        <f t="shared" si="2"/>
        <v>11772.222222222223</v>
      </c>
    </row>
    <row r="69" spans="3:6" x14ac:dyDescent="0.25">
      <c r="C69" s="16" t="s">
        <v>83</v>
      </c>
      <c r="D69" s="1">
        <v>0.28573109048535961</v>
      </c>
      <c r="E69" s="14">
        <v>15225.555555555555</v>
      </c>
      <c r="F69">
        <f t="shared" si="2"/>
        <v>18177.777777777777</v>
      </c>
    </row>
    <row r="70" spans="3:6" x14ac:dyDescent="0.25">
      <c r="C70" s="19" t="s">
        <v>84</v>
      </c>
      <c r="D70" s="1">
        <v>0.23434707963453677</v>
      </c>
      <c r="E70" s="14">
        <v>12275.555555555555</v>
      </c>
      <c r="F70">
        <f t="shared" si="2"/>
        <v>17556.666666666668</v>
      </c>
    </row>
    <row r="71" spans="3:6" x14ac:dyDescent="0.25">
      <c r="C71" s="18" t="s">
        <v>85</v>
      </c>
      <c r="D71" s="1">
        <v>0.17142373801796512</v>
      </c>
      <c r="E71" s="14">
        <v>17556.666666666668</v>
      </c>
      <c r="F71">
        <f t="shared" si="2"/>
        <v>9005.5555555555547</v>
      </c>
    </row>
    <row r="72" spans="3:6" x14ac:dyDescent="0.25">
      <c r="C72" s="16" t="s">
        <v>47</v>
      </c>
      <c r="D72" s="1">
        <v>0.14226958981533103</v>
      </c>
      <c r="E72" s="14">
        <v>7092.2222222222226</v>
      </c>
      <c r="F72">
        <f t="shared" si="2"/>
        <v>46302.222222222219</v>
      </c>
    </row>
  </sheetData>
  <sortState xmlns:xlrd2="http://schemas.microsoft.com/office/spreadsheetml/2017/richdata2" ref="C46:E72">
    <sortCondition descending="1" ref="D46:D72"/>
  </sortState>
  <mergeCells count="1">
    <mergeCell ref="C36:H3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11EAD-F589-4D8C-9D3F-B99A82E48390}">
  <sheetPr codeName="Hoja8"/>
  <dimension ref="A5:S141"/>
  <sheetViews>
    <sheetView topLeftCell="A53" zoomScale="25" zoomScaleNormal="25" workbookViewId="0">
      <selection activeCell="B125" sqref="B125"/>
    </sheetView>
  </sheetViews>
  <sheetFormatPr baseColWidth="10" defaultRowHeight="15" x14ac:dyDescent="0.25"/>
  <cols>
    <col min="1" max="1" width="14.140625" bestFit="1" customWidth="1"/>
    <col min="2" max="10" width="14.7109375" bestFit="1" customWidth="1"/>
  </cols>
  <sheetData>
    <row r="5" spans="1:19" x14ac:dyDescent="0.25">
      <c r="A5" s="2"/>
      <c r="B5" s="3">
        <v>2012</v>
      </c>
      <c r="C5" s="3">
        <v>2013</v>
      </c>
      <c r="D5" s="3">
        <v>2014</v>
      </c>
      <c r="E5" s="3">
        <v>2015</v>
      </c>
      <c r="F5" s="3">
        <v>2016</v>
      </c>
      <c r="G5" s="3">
        <v>2017</v>
      </c>
      <c r="H5" s="3">
        <v>2018</v>
      </c>
      <c r="I5" s="3">
        <v>2019</v>
      </c>
      <c r="J5" s="3">
        <v>2020</v>
      </c>
      <c r="K5" s="3">
        <v>2021</v>
      </c>
    </row>
    <row r="6" spans="1:19" x14ac:dyDescent="0.25">
      <c r="A6" s="4" t="s">
        <v>0</v>
      </c>
      <c r="B6" s="15">
        <v>801378.35694751004</v>
      </c>
      <c r="C6" s="15">
        <v>823068.61402707978</v>
      </c>
      <c r="D6" s="15">
        <v>785991.73868605995</v>
      </c>
      <c r="E6" s="15">
        <v>789787.80447684007</v>
      </c>
      <c r="F6" s="15">
        <v>793555.57807057002</v>
      </c>
      <c r="G6" s="15">
        <v>786132.98683076003</v>
      </c>
      <c r="H6" s="15">
        <v>760155.21569046995</v>
      </c>
      <c r="I6" s="15">
        <v>715712.04741633008</v>
      </c>
      <c r="J6" s="15">
        <f>I6+K6</f>
        <v>648738.55841633002</v>
      </c>
      <c r="K6" s="1">
        <v>-66973.48900000006</v>
      </c>
    </row>
    <row r="7" spans="1:19" x14ac:dyDescent="0.25">
      <c r="A7" s="4" t="s">
        <v>1</v>
      </c>
      <c r="B7" s="15">
        <v>65093.29368213001</v>
      </c>
      <c r="C7" s="15">
        <v>65710.844303489997</v>
      </c>
      <c r="D7" s="15">
        <v>62131.8434824</v>
      </c>
      <c r="E7" s="15">
        <v>64096.231837650004</v>
      </c>
      <c r="F7" s="15">
        <v>64600.910413829995</v>
      </c>
      <c r="G7" s="15">
        <v>66398.396185699996</v>
      </c>
      <c r="H7" s="15">
        <v>64222.089765419994</v>
      </c>
      <c r="I7" s="15">
        <v>66383.480851169996</v>
      </c>
      <c r="J7" s="15">
        <v>60328.670153890002</v>
      </c>
      <c r="K7" s="1">
        <v>-5981.3449999999939</v>
      </c>
    </row>
    <row r="8" spans="1:19" x14ac:dyDescent="0.25">
      <c r="A8" s="4" t="s">
        <v>2</v>
      </c>
      <c r="B8" s="15">
        <v>109616.34070298</v>
      </c>
      <c r="C8" s="15">
        <v>114257.87530827</v>
      </c>
      <c r="D8" s="15">
        <v>111492.38176749001</v>
      </c>
      <c r="E8" s="15">
        <v>114429.84912673</v>
      </c>
      <c r="F8" s="15">
        <v>112317.60467062</v>
      </c>
      <c r="G8" s="15">
        <v>111926.66971770998</v>
      </c>
      <c r="H8" s="15">
        <v>113022.2092217</v>
      </c>
      <c r="I8" s="15">
        <v>110543.39386824</v>
      </c>
      <c r="J8" s="15">
        <v>101942.27095210999</v>
      </c>
      <c r="K8" s="1">
        <v>-8056.7480000000069</v>
      </c>
    </row>
    <row r="9" spans="1:19" x14ac:dyDescent="0.25">
      <c r="A9" s="4" t="s">
        <v>3</v>
      </c>
      <c r="B9" s="15">
        <v>45786.722911860001</v>
      </c>
      <c r="C9" s="15">
        <v>40649.572386970001</v>
      </c>
      <c r="D9" s="15">
        <v>43273.575471610005</v>
      </c>
      <c r="E9" s="15">
        <v>45838.708046450003</v>
      </c>
      <c r="F9" s="15">
        <v>42237.751103679999</v>
      </c>
      <c r="G9" s="15">
        <v>44685.824974669995</v>
      </c>
      <c r="H9" s="15">
        <v>42529.698743519999</v>
      </c>
      <c r="I9" s="15">
        <v>40999.088673179998</v>
      </c>
      <c r="J9" s="15">
        <v>36197.902237030001</v>
      </c>
      <c r="K9" s="1">
        <v>-4175.82</v>
      </c>
    </row>
    <row r="10" spans="1:19" x14ac:dyDescent="0.25">
      <c r="A10" s="4" t="s">
        <v>4</v>
      </c>
      <c r="B10" s="15">
        <v>6525.13751632</v>
      </c>
      <c r="C10" s="15">
        <v>5570.5806395199997</v>
      </c>
      <c r="D10" s="15">
        <v>5708.51735586</v>
      </c>
      <c r="E10" s="15">
        <v>5792.5117077100003</v>
      </c>
      <c r="F10" s="15">
        <v>6170.3061046800003</v>
      </c>
      <c r="G10" s="15">
        <v>6323.7731356399991</v>
      </c>
      <c r="H10" s="15">
        <v>6296.2167999800004</v>
      </c>
      <c r="I10" s="15">
        <v>6272.02632911</v>
      </c>
      <c r="J10" s="15">
        <v>5768.19916844</v>
      </c>
      <c r="K10" s="1">
        <v>-505.39900000000034</v>
      </c>
    </row>
    <row r="11" spans="1:19" ht="15.75" thickBot="1" x14ac:dyDescent="0.3">
      <c r="A11" s="4" t="s">
        <v>5</v>
      </c>
      <c r="B11" s="15">
        <v>17949.816051200003</v>
      </c>
      <c r="C11" s="15">
        <v>17444.821368210003</v>
      </c>
      <c r="D11" s="15">
        <v>16582.133813470002</v>
      </c>
      <c r="E11" s="15">
        <v>16975.399216440001</v>
      </c>
      <c r="F11" s="15">
        <v>17363.393137719999</v>
      </c>
      <c r="G11" s="15">
        <v>17673.447201299998</v>
      </c>
      <c r="H11" s="15">
        <v>16598.197159560001</v>
      </c>
      <c r="I11" s="15">
        <v>16794.517344700002</v>
      </c>
      <c r="J11" s="15">
        <v>15793.146455450002</v>
      </c>
      <c r="K11" s="1">
        <v>-258.29799999999886</v>
      </c>
    </row>
    <row r="12" spans="1:19" x14ac:dyDescent="0.25">
      <c r="A12" s="4" t="s">
        <v>6</v>
      </c>
      <c r="B12" s="15">
        <v>37546.975353180002</v>
      </c>
      <c r="C12" s="15">
        <v>39117.305050329996</v>
      </c>
      <c r="D12" s="15">
        <v>34586.72671445</v>
      </c>
      <c r="E12" s="15">
        <v>31919.739046959996</v>
      </c>
      <c r="F12" s="15">
        <v>32987.082480910001</v>
      </c>
      <c r="G12" s="15">
        <v>31226.595133160001</v>
      </c>
      <c r="H12" s="15">
        <v>31214.365392230004</v>
      </c>
      <c r="I12" s="15">
        <v>27566.966632049996</v>
      </c>
      <c r="J12" s="15">
        <v>24656.504619659998</v>
      </c>
      <c r="K12" s="1">
        <v>-3361.9579999999987</v>
      </c>
      <c r="P12" s="8" t="s">
        <v>29</v>
      </c>
      <c r="Q12" s="9" t="s">
        <v>30</v>
      </c>
      <c r="R12" s="9" t="s">
        <v>31</v>
      </c>
      <c r="S12" s="10" t="s">
        <v>32</v>
      </c>
    </row>
    <row r="13" spans="1:19" ht="15.75" thickBot="1" x14ac:dyDescent="0.3">
      <c r="A13" s="4" t="s">
        <v>7</v>
      </c>
      <c r="B13" s="15">
        <v>34220.631782730001</v>
      </c>
      <c r="C13" s="15">
        <v>34162.431721809997</v>
      </c>
      <c r="D13" s="15">
        <v>31446.586029770002</v>
      </c>
      <c r="E13" s="15">
        <v>31892.208217859999</v>
      </c>
      <c r="F13" s="15">
        <v>32357.80759837</v>
      </c>
      <c r="G13" s="15">
        <v>34701.812083770004</v>
      </c>
      <c r="H13" s="15">
        <v>34679.228314219996</v>
      </c>
      <c r="I13" s="15">
        <v>31643.816074270002</v>
      </c>
      <c r="J13" s="15">
        <v>29966.172363800004</v>
      </c>
      <c r="K13" s="1">
        <v>-2100.2119999999995</v>
      </c>
      <c r="P13" s="5">
        <f>MAX(B6:J32)</f>
        <v>823068.61402707978</v>
      </c>
      <c r="Q13" s="6">
        <f>MIN(B6:J32)</f>
        <v>1345.6385591600001</v>
      </c>
      <c r="R13" s="6">
        <f>AVERAGE(B6:J32)</f>
        <v>112505.09789494397</v>
      </c>
      <c r="S13" s="7">
        <f>STDEV(B6:J32)</f>
        <v>165624.91492408281</v>
      </c>
    </row>
    <row r="14" spans="1:19" x14ac:dyDescent="0.25">
      <c r="A14" s="4" t="s">
        <v>8</v>
      </c>
      <c r="B14" s="15">
        <v>14969.92424122</v>
      </c>
      <c r="C14" s="15">
        <v>14284.867300170001</v>
      </c>
      <c r="D14" s="15">
        <v>12813.403759989998</v>
      </c>
      <c r="E14" s="15">
        <v>12864.104096789999</v>
      </c>
      <c r="F14" s="15">
        <v>13646.879106820001</v>
      </c>
      <c r="G14" s="15">
        <v>13771.570778350002</v>
      </c>
      <c r="H14" s="15">
        <v>13742.91771776</v>
      </c>
      <c r="I14" s="15">
        <v>13268.398929540001</v>
      </c>
      <c r="J14" s="15">
        <v>12019.412060639999</v>
      </c>
      <c r="K14" s="1">
        <v>-1007.5900000000001</v>
      </c>
    </row>
    <row r="15" spans="1:19" x14ac:dyDescent="0.25">
      <c r="A15" s="4" t="s">
        <v>9</v>
      </c>
      <c r="B15" s="15">
        <v>283265.64122986002</v>
      </c>
      <c r="C15" s="15">
        <v>252957.01048095003</v>
      </c>
      <c r="D15" s="15">
        <v>244628.57064332001</v>
      </c>
      <c r="E15" s="15">
        <v>261986.17813854004</v>
      </c>
      <c r="F15" s="15">
        <v>256444.50215063</v>
      </c>
      <c r="G15" s="15">
        <v>278527.80728873005</v>
      </c>
      <c r="H15" s="15">
        <v>272495.66724953003</v>
      </c>
      <c r="I15" s="15">
        <v>250622.58978122001</v>
      </c>
      <c r="J15" s="15">
        <v>213602.98988327</v>
      </c>
      <c r="K15" s="1">
        <v>-41986.640000000014</v>
      </c>
    </row>
    <row r="16" spans="1:19" x14ac:dyDescent="0.25">
      <c r="A16" s="4" t="s">
        <v>10</v>
      </c>
      <c r="B16" s="15">
        <v>29429.264715999998</v>
      </c>
      <c r="C16" s="15">
        <v>28511.217925599998</v>
      </c>
      <c r="D16" s="15">
        <v>24171.245365899998</v>
      </c>
      <c r="E16" s="15">
        <v>18391.556417200001</v>
      </c>
      <c r="F16" s="15">
        <v>23088.093692799997</v>
      </c>
      <c r="G16" s="15">
        <v>14990.757973899999</v>
      </c>
      <c r="H16" s="15">
        <v>12523.292016599999</v>
      </c>
      <c r="I16" s="15">
        <v>8957.9976855999994</v>
      </c>
      <c r="J16" s="15">
        <v>6691.2104099999997</v>
      </c>
      <c r="K16" s="1">
        <v>-3107.9559999999983</v>
      </c>
    </row>
    <row r="17" spans="1:11" x14ac:dyDescent="0.25">
      <c r="A17" s="4" t="s">
        <v>11</v>
      </c>
      <c r="B17" s="15">
        <v>45941.116269259997</v>
      </c>
      <c r="C17" s="15">
        <v>45868.853327110002</v>
      </c>
      <c r="D17" s="15">
        <v>45471.821974899998</v>
      </c>
      <c r="E17" s="15">
        <v>40332.216287310002</v>
      </c>
      <c r="F17" s="15">
        <v>43240.421079070002</v>
      </c>
      <c r="G17" s="15">
        <v>41127.688194000002</v>
      </c>
      <c r="H17" s="15">
        <v>41099.907105029997</v>
      </c>
      <c r="I17" s="15">
        <v>37323.35031224</v>
      </c>
      <c r="J17" s="15">
        <v>35690.170094690002</v>
      </c>
      <c r="K17" s="1">
        <v>-4612.0720000000001</v>
      </c>
    </row>
    <row r="18" spans="1:11" x14ac:dyDescent="0.25">
      <c r="A18" s="4" t="s">
        <v>12</v>
      </c>
      <c r="B18" s="15">
        <v>377730.18544080999</v>
      </c>
      <c r="C18" s="15">
        <v>376482.20537227992</v>
      </c>
      <c r="D18" s="15">
        <v>346234.22422178008</v>
      </c>
      <c r="E18" s="15">
        <v>352074.16413282999</v>
      </c>
      <c r="F18" s="15">
        <v>351015.25002903998</v>
      </c>
      <c r="G18" s="15">
        <v>356329.63464607002</v>
      </c>
      <c r="H18" s="15">
        <v>340521.73304292001</v>
      </c>
      <c r="I18" s="15">
        <v>336302.76605649001</v>
      </c>
      <c r="J18" s="15">
        <v>294868.53045780997</v>
      </c>
      <c r="K18" s="1">
        <v>-38967.752000000037</v>
      </c>
    </row>
    <row r="19" spans="1:11" x14ac:dyDescent="0.25">
      <c r="A19" s="4" t="s">
        <v>13</v>
      </c>
      <c r="B19" s="15">
        <v>79040.07677207001</v>
      </c>
      <c r="C19" s="15">
        <v>67764.856463909993</v>
      </c>
      <c r="D19" s="15">
        <v>66155.416482459987</v>
      </c>
      <c r="E19" s="15">
        <v>63624.198792030002</v>
      </c>
      <c r="F19" s="15">
        <v>61006.970241270014</v>
      </c>
      <c r="G19" s="15">
        <v>63097.292922349989</v>
      </c>
      <c r="H19" s="15">
        <v>60087.985351540003</v>
      </c>
      <c r="I19" s="15">
        <v>56334.943611960007</v>
      </c>
      <c r="J19" s="15">
        <v>47320.604529060001</v>
      </c>
      <c r="K19" s="1">
        <v>-11829.822999999997</v>
      </c>
    </row>
    <row r="20" spans="1:11" x14ac:dyDescent="0.25">
      <c r="A20" s="4" t="s">
        <v>14</v>
      </c>
      <c r="B20" s="15">
        <v>48444.497566930004</v>
      </c>
      <c r="C20" s="15">
        <v>44843.988352200002</v>
      </c>
      <c r="D20" s="15">
        <v>45089.207910380006</v>
      </c>
      <c r="E20" s="15">
        <v>48264.967363800002</v>
      </c>
      <c r="F20" s="15">
        <v>48610.339157900009</v>
      </c>
      <c r="G20" s="15">
        <v>51673.596146980002</v>
      </c>
      <c r="H20" s="15">
        <v>52041.749704730006</v>
      </c>
      <c r="I20" s="15">
        <v>51590.196493219999</v>
      </c>
      <c r="J20" s="15">
        <v>50077.054437549996</v>
      </c>
      <c r="K20" s="1">
        <v>-989.61899999999878</v>
      </c>
    </row>
    <row r="21" spans="1:11" x14ac:dyDescent="0.25">
      <c r="A21" s="4" t="s">
        <v>15</v>
      </c>
      <c r="B21" s="15">
        <v>33652.49718779001</v>
      </c>
      <c r="C21" s="15">
        <v>33080.203598459993</v>
      </c>
      <c r="D21" s="15">
        <v>31862.432097970002</v>
      </c>
      <c r="E21" s="15">
        <v>33719.833467110002</v>
      </c>
      <c r="F21" s="15">
        <v>35891.834671439996</v>
      </c>
      <c r="G21" s="15">
        <v>33521.092735459999</v>
      </c>
      <c r="H21" s="15">
        <v>33084.672671979999</v>
      </c>
      <c r="I21" s="15">
        <v>31718.894477129998</v>
      </c>
      <c r="J21" s="15">
        <v>30383.084096730003</v>
      </c>
      <c r="K21" s="1">
        <v>-2349.3210000000036</v>
      </c>
    </row>
    <row r="22" spans="1:11" x14ac:dyDescent="0.25">
      <c r="A22" s="4" t="s">
        <v>16</v>
      </c>
      <c r="B22" s="15">
        <v>378729.65530091</v>
      </c>
      <c r="C22" s="15">
        <v>353727.96991273999</v>
      </c>
      <c r="D22" s="15">
        <v>330688.44840697997</v>
      </c>
      <c r="E22" s="15">
        <v>344460.74808126997</v>
      </c>
      <c r="F22" s="15">
        <v>339405.76807083999</v>
      </c>
      <c r="G22" s="15">
        <v>342285.65366766002</v>
      </c>
      <c r="H22" s="15">
        <v>330889.00027446996</v>
      </c>
      <c r="I22" s="15">
        <v>323242.56576964998</v>
      </c>
      <c r="J22" s="15">
        <v>290939.78778524004</v>
      </c>
      <c r="K22" s="1">
        <v>-34755.816999999981</v>
      </c>
    </row>
    <row r="23" spans="1:11" x14ac:dyDescent="0.25">
      <c r="A23" s="4" t="s">
        <v>17</v>
      </c>
      <c r="B23" s="15">
        <v>7094.3078752299998</v>
      </c>
      <c r="C23" s="15">
        <v>7061.9821752899998</v>
      </c>
      <c r="D23" s="15">
        <v>6843.24347158</v>
      </c>
      <c r="E23" s="15">
        <v>6999.1556927400006</v>
      </c>
      <c r="F23" s="15">
        <v>6970.0027220300008</v>
      </c>
      <c r="G23" s="15">
        <v>6859.3207919800006</v>
      </c>
      <c r="H23" s="15">
        <v>7340.7486343400005</v>
      </c>
      <c r="I23" s="15">
        <v>7011.3363892800007</v>
      </c>
      <c r="J23" s="15">
        <v>6428.9958412600008</v>
      </c>
      <c r="K23" s="1">
        <v>-655.3730000000005</v>
      </c>
    </row>
    <row r="24" spans="1:11" x14ac:dyDescent="0.25">
      <c r="A24" s="4" t="s">
        <v>18</v>
      </c>
      <c r="B24" s="15">
        <v>14608.799696310003</v>
      </c>
      <c r="C24" s="15">
        <v>13453.616688250002</v>
      </c>
      <c r="D24" s="15">
        <v>13138.517281199998</v>
      </c>
      <c r="E24" s="15">
        <v>13239.417459730001</v>
      </c>
      <c r="F24" s="15">
        <v>13375.767347720001</v>
      </c>
      <c r="G24" s="15">
        <v>13749.27392431</v>
      </c>
      <c r="H24" s="15">
        <v>13960.263788080001</v>
      </c>
      <c r="I24" s="15">
        <v>13932.060755310004</v>
      </c>
      <c r="J24" s="15">
        <v>13863.537116809999</v>
      </c>
      <c r="K24" s="1">
        <v>-251.80699999999888</v>
      </c>
    </row>
    <row r="25" spans="1:11" x14ac:dyDescent="0.25">
      <c r="A25" s="4" t="s">
        <v>19</v>
      </c>
      <c r="B25" s="15">
        <v>10237.726357219999</v>
      </c>
      <c r="C25" s="15">
        <v>9701.7934050299991</v>
      </c>
      <c r="D25" s="15">
        <v>9185.2685095500001</v>
      </c>
      <c r="E25" s="15">
        <v>8693.7715151600005</v>
      </c>
      <c r="F25" s="15">
        <v>8395.5020996200001</v>
      </c>
      <c r="G25" s="15">
        <v>8517.1330377800004</v>
      </c>
      <c r="H25" s="15">
        <v>8840.8752790899998</v>
      </c>
      <c r="I25" s="15">
        <v>9002.2717934000011</v>
      </c>
      <c r="J25" s="15">
        <v>7283.3430158500005</v>
      </c>
      <c r="K25" s="1">
        <v>-1489.0360000000001</v>
      </c>
    </row>
    <row r="26" spans="1:11" x14ac:dyDescent="0.25">
      <c r="A26" s="4" t="s">
        <v>20</v>
      </c>
      <c r="B26" s="15">
        <v>2668.9231050400003</v>
      </c>
      <c r="C26" s="15">
        <v>2345.44973028</v>
      </c>
      <c r="D26" s="15">
        <v>2337.5349855999998</v>
      </c>
      <c r="E26" s="15">
        <v>1626.7454933200002</v>
      </c>
      <c r="F26" s="15">
        <v>1345.6385591600001</v>
      </c>
      <c r="G26" s="15">
        <v>1582.54857507</v>
      </c>
      <c r="H26" s="15">
        <v>1603.29094263</v>
      </c>
      <c r="I26" s="15">
        <v>1721.5150962399998</v>
      </c>
      <c r="J26" s="15">
        <v>1640.16728773</v>
      </c>
      <c r="K26" s="1">
        <v>-61.742999999999938</v>
      </c>
    </row>
    <row r="27" spans="1:11" x14ac:dyDescent="0.25">
      <c r="A27" s="4" t="s">
        <v>21</v>
      </c>
      <c r="B27" s="15">
        <v>200310.83593140001</v>
      </c>
      <c r="C27" s="15">
        <v>196202.62081344999</v>
      </c>
      <c r="D27" s="15">
        <v>187132.25125379002</v>
      </c>
      <c r="E27" s="15">
        <v>193707.37510675</v>
      </c>
      <c r="F27" s="15">
        <v>197599.28230445998</v>
      </c>
      <c r="G27" s="15">
        <v>197633.96749049</v>
      </c>
      <c r="H27" s="15">
        <v>189745.52704906999</v>
      </c>
      <c r="I27" s="15">
        <v>181800.88557417999</v>
      </c>
      <c r="J27" s="15">
        <v>169099.56443044002</v>
      </c>
      <c r="K27" s="1">
        <v>-15496.940000000002</v>
      </c>
    </row>
    <row r="28" spans="1:11" x14ac:dyDescent="0.25">
      <c r="A28" s="4" t="s">
        <v>22</v>
      </c>
      <c r="B28" s="15">
        <v>312281.50678749999</v>
      </c>
      <c r="C28" s="15">
        <v>317795.45622311003</v>
      </c>
      <c r="D28" s="15">
        <v>300416.85541155003</v>
      </c>
      <c r="E28" s="15">
        <v>301715.06020949996</v>
      </c>
      <c r="F28" s="15">
        <v>316023.29823060002</v>
      </c>
      <c r="G28" s="15">
        <v>328407.31206979003</v>
      </c>
      <c r="H28" s="15">
        <v>330335.71150303999</v>
      </c>
      <c r="I28" s="15">
        <v>309836.54786523996</v>
      </c>
      <c r="J28" s="15">
        <v>296917.66628957004</v>
      </c>
      <c r="K28" s="1">
        <v>-16996.208999999973</v>
      </c>
    </row>
    <row r="29" spans="1:11" x14ac:dyDescent="0.25">
      <c r="A29" s="4" t="s">
        <v>23</v>
      </c>
      <c r="B29" s="15">
        <v>50017.355638519999</v>
      </c>
      <c r="C29" s="15">
        <v>48322.955817249996</v>
      </c>
      <c r="D29" s="15">
        <v>47449.002792539999</v>
      </c>
      <c r="E29" s="15">
        <v>51397.150931290002</v>
      </c>
      <c r="F29" s="15">
        <v>50045.310638520001</v>
      </c>
      <c r="G29" s="15">
        <v>54452.638225000002</v>
      </c>
      <c r="H29" s="15">
        <v>50034.380131149992</v>
      </c>
      <c r="I29" s="15">
        <v>46243.897658249996</v>
      </c>
      <c r="J29" s="15">
        <v>40357.728773800001</v>
      </c>
      <c r="K29" s="1">
        <v>-5390.051999999996</v>
      </c>
    </row>
    <row r="30" spans="1:11" x14ac:dyDescent="0.25">
      <c r="A30" s="4" t="s">
        <v>24</v>
      </c>
      <c r="B30" s="15">
        <v>113120.52365372001</v>
      </c>
      <c r="C30" s="15">
        <v>112258.39386566999</v>
      </c>
      <c r="D30" s="15">
        <v>106761.94863069001</v>
      </c>
      <c r="E30" s="15">
        <v>108577.04390070001</v>
      </c>
      <c r="F30" s="15">
        <v>108579.21825403998</v>
      </c>
      <c r="G30" s="15">
        <v>110160.06241981999</v>
      </c>
      <c r="H30" s="15">
        <v>109441.23484588</v>
      </c>
      <c r="I30" s="15">
        <v>103782.53539671999</v>
      </c>
      <c r="J30" s="15">
        <v>92919.683305429993</v>
      </c>
      <c r="K30" s="1">
        <v>-4055.9199999999983</v>
      </c>
    </row>
    <row r="31" spans="1:11" x14ac:dyDescent="0.25">
      <c r="A31" s="4" t="s">
        <v>25</v>
      </c>
      <c r="B31" s="15">
        <v>81526.695897170008</v>
      </c>
      <c r="C31" s="15">
        <v>70368.997279850009</v>
      </c>
      <c r="D31" s="15">
        <v>69194.530816990009</v>
      </c>
      <c r="E31" s="15">
        <v>70805.025503879995</v>
      </c>
      <c r="F31" s="15">
        <v>68953.534574560006</v>
      </c>
      <c r="G31" s="15">
        <v>73331.351402660002</v>
      </c>
      <c r="H31" s="15">
        <v>73366.336128090014</v>
      </c>
      <c r="I31" s="15">
        <v>71619.778294860007</v>
      </c>
      <c r="J31" s="15">
        <v>66370.322679670004</v>
      </c>
      <c r="K31" s="1">
        <v>-5066.9829999999929</v>
      </c>
    </row>
    <row r="32" spans="1:11" x14ac:dyDescent="0.25">
      <c r="A32" s="4" t="s">
        <v>26</v>
      </c>
      <c r="B32" s="15">
        <v>48710.415362010004</v>
      </c>
      <c r="C32" s="15">
        <v>46689.359265659994</v>
      </c>
      <c r="D32" s="15">
        <v>45207.075671519997</v>
      </c>
      <c r="E32" s="15">
        <v>36644.260992770003</v>
      </c>
      <c r="F32" s="15">
        <v>40725.967570289999</v>
      </c>
      <c r="G32" s="15">
        <v>39969.764986970004</v>
      </c>
      <c r="H32" s="15">
        <v>43356.945098590004</v>
      </c>
      <c r="I32" s="15">
        <v>39470.97938117</v>
      </c>
      <c r="J32" s="15">
        <v>33482.221806500005</v>
      </c>
      <c r="K32" s="1">
        <v>-9283.0579999999973</v>
      </c>
    </row>
    <row r="33" spans="1:11" x14ac:dyDescent="0.25">
      <c r="A33" s="4" t="s">
        <v>27</v>
      </c>
      <c r="B33" s="15">
        <v>3223410.8857324799</v>
      </c>
      <c r="C33" s="15">
        <v>3156043.7466699001</v>
      </c>
      <c r="D33" s="15">
        <v>3004240.3821804896</v>
      </c>
      <c r="E33" s="15">
        <v>3053303.02448388</v>
      </c>
      <c r="F33" s="15">
        <v>3065174.7297576703</v>
      </c>
      <c r="G33" s="15">
        <v>3115566.2903635697</v>
      </c>
      <c r="H33" s="15">
        <v>3041958.4968066798</v>
      </c>
      <c r="I33" s="15">
        <v>2901636.6505937101</v>
      </c>
      <c r="J33" s="15">
        <v>2627111.7045407402</v>
      </c>
      <c r="K33" s="15">
        <f>AVERAGE(B33:J33)</f>
        <v>3020938.4345699023</v>
      </c>
    </row>
    <row r="34" spans="1:11" x14ac:dyDescent="0.25">
      <c r="C34" s="20">
        <f>(C33-B33)/B33</f>
        <v>-2.0899333485768563E-2</v>
      </c>
      <c r="D34" s="20">
        <f t="shared" ref="D34:J34" si="0">(D33-C33)/C33</f>
        <v>-4.8099258652414392E-2</v>
      </c>
      <c r="E34" s="20">
        <f t="shared" si="0"/>
        <v>1.6331130689276125E-2</v>
      </c>
      <c r="F34" s="20">
        <f t="shared" si="0"/>
        <v>3.8881516765919551E-3</v>
      </c>
      <c r="G34" s="20">
        <f t="shared" si="0"/>
        <v>1.6440028725502164E-2</v>
      </c>
      <c r="H34" s="20">
        <f t="shared" si="0"/>
        <v>-2.3625815244104582E-2</v>
      </c>
      <c r="I34" s="20">
        <f t="shared" si="0"/>
        <v>-4.6128783926629377E-2</v>
      </c>
      <c r="J34" s="20">
        <f t="shared" si="0"/>
        <v>-9.4610379971868205E-2</v>
      </c>
    </row>
    <row r="36" spans="1:11" x14ac:dyDescent="0.25">
      <c r="C36" s="22" t="s">
        <v>45</v>
      </c>
      <c r="D36" s="22"/>
      <c r="E36" s="22"/>
      <c r="F36" s="22"/>
      <c r="G36" s="22"/>
      <c r="H36" s="22"/>
    </row>
    <row r="37" spans="1:11" x14ac:dyDescent="0.25">
      <c r="C37" s="22"/>
      <c r="D37" s="22"/>
      <c r="E37" s="22"/>
      <c r="F37" s="22"/>
      <c r="G37" s="22"/>
      <c r="H37" s="22"/>
    </row>
    <row r="38" spans="1:11" x14ac:dyDescent="0.25">
      <c r="C38" s="22"/>
      <c r="D38" s="22"/>
      <c r="E38" s="22"/>
      <c r="F38" s="22"/>
      <c r="G38" s="22"/>
      <c r="H38" s="22"/>
    </row>
    <row r="39" spans="1:11" x14ac:dyDescent="0.25">
      <c r="C39" s="22"/>
      <c r="D39" s="22"/>
      <c r="E39" s="22"/>
      <c r="F39" s="22"/>
      <c r="G39" s="22"/>
      <c r="H39" s="22"/>
    </row>
    <row r="42" spans="1:11" x14ac:dyDescent="0.25">
      <c r="B42" s="15">
        <v>2942.9264715999998</v>
      </c>
      <c r="C42" s="15">
        <v>2851.1217925599999</v>
      </c>
      <c r="D42" s="15">
        <v>2417.1245365899999</v>
      </c>
      <c r="E42" s="15">
        <v>1839.1556417199999</v>
      </c>
      <c r="F42" s="15">
        <v>2308.8093692799998</v>
      </c>
      <c r="G42" s="15">
        <v>1499.0757973899999</v>
      </c>
      <c r="H42" s="15">
        <v>1252.3292016599999</v>
      </c>
      <c r="I42" s="15">
        <v>895.79976855999996</v>
      </c>
      <c r="J42" s="15">
        <v>669.12104099999999</v>
      </c>
    </row>
    <row r="43" spans="1:11" x14ac:dyDescent="0.25">
      <c r="B43" s="14">
        <f>B42*10</f>
        <v>29429.264715999998</v>
      </c>
      <c r="C43" s="14">
        <f t="shared" ref="C43:J43" si="1">C42*10</f>
        <v>28511.217925599998</v>
      </c>
      <c r="D43" s="14">
        <f t="shared" si="1"/>
        <v>24171.245365899998</v>
      </c>
      <c r="E43" s="14">
        <f t="shared" si="1"/>
        <v>18391.556417200001</v>
      </c>
      <c r="F43" s="14">
        <f t="shared" si="1"/>
        <v>23088.093692799997</v>
      </c>
      <c r="G43" s="14">
        <f t="shared" si="1"/>
        <v>14990.757973899999</v>
      </c>
      <c r="H43" s="14">
        <f t="shared" si="1"/>
        <v>12523.292016599999</v>
      </c>
      <c r="I43" s="14">
        <f t="shared" si="1"/>
        <v>8957.9976855999994</v>
      </c>
      <c r="J43" s="14">
        <f t="shared" si="1"/>
        <v>6691.2104099999997</v>
      </c>
    </row>
    <row r="44" spans="1:11" x14ac:dyDescent="0.25">
      <c r="B44" s="14"/>
      <c r="C44" s="14"/>
      <c r="D44" s="14"/>
      <c r="E44" s="14"/>
      <c r="F44" s="14"/>
      <c r="G44" s="14"/>
      <c r="H44" s="14"/>
      <c r="I44" s="14"/>
      <c r="J44" s="14"/>
    </row>
    <row r="45" spans="1:11" x14ac:dyDescent="0.25">
      <c r="B45" s="14"/>
      <c r="C45" s="14"/>
      <c r="D45" s="14"/>
      <c r="E45" s="14"/>
      <c r="F45" s="14"/>
      <c r="G45" s="14"/>
      <c r="H45" s="14"/>
      <c r="I45" s="14"/>
      <c r="J45" s="14"/>
    </row>
    <row r="46" spans="1:11" x14ac:dyDescent="0.25">
      <c r="B46" s="14"/>
      <c r="C46" s="14"/>
      <c r="D46" s="14"/>
      <c r="E46" s="14"/>
      <c r="F46" s="14"/>
      <c r="G46" s="14"/>
      <c r="H46" s="14"/>
      <c r="I46" s="14"/>
      <c r="J46" s="14"/>
    </row>
    <row r="47" spans="1:11" x14ac:dyDescent="0.25">
      <c r="B47" s="14"/>
      <c r="C47" s="14"/>
      <c r="D47" s="14"/>
      <c r="E47" s="14"/>
      <c r="F47" s="14"/>
      <c r="G47" s="14"/>
      <c r="H47" s="14"/>
      <c r="I47" s="14"/>
      <c r="J47" s="14"/>
    </row>
    <row r="48" spans="1:11" x14ac:dyDescent="0.25">
      <c r="B48" s="14"/>
      <c r="C48" s="14"/>
      <c r="D48" s="14"/>
      <c r="E48" s="14"/>
      <c r="F48" s="14"/>
      <c r="G48" s="14"/>
      <c r="H48" s="14"/>
      <c r="I48" s="14"/>
      <c r="J48" s="14"/>
    </row>
    <row r="49" spans="2:10" x14ac:dyDescent="0.25">
      <c r="B49" s="14"/>
      <c r="C49" s="14"/>
      <c r="D49" s="14"/>
      <c r="E49" s="14"/>
      <c r="F49" s="14"/>
      <c r="G49" s="14"/>
      <c r="H49" s="14"/>
      <c r="I49" s="14"/>
      <c r="J49" s="14"/>
    </row>
    <row r="50" spans="2:10" x14ac:dyDescent="0.25">
      <c r="B50" s="14"/>
      <c r="C50" s="14"/>
      <c r="D50" s="14"/>
      <c r="E50" s="14"/>
      <c r="F50" s="14"/>
      <c r="G50" s="14"/>
      <c r="H50" s="14"/>
      <c r="I50" s="14"/>
      <c r="J50" s="14"/>
    </row>
    <row r="51" spans="2:10" x14ac:dyDescent="0.25">
      <c r="B51" s="14"/>
      <c r="C51" s="14"/>
      <c r="D51" s="14"/>
      <c r="E51" s="14"/>
      <c r="F51" s="14"/>
      <c r="G51" s="14"/>
      <c r="H51" s="14"/>
      <c r="I51" s="14"/>
      <c r="J51" s="14"/>
    </row>
    <row r="52" spans="2:10" x14ac:dyDescent="0.25">
      <c r="B52" s="1"/>
      <c r="C52" s="1" t="s">
        <v>49</v>
      </c>
      <c r="D52" s="1"/>
      <c r="E52" s="1"/>
      <c r="F52" s="14"/>
      <c r="G52" s="14"/>
      <c r="H52" s="14"/>
      <c r="I52" s="14"/>
      <c r="J52" s="14"/>
    </row>
    <row r="53" spans="2:10" x14ac:dyDescent="0.25">
      <c r="B53" s="18" t="s">
        <v>20</v>
      </c>
      <c r="C53" s="1">
        <v>1.0000000000000875</v>
      </c>
      <c r="D53" s="1">
        <v>1874.6459750077779</v>
      </c>
      <c r="E53" s="15">
        <f>AVERAGE(B6:J6)</f>
        <v>767168.98895132774</v>
      </c>
      <c r="F53" s="14"/>
      <c r="G53" s="14"/>
      <c r="H53" s="14"/>
      <c r="I53" s="14"/>
      <c r="J53" s="14"/>
    </row>
    <row r="54" spans="2:10" x14ac:dyDescent="0.25">
      <c r="B54" s="16" t="s">
        <v>1</v>
      </c>
      <c r="C54" s="1">
        <v>0.99999999999999911</v>
      </c>
      <c r="D54" s="1">
        <v>64329.528963964447</v>
      </c>
      <c r="E54" s="15">
        <f t="shared" ref="E54:E79" si="2">AVERAGE(B7:J7)</f>
        <v>64329.528963964447</v>
      </c>
      <c r="F54" s="14"/>
      <c r="G54" s="14"/>
      <c r="H54" s="14"/>
      <c r="I54" s="14"/>
      <c r="J54" s="14"/>
    </row>
    <row r="55" spans="2:10" x14ac:dyDescent="0.25">
      <c r="B55" s="16" t="s">
        <v>6</v>
      </c>
      <c r="C55" s="1">
        <v>0.99999999999999878</v>
      </c>
      <c r="D55" s="1">
        <v>32313.584491436668</v>
      </c>
      <c r="E55" s="15">
        <f t="shared" si="2"/>
        <v>111060.95503731667</v>
      </c>
      <c r="F55" s="14"/>
      <c r="G55" s="14"/>
      <c r="H55" s="14"/>
      <c r="I55" s="14"/>
      <c r="J55" s="14"/>
    </row>
    <row r="56" spans="2:10" x14ac:dyDescent="0.25">
      <c r="B56" s="16" t="s">
        <v>0</v>
      </c>
      <c r="C56" s="1">
        <v>0.99999999999999867</v>
      </c>
      <c r="D56" s="1">
        <v>767168.98895132774</v>
      </c>
      <c r="E56" s="15">
        <f t="shared" si="2"/>
        <v>42466.538283218892</v>
      </c>
      <c r="F56" s="14"/>
      <c r="G56" s="14"/>
      <c r="H56" s="14"/>
      <c r="I56" s="14"/>
      <c r="J56" s="14"/>
    </row>
    <row r="57" spans="2:10" x14ac:dyDescent="0.25">
      <c r="B57" s="19" t="s">
        <v>16</v>
      </c>
      <c r="C57" s="1">
        <v>0.99999999999999822</v>
      </c>
      <c r="D57" s="1">
        <v>337152.17747441778</v>
      </c>
      <c r="E57" s="15">
        <f t="shared" si="2"/>
        <v>6047.4743063622218</v>
      </c>
      <c r="F57" s="14"/>
      <c r="G57" s="14"/>
      <c r="H57" s="14"/>
      <c r="I57" s="14"/>
      <c r="J57" s="14"/>
    </row>
    <row r="58" spans="2:10" x14ac:dyDescent="0.25">
      <c r="B58" s="18" t="s">
        <v>21</v>
      </c>
      <c r="C58" s="1">
        <v>0.99999999999999667</v>
      </c>
      <c r="D58" s="1">
        <v>190359.14555044778</v>
      </c>
      <c r="E58" s="15">
        <f t="shared" si="2"/>
        <v>17019.430194227782</v>
      </c>
      <c r="F58" s="14"/>
      <c r="G58" s="14"/>
      <c r="H58" s="14"/>
      <c r="I58" s="14"/>
      <c r="J58" s="14"/>
    </row>
    <row r="59" spans="2:10" x14ac:dyDescent="0.25">
      <c r="B59" s="18" t="s">
        <v>26</v>
      </c>
      <c r="C59" s="1">
        <v>0.99999999999999434</v>
      </c>
      <c r="D59" s="1">
        <v>41584.110015053331</v>
      </c>
      <c r="E59" s="15">
        <f t="shared" si="2"/>
        <v>32313.584491436668</v>
      </c>
      <c r="F59" s="14"/>
      <c r="G59" s="14"/>
      <c r="H59" s="14"/>
      <c r="I59" s="14"/>
      <c r="J59" s="14"/>
    </row>
    <row r="60" spans="2:10" x14ac:dyDescent="0.25">
      <c r="B60" s="1" t="s">
        <v>12</v>
      </c>
      <c r="C60" s="1">
        <v>0.99999999999999156</v>
      </c>
      <c r="D60" s="1">
        <v>347950.96593333664</v>
      </c>
      <c r="E60" s="15">
        <f t="shared" si="2"/>
        <v>32785.632687400008</v>
      </c>
      <c r="F60" s="14"/>
      <c r="G60" s="14"/>
      <c r="H60" s="14"/>
      <c r="I60" s="14"/>
      <c r="J60" s="14"/>
    </row>
    <row r="61" spans="2:10" x14ac:dyDescent="0.25">
      <c r="B61" s="18" t="s">
        <v>19</v>
      </c>
      <c r="C61" s="1">
        <v>0.99999999999995337</v>
      </c>
      <c r="D61" s="1">
        <v>8873.0761125222216</v>
      </c>
      <c r="E61" s="15">
        <f t="shared" si="2"/>
        <v>13486.830887919998</v>
      </c>
      <c r="F61" s="14"/>
      <c r="G61" s="14"/>
      <c r="H61" s="14"/>
      <c r="I61" s="14"/>
      <c r="J61" s="14"/>
    </row>
    <row r="62" spans="2:10" x14ac:dyDescent="0.25">
      <c r="B62" s="19" t="s">
        <v>15</v>
      </c>
      <c r="C62" s="1">
        <v>0.96309136536521989</v>
      </c>
      <c r="D62" s="1">
        <v>32990.50500045222</v>
      </c>
      <c r="E62" s="15">
        <f t="shared" si="2"/>
        <v>257170.10631622782</v>
      </c>
      <c r="F62" s="14"/>
      <c r="G62" s="14"/>
      <c r="H62" s="14"/>
      <c r="I62" s="14"/>
      <c r="J62" s="14"/>
    </row>
    <row r="63" spans="2:10" x14ac:dyDescent="0.25">
      <c r="B63" s="19" t="s">
        <v>17</v>
      </c>
      <c r="C63" s="1">
        <v>0.88416897159815022</v>
      </c>
      <c r="D63" s="1">
        <v>6956.565954858891</v>
      </c>
      <c r="E63" s="15">
        <f t="shared" si="2"/>
        <v>18528.292911511107</v>
      </c>
      <c r="F63" s="14"/>
      <c r="G63" s="14"/>
      <c r="H63" s="14"/>
      <c r="I63" s="14"/>
      <c r="J63" s="14"/>
    </row>
    <row r="64" spans="2:10" x14ac:dyDescent="0.25">
      <c r="B64" s="16" t="s">
        <v>2</v>
      </c>
      <c r="C64" s="1">
        <v>0.87567095048783061</v>
      </c>
      <c r="D64" s="1">
        <v>111060.95503731667</v>
      </c>
      <c r="E64" s="15">
        <f t="shared" si="2"/>
        <v>41788.393849290005</v>
      </c>
      <c r="F64" s="14"/>
      <c r="G64" s="14"/>
      <c r="H64" s="14"/>
      <c r="I64" s="14"/>
      <c r="J64" s="14"/>
    </row>
    <row r="65" spans="2:10" x14ac:dyDescent="0.25">
      <c r="B65" s="18" t="s">
        <v>22</v>
      </c>
      <c r="C65" s="1">
        <v>0.791188877978799</v>
      </c>
      <c r="D65" s="1">
        <v>312636.60162109998</v>
      </c>
      <c r="E65" s="15">
        <f t="shared" si="2"/>
        <v>347950.96593333664</v>
      </c>
      <c r="F65" s="14"/>
      <c r="G65" s="14"/>
      <c r="H65" s="14"/>
      <c r="I65" s="14"/>
      <c r="J65" s="14"/>
    </row>
    <row r="66" spans="2:10" x14ac:dyDescent="0.25">
      <c r="B66" s="17" t="s">
        <v>10</v>
      </c>
      <c r="C66" s="1">
        <v>0.68567894626232784</v>
      </c>
      <c r="D66" s="1">
        <v>18528.292911511107</v>
      </c>
      <c r="E66" s="15">
        <f t="shared" si="2"/>
        <v>62714.705018516666</v>
      </c>
      <c r="F66" s="14"/>
      <c r="G66" s="14"/>
      <c r="H66" s="14"/>
      <c r="I66" s="14"/>
      <c r="J66" s="14"/>
    </row>
    <row r="67" spans="2:10" x14ac:dyDescent="0.25">
      <c r="B67" s="17" t="s">
        <v>9</v>
      </c>
      <c r="C67" s="1">
        <v>0.66662684099829717</v>
      </c>
      <c r="D67" s="1">
        <v>257170.10631622782</v>
      </c>
      <c r="E67" s="15">
        <f t="shared" si="2"/>
        <v>48959.510792632223</v>
      </c>
      <c r="F67" s="14"/>
      <c r="G67" s="14"/>
      <c r="H67" s="14"/>
      <c r="I67" s="14"/>
      <c r="J67" s="14"/>
    </row>
    <row r="68" spans="2:10" x14ac:dyDescent="0.25">
      <c r="B68" s="17" t="s">
        <v>11</v>
      </c>
      <c r="C68" s="1">
        <v>0.64819578958762381</v>
      </c>
      <c r="D68" s="1">
        <v>41788.393849290005</v>
      </c>
      <c r="E68" s="15">
        <f t="shared" si="2"/>
        <v>32990.50500045222</v>
      </c>
      <c r="F68" s="14"/>
      <c r="G68" s="14"/>
      <c r="H68" s="14"/>
      <c r="I68" s="14"/>
      <c r="J68" s="14"/>
    </row>
    <row r="69" spans="2:10" x14ac:dyDescent="0.25">
      <c r="B69" s="1" t="s">
        <v>18</v>
      </c>
      <c r="C69" s="1">
        <v>0.62932886829882995</v>
      </c>
      <c r="D69" s="1">
        <v>13702.36156196889</v>
      </c>
      <c r="E69" s="15">
        <f t="shared" si="2"/>
        <v>337152.17747441778</v>
      </c>
      <c r="F69" s="14"/>
      <c r="G69" s="14"/>
      <c r="H69" s="14"/>
      <c r="I69" s="14"/>
      <c r="J69" s="14"/>
    </row>
    <row r="70" spans="2:10" x14ac:dyDescent="0.25">
      <c r="B70" s="16" t="s">
        <v>4</v>
      </c>
      <c r="C70" s="1">
        <v>0.6187392955773503</v>
      </c>
      <c r="D70" s="1">
        <v>6047.4743063622218</v>
      </c>
      <c r="E70" s="15">
        <f t="shared" si="2"/>
        <v>6956.565954858891</v>
      </c>
    </row>
    <row r="71" spans="2:10" x14ac:dyDescent="0.25">
      <c r="B71" s="18" t="s">
        <v>23</v>
      </c>
      <c r="C71" s="1">
        <v>0.53130010536323669</v>
      </c>
      <c r="D71" s="1">
        <v>48702.26895625778</v>
      </c>
      <c r="E71" s="15">
        <f t="shared" si="2"/>
        <v>13702.36156196889</v>
      </c>
    </row>
    <row r="72" spans="2:10" x14ac:dyDescent="0.25">
      <c r="B72" s="16" t="s">
        <v>8</v>
      </c>
      <c r="C72" s="1">
        <v>0.49595606239757928</v>
      </c>
      <c r="D72" s="1">
        <v>13486.830887919998</v>
      </c>
      <c r="E72" s="15">
        <f t="shared" si="2"/>
        <v>8873.0761125222216</v>
      </c>
    </row>
    <row r="73" spans="2:10" x14ac:dyDescent="0.25">
      <c r="B73" s="16" t="s">
        <v>5</v>
      </c>
      <c r="C73" s="1">
        <v>0.46503011448831938</v>
      </c>
      <c r="D73" s="1">
        <v>17019.430194227782</v>
      </c>
      <c r="E73" s="15">
        <f t="shared" si="2"/>
        <v>1874.6459750077779</v>
      </c>
    </row>
    <row r="74" spans="2:10" x14ac:dyDescent="0.25">
      <c r="B74" s="19" t="s">
        <v>13</v>
      </c>
      <c r="C74" s="1">
        <v>0.45678789858276669</v>
      </c>
      <c r="D74" s="1">
        <v>62714.705018516666</v>
      </c>
      <c r="E74" s="15">
        <f t="shared" si="2"/>
        <v>190359.14555044778</v>
      </c>
    </row>
    <row r="75" spans="2:10" x14ac:dyDescent="0.25">
      <c r="B75" s="18" t="s">
        <v>25</v>
      </c>
      <c r="C75" s="1">
        <v>0.32226665964916051</v>
      </c>
      <c r="D75" s="1">
        <v>71726.285841970006</v>
      </c>
      <c r="E75" s="15">
        <f t="shared" si="2"/>
        <v>312636.60162109998</v>
      </c>
    </row>
    <row r="76" spans="2:10" x14ac:dyDescent="0.25">
      <c r="B76" s="16" t="s">
        <v>7</v>
      </c>
      <c r="C76" s="1">
        <v>0.28573109048535961</v>
      </c>
      <c r="D76" s="1">
        <v>32785.632687400008</v>
      </c>
      <c r="E76" s="15">
        <f t="shared" si="2"/>
        <v>48702.26895625778</v>
      </c>
    </row>
    <row r="77" spans="2:10" x14ac:dyDescent="0.25">
      <c r="B77" s="19" t="s">
        <v>14</v>
      </c>
      <c r="C77" s="1">
        <v>0.23434707963453677</v>
      </c>
      <c r="D77" s="1">
        <v>48959.510792632223</v>
      </c>
      <c r="E77" s="15">
        <f t="shared" si="2"/>
        <v>107288.96047474111</v>
      </c>
    </row>
    <row r="78" spans="2:10" x14ac:dyDescent="0.25">
      <c r="B78" s="18" t="s">
        <v>24</v>
      </c>
      <c r="C78" s="1">
        <v>0.17142373801796512</v>
      </c>
      <c r="D78" s="1">
        <v>107288.96047474111</v>
      </c>
      <c r="E78" s="15">
        <f t="shared" si="2"/>
        <v>71726.285841970006</v>
      </c>
    </row>
    <row r="79" spans="2:10" x14ac:dyDescent="0.25">
      <c r="B79" s="16" t="s">
        <v>3</v>
      </c>
      <c r="C79" s="1">
        <v>0.14226958981533103</v>
      </c>
      <c r="D79" s="1">
        <v>42466.538283218892</v>
      </c>
      <c r="E79" s="15">
        <f t="shared" si="2"/>
        <v>41584.110015053331</v>
      </c>
    </row>
    <row r="114" spans="2:4" x14ac:dyDescent="0.25">
      <c r="C114" t="s">
        <v>50</v>
      </c>
      <c r="D114" t="s">
        <v>45</v>
      </c>
    </row>
    <row r="115" spans="2:4" x14ac:dyDescent="0.25">
      <c r="B115" t="s">
        <v>20</v>
      </c>
      <c r="C115">
        <v>10733.966666666667</v>
      </c>
      <c r="D115">
        <v>1874.6459750077779</v>
      </c>
    </row>
    <row r="116" spans="2:4" x14ac:dyDescent="0.25">
      <c r="B116" t="s">
        <v>1</v>
      </c>
      <c r="C116">
        <v>356514.4444444445</v>
      </c>
      <c r="D116">
        <v>64329.528963964447</v>
      </c>
    </row>
    <row r="117" spans="2:4" x14ac:dyDescent="0.25">
      <c r="B117" t="s">
        <v>6</v>
      </c>
      <c r="C117">
        <v>283735.95555555559</v>
      </c>
      <c r="D117">
        <v>32313.584491436668</v>
      </c>
    </row>
    <row r="118" spans="2:4" x14ac:dyDescent="0.25">
      <c r="B118" t="s">
        <v>0</v>
      </c>
      <c r="C118">
        <v>3129568.222222222</v>
      </c>
      <c r="D118">
        <v>767168.98895132774</v>
      </c>
    </row>
    <row r="119" spans="2:4" x14ac:dyDescent="0.25">
      <c r="B119" t="s">
        <v>16</v>
      </c>
      <c r="C119">
        <v>1686465.0444444446</v>
      </c>
      <c r="D119">
        <v>337152.17747441778</v>
      </c>
    </row>
    <row r="120" spans="2:4" x14ac:dyDescent="0.25">
      <c r="B120" t="s">
        <v>21</v>
      </c>
      <c r="C120">
        <v>722807.4444444445</v>
      </c>
      <c r="D120">
        <v>190359.14555044778</v>
      </c>
    </row>
    <row r="121" spans="2:4" x14ac:dyDescent="0.25">
      <c r="B121" t="s">
        <v>26</v>
      </c>
      <c r="C121">
        <v>460213.07777777774</v>
      </c>
      <c r="D121">
        <v>41584.110015053331</v>
      </c>
    </row>
    <row r="122" spans="2:4" x14ac:dyDescent="0.25">
      <c r="B122" t="s">
        <v>12</v>
      </c>
      <c r="C122">
        <v>2245141.6555555556</v>
      </c>
      <c r="D122">
        <v>347950.96593333664</v>
      </c>
    </row>
    <row r="123" spans="2:4" x14ac:dyDescent="0.25">
      <c r="B123" t="s">
        <v>19</v>
      </c>
      <c r="C123">
        <v>55857.833333333343</v>
      </c>
      <c r="D123">
        <v>8873.0761125222216</v>
      </c>
    </row>
    <row r="124" spans="2:4" x14ac:dyDescent="0.25">
      <c r="B124" t="s">
        <v>15</v>
      </c>
      <c r="C124">
        <v>270611.94444444438</v>
      </c>
      <c r="D124">
        <v>32990.50500045222</v>
      </c>
    </row>
    <row r="125" spans="2:4" x14ac:dyDescent="0.25">
      <c r="B125" t="s">
        <v>17</v>
      </c>
      <c r="C125">
        <v>26055.466666666664</v>
      </c>
      <c r="D125">
        <v>6956.565954858891</v>
      </c>
    </row>
    <row r="126" spans="2:4" x14ac:dyDescent="0.25">
      <c r="B126" t="s">
        <v>2</v>
      </c>
      <c r="C126">
        <v>429883.55555555556</v>
      </c>
      <c r="D126">
        <v>111060.95503731667</v>
      </c>
    </row>
    <row r="127" spans="2:4" x14ac:dyDescent="0.25">
      <c r="B127" t="s">
        <v>22</v>
      </c>
      <c r="C127">
        <v>452215.58888888895</v>
      </c>
      <c r="D127">
        <v>312636.60162109998</v>
      </c>
    </row>
    <row r="128" spans="2:4" x14ac:dyDescent="0.25">
      <c r="B128" t="s">
        <v>10</v>
      </c>
      <c r="C128">
        <v>22589.5</v>
      </c>
      <c r="D128">
        <v>18528.292911511107</v>
      </c>
    </row>
    <row r="129" spans="2:4" x14ac:dyDescent="0.25">
      <c r="B129" t="s">
        <v>9</v>
      </c>
      <c r="C129">
        <v>1111831.5555555555</v>
      </c>
      <c r="D129">
        <v>257170.10631622782</v>
      </c>
    </row>
    <row r="130" spans="2:4" x14ac:dyDescent="0.25">
      <c r="B130" t="s">
        <v>11</v>
      </c>
      <c r="C130">
        <v>219862.88888888888</v>
      </c>
      <c r="D130">
        <v>41788.393849290005</v>
      </c>
    </row>
    <row r="131" spans="2:4" x14ac:dyDescent="0.25">
      <c r="B131" t="s">
        <v>18</v>
      </c>
      <c r="C131">
        <v>40817.133333333339</v>
      </c>
      <c r="D131">
        <v>13702.36156196889</v>
      </c>
    </row>
    <row r="132" spans="2:4" x14ac:dyDescent="0.25">
      <c r="B132" t="s">
        <v>4</v>
      </c>
      <c r="C132">
        <v>19796.04444444444</v>
      </c>
      <c r="D132">
        <v>6047.4743063622218</v>
      </c>
    </row>
    <row r="133" spans="2:4" x14ac:dyDescent="0.25">
      <c r="B133" t="s">
        <v>23</v>
      </c>
      <c r="C133">
        <v>188182.01111111112</v>
      </c>
      <c r="D133">
        <v>48702.26895625778</v>
      </c>
    </row>
    <row r="134" spans="2:4" x14ac:dyDescent="0.25">
      <c r="B134" t="s">
        <v>8</v>
      </c>
      <c r="C134">
        <v>41562.277777777781</v>
      </c>
      <c r="D134">
        <v>13486.830887919998</v>
      </c>
    </row>
    <row r="135" spans="2:4" x14ac:dyDescent="0.25">
      <c r="B135" t="s">
        <v>5</v>
      </c>
      <c r="C135">
        <v>48178.611111111109</v>
      </c>
      <c r="D135">
        <v>17019.430194227782</v>
      </c>
    </row>
    <row r="136" spans="2:4" x14ac:dyDescent="0.25">
      <c r="B136" t="s">
        <v>13</v>
      </c>
      <c r="C136">
        <v>177941.88888888888</v>
      </c>
      <c r="D136">
        <v>62714.705018516666</v>
      </c>
    </row>
    <row r="137" spans="2:4" x14ac:dyDescent="0.25">
      <c r="B137" t="s">
        <v>25</v>
      </c>
      <c r="C137">
        <v>176314.52222222224</v>
      </c>
      <c r="D137">
        <v>71726.285841970006</v>
      </c>
    </row>
    <row r="138" spans="2:4" x14ac:dyDescent="0.25">
      <c r="B138" t="s">
        <v>7</v>
      </c>
      <c r="C138">
        <v>82730.366666666654</v>
      </c>
      <c r="D138">
        <v>32785.632687400008</v>
      </c>
    </row>
    <row r="139" spans="2:4" x14ac:dyDescent="0.25">
      <c r="B139" t="s">
        <v>14</v>
      </c>
      <c r="C139">
        <v>120530.66666666667</v>
      </c>
      <c r="D139">
        <v>48959.510792632223</v>
      </c>
    </row>
    <row r="140" spans="2:4" x14ac:dyDescent="0.25">
      <c r="B140" t="s">
        <v>24</v>
      </c>
      <c r="C140">
        <v>186024.65555555554</v>
      </c>
      <c r="D140">
        <v>107288.96047474111</v>
      </c>
    </row>
    <row r="141" spans="2:4" x14ac:dyDescent="0.25">
      <c r="B141" t="s">
        <v>3</v>
      </c>
      <c r="C141">
        <v>50321.722222222219</v>
      </c>
      <c r="D141">
        <v>42466.538283218892</v>
      </c>
    </row>
  </sheetData>
  <sortState xmlns:xlrd2="http://schemas.microsoft.com/office/spreadsheetml/2017/richdata2" ref="B53:D79">
    <sortCondition descending="1" ref="C53:C79"/>
  </sortState>
  <mergeCells count="1">
    <mergeCell ref="C36:H3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602A5-6EAD-41A1-9AFC-0E78A56279C1}">
  <sheetPr codeName="Hoja9"/>
  <dimension ref="A5:AU95"/>
  <sheetViews>
    <sheetView topLeftCell="C21" zoomScale="25" zoomScaleNormal="25" workbookViewId="0">
      <selection activeCell="CC193" sqref="CC193"/>
    </sheetView>
  </sheetViews>
  <sheetFormatPr baseColWidth="10" defaultRowHeight="15" x14ac:dyDescent="0.25"/>
  <cols>
    <col min="1" max="1" width="14.140625" bestFit="1" customWidth="1"/>
    <col min="2" max="10" width="14.7109375" bestFit="1" customWidth="1"/>
  </cols>
  <sheetData>
    <row r="5" spans="1:18" x14ac:dyDescent="0.25">
      <c r="A5" s="2"/>
      <c r="B5" s="3">
        <v>2012</v>
      </c>
      <c r="C5" s="3">
        <v>2013</v>
      </c>
      <c r="D5" s="3">
        <v>2014</v>
      </c>
      <c r="E5" s="3">
        <v>2015</v>
      </c>
      <c r="F5" s="3">
        <v>2016</v>
      </c>
      <c r="G5" s="3">
        <v>2017</v>
      </c>
      <c r="H5" s="3">
        <v>2018</v>
      </c>
      <c r="I5" s="3">
        <v>2019</v>
      </c>
      <c r="J5" s="3">
        <v>2020</v>
      </c>
    </row>
    <row r="6" spans="1:18" x14ac:dyDescent="0.25">
      <c r="A6" s="4" t="s">
        <v>0</v>
      </c>
      <c r="B6" s="15">
        <v>55560.001373291001</v>
      </c>
      <c r="C6" s="15">
        <v>55310.001373291001</v>
      </c>
      <c r="D6" s="15">
        <v>53569.999694824197</v>
      </c>
      <c r="E6" s="15">
        <v>52720.001220703103</v>
      </c>
      <c r="F6" s="15">
        <v>51819.999694824197</v>
      </c>
      <c r="G6" s="15">
        <v>51409.999847412102</v>
      </c>
      <c r="H6" s="15">
        <v>49849.998474121101</v>
      </c>
      <c r="I6" s="15">
        <v>48709.9990844727</v>
      </c>
      <c r="J6" s="15">
        <v>47685.622654472703</v>
      </c>
    </row>
    <row r="7" spans="1:18" x14ac:dyDescent="0.25">
      <c r="A7" s="4" t="s">
        <v>1</v>
      </c>
      <c r="B7" s="15">
        <v>7769.99998092651</v>
      </c>
      <c r="C7" s="15">
        <v>7630.0001144409198</v>
      </c>
      <c r="D7" s="15">
        <v>7440.0000572204599</v>
      </c>
      <c r="E7" s="15">
        <v>7389.9998664856003</v>
      </c>
      <c r="F7" s="15">
        <v>7309.9999427795401</v>
      </c>
      <c r="G7" s="15">
        <v>7269.99998092651</v>
      </c>
      <c r="H7" s="15">
        <v>7039.9999618530301</v>
      </c>
      <c r="I7" s="15">
        <v>6920.0000762939499</v>
      </c>
      <c r="J7" s="15">
        <v>6837.0779162939507</v>
      </c>
    </row>
    <row r="8" spans="1:18" x14ac:dyDescent="0.25">
      <c r="A8" s="4" t="s">
        <v>2</v>
      </c>
      <c r="B8" s="15">
        <v>8829.9999237060492</v>
      </c>
      <c r="C8" s="15">
        <v>8609.9996566772497</v>
      </c>
      <c r="D8" s="15">
        <v>8539.9999618530292</v>
      </c>
      <c r="E8" s="15">
        <v>8529.9997329711896</v>
      </c>
      <c r="F8" s="15">
        <v>8449.9998092651404</v>
      </c>
      <c r="G8" s="15">
        <v>8170.0000762939499</v>
      </c>
      <c r="H8" s="15">
        <v>8189.9995803832999</v>
      </c>
      <c r="I8" s="15">
        <v>8079.9999237060501</v>
      </c>
      <c r="J8" s="15">
        <v>8071.8301637060504</v>
      </c>
    </row>
    <row r="9" spans="1:18" x14ac:dyDescent="0.25">
      <c r="A9" s="4" t="s">
        <v>3</v>
      </c>
      <c r="B9" s="15">
        <v>7780.0002098083496</v>
      </c>
      <c r="C9" s="15">
        <v>7519.99998092651</v>
      </c>
      <c r="D9" s="15">
        <v>7500</v>
      </c>
      <c r="E9" s="15">
        <v>7420.0000762939499</v>
      </c>
      <c r="F9" s="15">
        <v>7130.0001144409198</v>
      </c>
      <c r="G9" s="15">
        <v>7099.9999046325702</v>
      </c>
      <c r="H9" s="15">
        <v>6960.0000381469699</v>
      </c>
      <c r="I9" s="15">
        <v>6840.0001525878897</v>
      </c>
      <c r="J9" s="15">
        <v>6840.0001525878897</v>
      </c>
    </row>
    <row r="10" spans="1:18" x14ac:dyDescent="0.25">
      <c r="A10" s="4" t="s">
        <v>4</v>
      </c>
      <c r="B10" s="15">
        <v>689.99999761581398</v>
      </c>
      <c r="C10" s="15">
        <v>689.99999761581398</v>
      </c>
      <c r="D10" s="15">
        <v>699.99998807907104</v>
      </c>
      <c r="E10" s="15">
        <v>709.99997854232799</v>
      </c>
      <c r="F10" s="15">
        <v>730.00001907348599</v>
      </c>
      <c r="G10" s="15">
        <v>740.00000953674305</v>
      </c>
      <c r="H10" s="15">
        <v>740.00000953674305</v>
      </c>
      <c r="I10" s="15">
        <v>740.00000953674305</v>
      </c>
      <c r="J10" s="15">
        <v>725.05833953674301</v>
      </c>
    </row>
    <row r="11" spans="1:18" ht="15.75" thickBot="1" x14ac:dyDescent="0.3">
      <c r="A11" s="4" t="s">
        <v>5</v>
      </c>
      <c r="B11" s="15">
        <v>3750</v>
      </c>
      <c r="C11" s="15">
        <v>3650.0000953674298</v>
      </c>
      <c r="D11" s="15">
        <v>3640.0001049041698</v>
      </c>
      <c r="E11" s="15">
        <v>3740.00000953674</v>
      </c>
      <c r="F11" s="15">
        <v>3750</v>
      </c>
      <c r="G11" s="15">
        <v>3769.99998092651</v>
      </c>
      <c r="H11" s="15">
        <v>3670.0000762939499</v>
      </c>
      <c r="I11" s="15">
        <v>3680.0000667571999</v>
      </c>
      <c r="J11" s="15">
        <v>3603.4785667572</v>
      </c>
    </row>
    <row r="12" spans="1:18" x14ac:dyDescent="0.25">
      <c r="A12" s="4" t="s">
        <v>6</v>
      </c>
      <c r="B12" s="15">
        <v>8560.0004196166992</v>
      </c>
      <c r="C12" s="15">
        <v>8350.0003814697302</v>
      </c>
      <c r="D12" s="15">
        <v>8199.9998092651404</v>
      </c>
      <c r="E12" s="15">
        <v>8199.9998092651404</v>
      </c>
      <c r="F12" s="15">
        <v>8149.9996185302698</v>
      </c>
      <c r="G12" s="15">
        <v>8079.9999237060501</v>
      </c>
      <c r="H12" s="15">
        <v>7949.9998092651404</v>
      </c>
      <c r="I12" s="15">
        <v>7780.0002098083496</v>
      </c>
      <c r="J12" s="15">
        <v>7752.0802698083498</v>
      </c>
      <c r="O12" s="8" t="s">
        <v>29</v>
      </c>
      <c r="P12" s="9" t="s">
        <v>30</v>
      </c>
      <c r="Q12" s="9" t="s">
        <v>31</v>
      </c>
      <c r="R12" s="10" t="s">
        <v>32</v>
      </c>
    </row>
    <row r="13" spans="1:18" ht="15.75" thickBot="1" x14ac:dyDescent="0.3">
      <c r="A13" s="4" t="s">
        <v>7</v>
      </c>
      <c r="B13" s="15">
        <v>4150.0000953674298</v>
      </c>
      <c r="C13" s="15">
        <v>4320.0001716613797</v>
      </c>
      <c r="D13" s="15">
        <v>4079.9999237060501</v>
      </c>
      <c r="E13" s="15">
        <v>4190.0000572204599</v>
      </c>
      <c r="F13" s="15">
        <v>4269.99998092651</v>
      </c>
      <c r="G13" s="15">
        <v>4260.0002288818396</v>
      </c>
      <c r="H13" s="15">
        <v>4250</v>
      </c>
      <c r="I13" s="15">
        <v>4409.9998474121103</v>
      </c>
      <c r="J13" s="15">
        <v>4363.8981574121099</v>
      </c>
      <c r="O13" s="5">
        <f>MAX(B6:J32)</f>
        <v>64940.002441406301</v>
      </c>
      <c r="P13" s="6">
        <f>MIN(B6:J32)</f>
        <v>189.99999761581401</v>
      </c>
      <c r="Q13" s="6">
        <f>AVERAGE(B6:J32)</f>
        <v>13939.39272329163</v>
      </c>
      <c r="R13" s="7">
        <f>STDEV(B6:J32)</f>
        <v>16469.271517854122</v>
      </c>
    </row>
    <row r="14" spans="1:18" x14ac:dyDescent="0.25">
      <c r="A14" s="4" t="s">
        <v>8</v>
      </c>
      <c r="B14" s="15">
        <v>1860.00001430511</v>
      </c>
      <c r="C14" s="15">
        <v>1820.0000524520899</v>
      </c>
      <c r="D14" s="15">
        <v>1740.00000953674</v>
      </c>
      <c r="E14" s="15">
        <v>1779.9999713897701</v>
      </c>
      <c r="F14" s="15">
        <v>1809.9999427795401</v>
      </c>
      <c r="G14" s="15">
        <v>1789.9999618530301</v>
      </c>
      <c r="H14" s="15">
        <v>1740.00000953674</v>
      </c>
      <c r="I14" s="15">
        <v>1730.00001907349</v>
      </c>
      <c r="J14" s="15">
        <v>1716.06915907349</v>
      </c>
    </row>
    <row r="15" spans="1:18" x14ac:dyDescent="0.25">
      <c r="A15" s="4" t="s">
        <v>9</v>
      </c>
      <c r="B15">
        <v>37729.999542236299</v>
      </c>
      <c r="C15">
        <v>37180.000305175803</v>
      </c>
      <c r="D15">
        <v>37000</v>
      </c>
      <c r="E15">
        <v>38580.001831054702</v>
      </c>
      <c r="F15">
        <v>38700.000762939497</v>
      </c>
      <c r="G15">
        <v>39080.001831054702</v>
      </c>
      <c r="H15">
        <v>39099.998474121101</v>
      </c>
      <c r="I15">
        <v>39279.998779296897</v>
      </c>
      <c r="J15" s="15">
        <v>39318.57062929689</v>
      </c>
    </row>
    <row r="16" spans="1:18" x14ac:dyDescent="0.25">
      <c r="A16" s="4" t="s">
        <v>10</v>
      </c>
      <c r="B16" s="15">
        <v>1230.00001907349</v>
      </c>
      <c r="C16" s="15">
        <v>1200.0000476837199</v>
      </c>
      <c r="D16" s="15">
        <v>1190.0000572204599</v>
      </c>
      <c r="E16" s="15">
        <v>1179.9999475479101</v>
      </c>
      <c r="F16" s="15">
        <v>1100.00002384186</v>
      </c>
      <c r="G16" s="15">
        <v>1110.00001430511</v>
      </c>
      <c r="H16" s="15">
        <v>1110.00001430511</v>
      </c>
      <c r="I16" s="15">
        <v>1110.00001430511</v>
      </c>
      <c r="J16" s="15">
        <v>1119.5085843051099</v>
      </c>
    </row>
    <row r="17" spans="1:10" x14ac:dyDescent="0.25">
      <c r="A17" s="4" t="s">
        <v>11</v>
      </c>
      <c r="B17" s="15">
        <v>5469.9997901916504</v>
      </c>
      <c r="C17" s="15">
        <v>5340.0001525878897</v>
      </c>
      <c r="D17" s="15">
        <v>5210.0000381469699</v>
      </c>
      <c r="E17" s="15">
        <v>5130.0001144409198</v>
      </c>
      <c r="F17" s="15">
        <v>5019.99998092651</v>
      </c>
      <c r="G17" s="15">
        <v>4900.0000953674298</v>
      </c>
      <c r="H17" s="15">
        <v>4750</v>
      </c>
      <c r="I17" s="15">
        <v>4639.9998664856003</v>
      </c>
      <c r="J17" s="15">
        <v>4550.9331264856</v>
      </c>
    </row>
    <row r="18" spans="1:10" x14ac:dyDescent="0.25">
      <c r="A18" s="4" t="s">
        <v>12</v>
      </c>
      <c r="B18" s="15">
        <v>64940.002441406301</v>
      </c>
      <c r="C18" s="15">
        <v>64849.998474121101</v>
      </c>
      <c r="D18" s="15">
        <v>63689.998626708999</v>
      </c>
      <c r="E18" s="15">
        <v>63110.000610351599</v>
      </c>
      <c r="F18" s="15">
        <v>62200.000762939497</v>
      </c>
      <c r="G18" s="15">
        <v>61299.999237060503</v>
      </c>
      <c r="H18" s="15">
        <v>60560.001373291001</v>
      </c>
      <c r="I18" s="15">
        <v>59659.999847412102</v>
      </c>
      <c r="J18" s="15">
        <v>59365.500147412102</v>
      </c>
    </row>
    <row r="19" spans="1:10" x14ac:dyDescent="0.25">
      <c r="A19" s="4" t="s">
        <v>13</v>
      </c>
      <c r="B19" s="15">
        <v>10590.0001525879</v>
      </c>
      <c r="C19" s="15">
        <v>10210.000038147</v>
      </c>
      <c r="D19" s="15">
        <v>10090.0001525879</v>
      </c>
      <c r="E19" s="15">
        <v>9930.0003051757794</v>
      </c>
      <c r="F19" s="15">
        <v>9600.0003814697302</v>
      </c>
      <c r="G19" s="15">
        <v>9659.9998474121094</v>
      </c>
      <c r="H19" s="15">
        <v>9369.9998855590802</v>
      </c>
      <c r="I19" s="15">
        <v>9340.0001525878906</v>
      </c>
      <c r="J19" s="15">
        <v>9104.1121925878906</v>
      </c>
    </row>
    <row r="20" spans="1:10" x14ac:dyDescent="0.25">
      <c r="A20" s="4" t="s">
        <v>14</v>
      </c>
      <c r="B20" s="15">
        <v>7659.9998474121103</v>
      </c>
      <c r="C20" s="15">
        <v>7480.00001907349</v>
      </c>
      <c r="D20" s="15">
        <v>7309.9999427795401</v>
      </c>
      <c r="E20" s="15">
        <v>7239.9997711181604</v>
      </c>
      <c r="F20" s="15">
        <v>7230.00001907349</v>
      </c>
      <c r="G20" s="15">
        <v>7159.9998474121103</v>
      </c>
      <c r="H20" s="15">
        <v>7059.9999427795401</v>
      </c>
      <c r="I20" s="15">
        <v>7000</v>
      </c>
      <c r="J20" s="15">
        <v>6961.3891000000003</v>
      </c>
    </row>
    <row r="21" spans="1:10" x14ac:dyDescent="0.25">
      <c r="A21" s="4" t="s">
        <v>15</v>
      </c>
      <c r="B21" s="15">
        <v>14869.9998855591</v>
      </c>
      <c r="C21" s="15">
        <v>15270.000457763699</v>
      </c>
      <c r="D21" s="15">
        <v>15619.9998855591</v>
      </c>
      <c r="E21" s="15">
        <v>15899.999618530301</v>
      </c>
      <c r="F21" s="15">
        <v>16530.000686645501</v>
      </c>
      <c r="G21" s="15">
        <v>16799.9992370605</v>
      </c>
      <c r="H21" s="15">
        <v>15430.000305175799</v>
      </c>
      <c r="I21" s="15">
        <v>15460.000038147</v>
      </c>
      <c r="J21" s="15">
        <v>15639.153708147</v>
      </c>
    </row>
    <row r="22" spans="1:10" x14ac:dyDescent="0.25">
      <c r="A22" s="4" t="s">
        <v>16</v>
      </c>
      <c r="B22" s="15">
        <v>47270.000457763701</v>
      </c>
      <c r="C22" s="15">
        <v>45130.001068115198</v>
      </c>
      <c r="D22" s="15">
        <v>44069.999694824197</v>
      </c>
      <c r="E22" s="15">
        <v>44849.998474121101</v>
      </c>
      <c r="F22" s="15">
        <v>44720.001220703103</v>
      </c>
      <c r="G22" s="15">
        <v>44849.998474121101</v>
      </c>
      <c r="H22" s="15">
        <v>44580.001831054702</v>
      </c>
      <c r="I22" s="15">
        <v>44349.998474121101</v>
      </c>
      <c r="J22" s="15">
        <v>42993.352954121103</v>
      </c>
    </row>
    <row r="23" spans="1:10" x14ac:dyDescent="0.25">
      <c r="A23" s="4" t="s">
        <v>17</v>
      </c>
      <c r="B23" s="15">
        <v>2059.9999427795401</v>
      </c>
      <c r="C23" s="15">
        <v>2069.9999332428001</v>
      </c>
      <c r="D23" s="15">
        <v>2119.9998855590802</v>
      </c>
      <c r="E23" s="15">
        <v>2039.9999618530301</v>
      </c>
      <c r="F23" s="15">
        <v>2049.9999523162801</v>
      </c>
      <c r="G23" s="15">
        <v>2049.9999523162801</v>
      </c>
      <c r="H23" s="15">
        <v>2000</v>
      </c>
      <c r="I23" s="15">
        <v>1980.00001907349</v>
      </c>
      <c r="J23" s="15">
        <v>1941.0200590734898</v>
      </c>
    </row>
    <row r="24" spans="1:10" ht="15.75" customHeight="1" x14ac:dyDescent="0.25">
      <c r="A24" s="4" t="s">
        <v>18</v>
      </c>
      <c r="B24" s="15">
        <v>3690.0000572204599</v>
      </c>
      <c r="C24" s="15">
        <v>3579.9999237060501</v>
      </c>
      <c r="D24" s="15">
        <v>3480.00001907349</v>
      </c>
      <c r="E24" s="15">
        <v>3450.0000476837199</v>
      </c>
      <c r="F24" s="15">
        <v>3349.9999046325702</v>
      </c>
      <c r="G24" s="15">
        <v>3269.99998092651</v>
      </c>
      <c r="H24" s="15">
        <v>3119.9998855590802</v>
      </c>
      <c r="I24" s="15">
        <v>3029.9999713897701</v>
      </c>
      <c r="J24" s="15">
        <v>2923.7148813897702</v>
      </c>
    </row>
    <row r="25" spans="1:10" x14ac:dyDescent="0.25">
      <c r="A25" s="4" t="s">
        <v>19</v>
      </c>
      <c r="B25" s="15">
        <v>550.00001192092896</v>
      </c>
      <c r="C25" s="15">
        <v>560.00000238418602</v>
      </c>
      <c r="D25" s="15">
        <v>560.00000238418602</v>
      </c>
      <c r="E25" s="15">
        <v>560.00000238418602</v>
      </c>
      <c r="F25" s="15">
        <v>560.00000238418602</v>
      </c>
      <c r="G25" s="15">
        <v>569.99999284744297</v>
      </c>
      <c r="H25" s="15">
        <v>560.00000238418602</v>
      </c>
      <c r="I25" s="15">
        <v>560.00000238418602</v>
      </c>
      <c r="J25" s="15">
        <v>561.64843238418609</v>
      </c>
    </row>
    <row r="26" spans="1:10" x14ac:dyDescent="0.25">
      <c r="A26" s="4" t="s">
        <v>20</v>
      </c>
      <c r="B26" s="15">
        <v>200.00000298023201</v>
      </c>
      <c r="C26" s="15">
        <v>189.99999761581401</v>
      </c>
      <c r="D26" s="15">
        <v>200.00000298023201</v>
      </c>
      <c r="E26" s="15">
        <v>209.99999344348899</v>
      </c>
      <c r="F26" s="15">
        <v>219.99999880790699</v>
      </c>
      <c r="G26" s="15">
        <v>219.99999880790699</v>
      </c>
      <c r="H26" s="15">
        <v>219.99999880790699</v>
      </c>
      <c r="I26" s="15">
        <v>219.99999880790699</v>
      </c>
      <c r="J26" s="15">
        <v>215.23196880790701</v>
      </c>
    </row>
    <row r="27" spans="1:10" x14ac:dyDescent="0.25">
      <c r="A27" s="4" t="s">
        <v>21</v>
      </c>
      <c r="B27" s="15">
        <v>17190.000534057599</v>
      </c>
      <c r="C27" s="15">
        <v>17270.000457763701</v>
      </c>
      <c r="D27" s="15">
        <v>17270.000457763701</v>
      </c>
      <c r="E27" s="15">
        <v>17500</v>
      </c>
      <c r="F27" s="15">
        <v>17440.000534057599</v>
      </c>
      <c r="G27" s="15">
        <v>16590.000152587902</v>
      </c>
      <c r="H27" s="15">
        <v>15529.999732971201</v>
      </c>
      <c r="I27" s="15">
        <v>15539.999961853</v>
      </c>
      <c r="J27" s="15">
        <v>15244.191071852996</v>
      </c>
    </row>
    <row r="28" spans="1:10" x14ac:dyDescent="0.25">
      <c r="A28" s="4" t="s">
        <v>22</v>
      </c>
      <c r="B28" s="15">
        <v>31389.999389648401</v>
      </c>
      <c r="C28" s="15">
        <v>31120.000839233398</v>
      </c>
      <c r="D28" s="15">
        <v>30389.999389648401</v>
      </c>
      <c r="E28" s="15">
        <v>29989.9997711182</v>
      </c>
      <c r="F28" s="15">
        <v>29170.000076293902</v>
      </c>
      <c r="G28" s="15">
        <v>29530.000686645501</v>
      </c>
      <c r="H28" s="15">
        <v>29399.999618530299</v>
      </c>
      <c r="I28" s="15">
        <v>29000</v>
      </c>
      <c r="J28" s="15">
        <v>28578.977100000004</v>
      </c>
    </row>
    <row r="29" spans="1:10" x14ac:dyDescent="0.25">
      <c r="A29" s="4" t="s">
        <v>23</v>
      </c>
      <c r="B29" s="15">
        <v>11680.000305175799</v>
      </c>
      <c r="C29" s="15">
        <v>11479.999542236301</v>
      </c>
      <c r="D29" s="15">
        <v>11460.000038147</v>
      </c>
      <c r="E29" s="15">
        <v>11489.9997711182</v>
      </c>
      <c r="F29" s="15">
        <v>11439.999580383301</v>
      </c>
      <c r="G29" s="15">
        <v>11569.999694824201</v>
      </c>
      <c r="H29" s="15">
        <v>11329.9999237061</v>
      </c>
      <c r="I29" s="15">
        <v>11350.000381469699</v>
      </c>
      <c r="J29" s="15">
        <v>11375.711591469701</v>
      </c>
    </row>
    <row r="30" spans="1:10" x14ac:dyDescent="0.25">
      <c r="A30" s="4" t="s">
        <v>24</v>
      </c>
      <c r="B30" s="15">
        <v>13619.9998855591</v>
      </c>
      <c r="C30" s="15">
        <v>12819.999694824201</v>
      </c>
      <c r="D30" s="15">
        <v>12760.0002288818</v>
      </c>
      <c r="E30" s="15">
        <v>12760.0002288818</v>
      </c>
      <c r="F30" s="15">
        <v>12470.000267028799</v>
      </c>
      <c r="G30" s="15">
        <v>12489.9997711182</v>
      </c>
      <c r="H30" s="15">
        <v>12409.9998474121</v>
      </c>
      <c r="I30" s="15">
        <v>12439.999580383301</v>
      </c>
      <c r="J30" s="15">
        <v>11829.027640383301</v>
      </c>
    </row>
    <row r="31" spans="1:10" x14ac:dyDescent="0.25">
      <c r="A31" s="4" t="s">
        <v>25</v>
      </c>
      <c r="B31" s="15">
        <v>17040.0009155273</v>
      </c>
      <c r="C31" s="15">
        <v>17209.9990844727</v>
      </c>
      <c r="D31" s="15">
        <v>17290.0009155273</v>
      </c>
      <c r="E31" s="15">
        <v>17309.999465942401</v>
      </c>
      <c r="F31" s="15">
        <v>17170.000076293902</v>
      </c>
      <c r="G31" s="15">
        <v>17190.000534057599</v>
      </c>
      <c r="H31" s="15">
        <v>16940.000534057599</v>
      </c>
      <c r="I31" s="15">
        <v>16760.0002288818</v>
      </c>
      <c r="J31" s="15">
        <v>16490.1309688818</v>
      </c>
    </row>
    <row r="32" spans="1:10" x14ac:dyDescent="0.25">
      <c r="A32" s="4" t="s">
        <v>26</v>
      </c>
      <c r="B32" s="15">
        <v>5699.9998092651404</v>
      </c>
      <c r="C32" s="15">
        <v>5530.0002098083496</v>
      </c>
      <c r="D32" s="15">
        <v>5389.9998664856003</v>
      </c>
      <c r="E32" s="15">
        <v>5210.0000381469699</v>
      </c>
      <c r="F32" s="15">
        <v>5150.0000953674298</v>
      </c>
      <c r="G32" s="15">
        <v>5119.9998855590802</v>
      </c>
      <c r="H32" s="15">
        <v>4880.0001144409198</v>
      </c>
      <c r="I32" s="15">
        <v>4769.99998092651</v>
      </c>
      <c r="J32" s="15">
        <v>3905.13699092651</v>
      </c>
    </row>
    <row r="33" spans="1:10" x14ac:dyDescent="0.25">
      <c r="A33" s="4" t="s">
        <v>27</v>
      </c>
      <c r="B33" s="15">
        <v>391830.00500500202</v>
      </c>
      <c r="C33" s="15">
        <v>386390.00207185745</v>
      </c>
      <c r="D33" s="15">
        <v>380509.99875366676</v>
      </c>
      <c r="E33" s="15">
        <v>381120.00067532074</v>
      </c>
      <c r="F33" s="15">
        <v>377540.00344872469</v>
      </c>
      <c r="G33" s="15">
        <v>376049.99914765346</v>
      </c>
      <c r="H33" s="15">
        <v>368739.99944329268</v>
      </c>
      <c r="I33" s="15">
        <v>365379.99668717379</v>
      </c>
      <c r="J33" s="15">
        <f>SUM(J6:J32)</f>
        <v>359712.4265271739</v>
      </c>
    </row>
    <row r="34" spans="1:10" x14ac:dyDescent="0.25">
      <c r="B34" s="14"/>
      <c r="C34" s="20">
        <f>(C33-B33)/B33</f>
        <v>-1.3883579265643844E-2</v>
      </c>
      <c r="D34" s="20">
        <f t="shared" ref="D34:J34" si="0">(D33-C33)/C33</f>
        <v>-1.5217793645440078E-2</v>
      </c>
      <c r="E34" s="20">
        <f t="shared" si="0"/>
        <v>1.6031166688181598E-3</v>
      </c>
      <c r="F34" s="20">
        <f t="shared" si="0"/>
        <v>-9.3933596249279033E-3</v>
      </c>
      <c r="G34" s="20">
        <f t="shared" si="0"/>
        <v>-3.9466130408975031E-3</v>
      </c>
      <c r="H34" s="20">
        <f t="shared" si="0"/>
        <v>-1.9438903658900331E-2</v>
      </c>
      <c r="I34" s="20">
        <f t="shared" si="0"/>
        <v>-9.1121190030690295E-3</v>
      </c>
      <c r="J34" s="20">
        <f t="shared" si="0"/>
        <v>-1.5511440723046128E-2</v>
      </c>
    </row>
    <row r="36" spans="1:10" x14ac:dyDescent="0.25">
      <c r="C36" s="22" t="s">
        <v>46</v>
      </c>
      <c r="D36" s="22"/>
      <c r="E36" s="22"/>
      <c r="F36" s="22"/>
      <c r="G36" s="22"/>
      <c r="H36" s="22"/>
    </row>
    <row r="37" spans="1:10" x14ac:dyDescent="0.25">
      <c r="C37" s="22"/>
      <c r="D37" s="22"/>
      <c r="E37" s="22"/>
      <c r="F37" s="22"/>
      <c r="G37" s="22"/>
      <c r="H37" s="22"/>
    </row>
    <row r="38" spans="1:10" x14ac:dyDescent="0.25">
      <c r="C38" s="22"/>
      <c r="D38" s="22"/>
      <c r="E38" s="22"/>
      <c r="F38" s="22"/>
      <c r="G38" s="22"/>
      <c r="H38" s="22"/>
    </row>
    <row r="39" spans="1:10" x14ac:dyDescent="0.25">
      <c r="C39" s="22"/>
      <c r="D39" s="22"/>
      <c r="E39" s="22"/>
      <c r="F39" s="22"/>
      <c r="G39" s="22"/>
      <c r="H39" s="22"/>
    </row>
    <row r="42" spans="1:10" x14ac:dyDescent="0.25">
      <c r="B42" s="15">
        <v>2942.9264715999998</v>
      </c>
      <c r="C42" s="15">
        <v>2851.1217925599999</v>
      </c>
      <c r="D42" s="15">
        <v>2417.1245365899999</v>
      </c>
      <c r="E42" s="15">
        <v>1839.1556417199999</v>
      </c>
      <c r="F42" s="15">
        <v>2308.8093692799998</v>
      </c>
      <c r="G42" s="15">
        <v>1499.0757973899999</v>
      </c>
      <c r="H42" s="15">
        <v>1252.3292016599999</v>
      </c>
      <c r="I42" s="15">
        <v>895.79976855999996</v>
      </c>
      <c r="J42" s="15">
        <v>669.12104099999999</v>
      </c>
    </row>
    <row r="43" spans="1:10" x14ac:dyDescent="0.25">
      <c r="B43" s="14">
        <f>B42*10</f>
        <v>29429.264715999998</v>
      </c>
      <c r="C43" s="14">
        <f t="shared" ref="C43:J43" si="1">C42*10</f>
        <v>28511.217925599998</v>
      </c>
      <c r="D43" s="14">
        <f t="shared" si="1"/>
        <v>24171.245365899998</v>
      </c>
      <c r="E43" s="14">
        <f t="shared" si="1"/>
        <v>18391.556417200001</v>
      </c>
      <c r="F43" s="14">
        <f t="shared" si="1"/>
        <v>23088.093692799997</v>
      </c>
      <c r="G43" s="14">
        <f t="shared" si="1"/>
        <v>14990.757973899999</v>
      </c>
      <c r="H43" s="14">
        <f t="shared" si="1"/>
        <v>12523.292016599999</v>
      </c>
      <c r="I43" s="14">
        <f t="shared" si="1"/>
        <v>8957.9976855999994</v>
      </c>
      <c r="J43" s="14">
        <f t="shared" si="1"/>
        <v>6691.2104099999997</v>
      </c>
    </row>
    <row r="44" spans="1:10" x14ac:dyDescent="0.25">
      <c r="B44" s="14"/>
      <c r="C44" s="14"/>
      <c r="D44" s="14"/>
      <c r="E44" s="14"/>
      <c r="F44" s="14"/>
      <c r="G44" s="14"/>
      <c r="H44" s="14"/>
      <c r="I44" s="14"/>
      <c r="J44" s="14"/>
    </row>
    <row r="45" spans="1:10" x14ac:dyDescent="0.25">
      <c r="B45" s="14"/>
      <c r="C45" s="14"/>
      <c r="D45" s="14"/>
      <c r="E45" s="14"/>
      <c r="F45" s="14"/>
      <c r="G45" s="14"/>
      <c r="H45" s="14"/>
      <c r="I45" s="14"/>
      <c r="J45" s="14"/>
    </row>
    <row r="46" spans="1:10" x14ac:dyDescent="0.25">
      <c r="B46" s="14"/>
      <c r="C46" s="14"/>
      <c r="D46" s="14"/>
      <c r="E46" s="14"/>
      <c r="F46" s="14"/>
      <c r="G46" s="14"/>
      <c r="H46" s="14"/>
      <c r="I46" s="14"/>
      <c r="J46" s="14"/>
    </row>
    <row r="47" spans="1:10" x14ac:dyDescent="0.25">
      <c r="B47" s="21">
        <v>0.15871229079974991</v>
      </c>
      <c r="C47" s="21">
        <v>0.16637909248553925</v>
      </c>
      <c r="D47" s="21">
        <v>1.0000000000000344</v>
      </c>
      <c r="E47" s="21">
        <v>0.16812403652119512</v>
      </c>
      <c r="F47" s="21">
        <v>0.17253230100232611</v>
      </c>
      <c r="G47" s="21">
        <v>0.15111747018196214</v>
      </c>
      <c r="H47" s="21">
        <v>0.15447040182726085</v>
      </c>
      <c r="I47" s="21">
        <v>0.16254415320277571</v>
      </c>
      <c r="J47" s="21">
        <v>0.16506552220775159</v>
      </c>
    </row>
    <row r="48" spans="1:10" x14ac:dyDescent="0.25">
      <c r="B48" s="14"/>
      <c r="C48" s="14"/>
      <c r="D48" s="14"/>
      <c r="E48" s="14"/>
      <c r="F48" s="14"/>
      <c r="G48" s="14"/>
      <c r="H48" s="14"/>
      <c r="I48" s="14"/>
      <c r="J48" s="14"/>
    </row>
    <row r="49" spans="2:47" x14ac:dyDescent="0.25">
      <c r="B49" s="14"/>
      <c r="C49" s="14"/>
      <c r="D49" s="14"/>
      <c r="E49" s="14"/>
      <c r="F49" s="14"/>
      <c r="G49" s="14"/>
      <c r="H49" s="14"/>
      <c r="I49" s="14"/>
      <c r="J49" s="14"/>
    </row>
    <row r="50" spans="2:47" x14ac:dyDescent="0.25">
      <c r="B50" s="14"/>
      <c r="C50" s="14"/>
      <c r="D50" s="14"/>
      <c r="E50" s="14"/>
      <c r="F50" s="14"/>
      <c r="G50" s="14"/>
      <c r="H50" s="14"/>
      <c r="I50" s="14"/>
      <c r="J50" s="14"/>
    </row>
    <row r="51" spans="2:47" x14ac:dyDescent="0.25">
      <c r="B51" s="14"/>
      <c r="C51" s="14"/>
      <c r="D51" s="14"/>
      <c r="E51" s="14"/>
      <c r="F51" s="14"/>
      <c r="G51" s="14"/>
      <c r="H51" s="14"/>
      <c r="I51" s="14"/>
      <c r="J51" s="14"/>
    </row>
    <row r="52" spans="2:47" x14ac:dyDescent="0.25">
      <c r="B52" s="14"/>
      <c r="C52" s="14"/>
      <c r="D52" s="14"/>
      <c r="E52" s="14"/>
      <c r="F52" s="14"/>
      <c r="G52" s="14"/>
      <c r="H52" s="14"/>
      <c r="I52" s="14"/>
      <c r="J52" s="14"/>
    </row>
    <row r="53" spans="2:47" x14ac:dyDescent="0.25">
      <c r="B53" s="14"/>
      <c r="C53" s="14"/>
      <c r="D53" s="14"/>
      <c r="E53" s="14"/>
      <c r="F53" s="14"/>
      <c r="G53" s="14"/>
      <c r="H53" s="14"/>
      <c r="I53" s="14"/>
      <c r="J53" s="14"/>
    </row>
    <row r="54" spans="2:47" x14ac:dyDescent="0.25">
      <c r="B54" s="14"/>
      <c r="C54" s="14"/>
      <c r="D54" s="14"/>
      <c r="E54" s="14"/>
      <c r="F54" s="14"/>
      <c r="G54" s="14"/>
      <c r="H54" s="14"/>
      <c r="I54" s="14"/>
      <c r="J54" s="14"/>
    </row>
    <row r="55" spans="2:47" x14ac:dyDescent="0.25">
      <c r="B55" s="14"/>
      <c r="C55" s="14"/>
      <c r="D55" s="14"/>
      <c r="E55" s="14"/>
      <c r="F55" s="14"/>
      <c r="G55" s="14"/>
      <c r="H55" s="14"/>
      <c r="I55" s="14"/>
      <c r="J55" s="14"/>
      <c r="AK55" s="31" t="s">
        <v>63</v>
      </c>
      <c r="AL55" s="25"/>
      <c r="AM55" s="25"/>
      <c r="AN55" s="25"/>
      <c r="AO55" s="25"/>
      <c r="AP55" s="25"/>
      <c r="AQ55" s="25"/>
      <c r="AR55" s="25"/>
      <c r="AS55" s="25"/>
      <c r="AT55" s="25"/>
      <c r="AU55" s="25"/>
    </row>
    <row r="56" spans="2:47" x14ac:dyDescent="0.25">
      <c r="B56" s="14"/>
      <c r="C56" s="14"/>
      <c r="D56" s="14"/>
      <c r="E56" s="14"/>
      <c r="F56" s="14"/>
      <c r="G56" s="14"/>
      <c r="H56" s="14"/>
      <c r="I56" s="14"/>
      <c r="J56" s="14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</row>
    <row r="57" spans="2:47" x14ac:dyDescent="0.25">
      <c r="B57" s="14"/>
      <c r="C57" s="14"/>
      <c r="D57" s="14"/>
      <c r="E57" s="14"/>
      <c r="F57" s="14"/>
      <c r="G57" s="14"/>
      <c r="H57" s="14"/>
      <c r="I57" s="14"/>
      <c r="J57" s="14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</row>
    <row r="58" spans="2:47" x14ac:dyDescent="0.25">
      <c r="B58" s="14"/>
      <c r="C58" s="14"/>
      <c r="D58" s="14"/>
      <c r="E58" s="14"/>
      <c r="F58" s="14"/>
      <c r="G58" s="14"/>
      <c r="H58" s="14"/>
      <c r="I58" s="14"/>
      <c r="J58" s="14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</row>
    <row r="59" spans="2:47" x14ac:dyDescent="0.25">
      <c r="B59" s="14"/>
      <c r="C59" s="14"/>
      <c r="D59" s="14"/>
      <c r="E59" s="14"/>
      <c r="F59" s="14"/>
      <c r="G59" s="14"/>
      <c r="H59" s="14"/>
      <c r="I59" s="14"/>
      <c r="J59" s="14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</row>
    <row r="60" spans="2:47" x14ac:dyDescent="0.25">
      <c r="B60" s="14"/>
      <c r="C60" s="14"/>
      <c r="D60" s="14"/>
      <c r="E60" s="14"/>
      <c r="F60" s="14"/>
      <c r="G60" s="14"/>
      <c r="H60" s="14"/>
      <c r="I60" s="14"/>
      <c r="J60" s="14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</row>
    <row r="61" spans="2:47" x14ac:dyDescent="0.25">
      <c r="B61" s="14"/>
      <c r="C61" s="14"/>
      <c r="D61" s="14"/>
      <c r="E61" s="14"/>
      <c r="F61" s="14"/>
      <c r="G61" s="14"/>
      <c r="H61" s="14"/>
      <c r="I61" s="14"/>
      <c r="J61" s="14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</row>
    <row r="62" spans="2:47" x14ac:dyDescent="0.25">
      <c r="B62" s="14"/>
      <c r="C62" s="14"/>
      <c r="D62" s="14"/>
      <c r="E62" s="14"/>
      <c r="F62" s="14"/>
      <c r="G62" s="14"/>
      <c r="H62" s="14"/>
      <c r="I62" s="14"/>
      <c r="J62" s="14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</row>
    <row r="63" spans="2:47" x14ac:dyDescent="0.25">
      <c r="B63" s="14"/>
      <c r="C63" s="14"/>
      <c r="D63" s="14"/>
      <c r="E63" s="14"/>
      <c r="F63" s="14"/>
      <c r="G63" s="14"/>
      <c r="H63" s="14"/>
      <c r="I63" s="14"/>
      <c r="J63" s="14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</row>
    <row r="64" spans="2:47" x14ac:dyDescent="0.25">
      <c r="B64" s="14"/>
      <c r="C64" s="14"/>
      <c r="D64" s="14"/>
      <c r="E64" s="14"/>
      <c r="F64" s="14"/>
      <c r="G64" s="14"/>
      <c r="H64" s="14"/>
      <c r="I64" s="14"/>
      <c r="J64" s="14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</row>
    <row r="65" spans="2:47" x14ac:dyDescent="0.25">
      <c r="B65" s="14"/>
      <c r="C65" s="14"/>
      <c r="D65" s="14"/>
      <c r="E65" s="14"/>
      <c r="F65" s="14"/>
      <c r="G65" s="14"/>
      <c r="H65" s="14"/>
      <c r="I65" s="14"/>
      <c r="J65" s="14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</row>
    <row r="66" spans="2:47" x14ac:dyDescent="0.25">
      <c r="B66" s="14"/>
      <c r="C66" s="14"/>
      <c r="D66" s="14"/>
      <c r="E66" s="14"/>
      <c r="F66" s="14"/>
      <c r="G66" s="14"/>
      <c r="H66" s="14"/>
      <c r="I66" s="14"/>
      <c r="J66" s="14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</row>
    <row r="67" spans="2:47" x14ac:dyDescent="0.25">
      <c r="B67" s="14"/>
      <c r="C67" s="14"/>
      <c r="D67" s="14"/>
      <c r="E67" s="14"/>
      <c r="F67" s="14"/>
      <c r="G67" s="14"/>
      <c r="H67" s="14"/>
      <c r="I67" s="14"/>
      <c r="J67" s="14"/>
    </row>
    <row r="68" spans="2:47" x14ac:dyDescent="0.25">
      <c r="B68" s="14"/>
      <c r="C68" s="14"/>
      <c r="D68" s="1"/>
      <c r="E68" s="1" t="s">
        <v>49</v>
      </c>
      <c r="F68" s="1" t="s">
        <v>52</v>
      </c>
      <c r="G68" s="1" t="s">
        <v>49</v>
      </c>
      <c r="H68" t="s">
        <v>12</v>
      </c>
      <c r="I68">
        <v>61661.30126369901</v>
      </c>
      <c r="J68" s="14"/>
    </row>
    <row r="69" spans="2:47" x14ac:dyDescent="0.25">
      <c r="B69" s="14"/>
      <c r="C69" s="14"/>
      <c r="D69" s="18" t="s">
        <v>20</v>
      </c>
      <c r="E69" s="1">
        <v>1.0000000000000875</v>
      </c>
      <c r="F69" s="1">
        <v>210.58132900658913</v>
      </c>
      <c r="G69" s="15">
        <f t="shared" ref="G69:G77" si="2">AVERAGE(B6:J6)</f>
        <v>51848.402601934678</v>
      </c>
      <c r="H69" s="14" t="s">
        <v>0</v>
      </c>
      <c r="I69" s="14">
        <v>51996.148973659932</v>
      </c>
      <c r="J69" s="14"/>
    </row>
    <row r="70" spans="2:47" x14ac:dyDescent="0.25">
      <c r="D70" s="16" t="s">
        <v>1</v>
      </c>
      <c r="E70" s="1">
        <v>0.99999999999999911</v>
      </c>
      <c r="F70" s="1">
        <v>7289.6753219133861</v>
      </c>
      <c r="G70" s="15">
        <f t="shared" si="2"/>
        <v>7289.6753219133861</v>
      </c>
      <c r="H70" t="s">
        <v>16</v>
      </c>
      <c r="I70">
        <v>44733.341077202684</v>
      </c>
    </row>
    <row r="71" spans="2:47" x14ac:dyDescent="0.25">
      <c r="D71" s="16" t="s">
        <v>6</v>
      </c>
      <c r="E71" s="1">
        <v>0.99999999999999878</v>
      </c>
      <c r="F71" s="1">
        <v>8113.5644723038749</v>
      </c>
      <c r="G71" s="15">
        <f t="shared" si="2"/>
        <v>8385.7587587291127</v>
      </c>
      <c r="H71" t="s">
        <v>9</v>
      </c>
      <c r="I71">
        <v>38447.777947319883</v>
      </c>
    </row>
    <row r="72" spans="2:47" x14ac:dyDescent="0.25">
      <c r="D72" s="16" t="s">
        <v>0</v>
      </c>
      <c r="E72" s="1">
        <v>0.99999999999999867</v>
      </c>
      <c r="F72" s="1">
        <v>51848.402601934678</v>
      </c>
      <c r="G72" s="15">
        <f t="shared" si="2"/>
        <v>7232.2222921583389</v>
      </c>
      <c r="H72" t="s">
        <v>22</v>
      </c>
      <c r="I72">
        <v>31593.977752346462</v>
      </c>
    </row>
    <row r="73" spans="2:47" x14ac:dyDescent="0.25">
      <c r="D73" s="19" t="s">
        <v>16</v>
      </c>
      <c r="E73" s="1">
        <v>0.99999999999999822</v>
      </c>
      <c r="F73" s="1">
        <v>44757.03918321614</v>
      </c>
      <c r="G73" s="15">
        <f t="shared" si="2"/>
        <v>718.33981656372055</v>
      </c>
      <c r="H73" t="s">
        <v>25</v>
      </c>
      <c r="I73">
        <v>17740.819083862287</v>
      </c>
    </row>
    <row r="74" spans="2:47" x14ac:dyDescent="0.25">
      <c r="D74" s="18" t="s">
        <v>21</v>
      </c>
      <c r="E74" s="1">
        <v>0.99999999999999667</v>
      </c>
      <c r="F74" s="1">
        <v>16619.354766989745</v>
      </c>
      <c r="G74" s="15">
        <f t="shared" si="2"/>
        <v>3694.8309889492439</v>
      </c>
      <c r="H74" t="s">
        <v>21</v>
      </c>
      <c r="I74">
        <v>16810.84464789497</v>
      </c>
    </row>
    <row r="75" spans="2:47" x14ac:dyDescent="0.25">
      <c r="D75" s="18" t="s">
        <v>26</v>
      </c>
      <c r="E75" s="1">
        <v>0.99999999999999434</v>
      </c>
      <c r="F75" s="1">
        <v>5072.7929989918348</v>
      </c>
      <c r="G75" s="15">
        <f t="shared" si="2"/>
        <v>8113.5644723038749</v>
      </c>
      <c r="H75" t="s">
        <v>15</v>
      </c>
      <c r="I75">
        <v>15643.368901604557</v>
      </c>
    </row>
    <row r="76" spans="2:47" x14ac:dyDescent="0.25">
      <c r="D76" s="1" t="s">
        <v>12</v>
      </c>
      <c r="E76" s="1">
        <v>0.99999999999999156</v>
      </c>
      <c r="F76" s="1">
        <v>62186.166835633689</v>
      </c>
      <c r="G76" s="15">
        <f t="shared" si="2"/>
        <v>4254.8776069542109</v>
      </c>
      <c r="H76" t="s">
        <v>24</v>
      </c>
      <c r="I76">
        <v>12587.628833787699</v>
      </c>
    </row>
    <row r="77" spans="2:47" x14ac:dyDescent="0.25">
      <c r="D77" s="18" t="s">
        <v>19</v>
      </c>
      <c r="E77" s="1">
        <v>0.99999999999995337</v>
      </c>
      <c r="F77" s="1">
        <v>560.18316127307492</v>
      </c>
      <c r="G77" s="15">
        <f t="shared" si="2"/>
        <v>1776.2299044444444</v>
      </c>
      <c r="H77" t="s">
        <v>23</v>
      </c>
      <c r="I77">
        <v>11196.307693006735</v>
      </c>
    </row>
    <row r="78" spans="2:47" x14ac:dyDescent="0.25">
      <c r="D78" s="19" t="s">
        <v>15</v>
      </c>
      <c r="E78" s="1">
        <v>0.96309136536521989</v>
      </c>
      <c r="F78" s="1">
        <v>15724.350424732002</v>
      </c>
      <c r="G78" s="15">
        <f>AVERAGE('[1]ESPAÑA CROACIA'!I24:Q24)</f>
        <v>38447.777947319883</v>
      </c>
      <c r="H78" t="s">
        <v>13</v>
      </c>
      <c r="I78">
        <v>9830.5778795030419</v>
      </c>
    </row>
    <row r="79" spans="2:47" x14ac:dyDescent="0.25">
      <c r="D79" s="19" t="s">
        <v>17</v>
      </c>
      <c r="E79" s="1">
        <v>0.88416897159815022</v>
      </c>
      <c r="F79" s="1">
        <v>2034.5577451348881</v>
      </c>
      <c r="G79" s="15">
        <f t="shared" ref="G79:G95" si="3">AVERAGE(B16:J16)</f>
        <v>1149.9454136208756</v>
      </c>
      <c r="H79" t="s">
        <v>2</v>
      </c>
      <c r="I79">
        <v>8277.645407206217</v>
      </c>
    </row>
    <row r="80" spans="2:47" x14ac:dyDescent="0.25">
      <c r="D80" s="16" t="s">
        <v>2</v>
      </c>
      <c r="E80" s="1">
        <v>0.87567095048783061</v>
      </c>
      <c r="F80" s="1">
        <v>8385.7587587291127</v>
      </c>
      <c r="G80" s="15">
        <f t="shared" si="3"/>
        <v>5001.214796070286</v>
      </c>
      <c r="H80" t="s">
        <v>6</v>
      </c>
      <c r="I80">
        <v>8043.0544423251704</v>
      </c>
    </row>
    <row r="81" spans="4:9" x14ac:dyDescent="0.25">
      <c r="D81" s="18" t="s">
        <v>22</v>
      </c>
      <c r="E81" s="1">
        <v>0.791188877978799</v>
      </c>
      <c r="F81" s="1">
        <v>29840.997430124236</v>
      </c>
      <c r="G81" s="15">
        <f t="shared" si="3"/>
        <v>62186.166835633689</v>
      </c>
      <c r="H81" t="s">
        <v>14</v>
      </c>
      <c r="I81">
        <v>7373.3032655164925</v>
      </c>
    </row>
    <row r="82" spans="4:9" x14ac:dyDescent="0.25">
      <c r="D82" s="17" t="s">
        <v>10</v>
      </c>
      <c r="E82" s="1">
        <v>0.68567894626232784</v>
      </c>
      <c r="F82" s="1">
        <v>1149.9454136208756</v>
      </c>
      <c r="G82" s="15">
        <f t="shared" si="3"/>
        <v>9766.012567568363</v>
      </c>
      <c r="H82" t="s">
        <v>1</v>
      </c>
      <c r="I82">
        <v>7176.6044423251697</v>
      </c>
    </row>
    <row r="83" spans="4:9" x14ac:dyDescent="0.25">
      <c r="D83" s="17" t="s">
        <v>9</v>
      </c>
      <c r="E83" s="1">
        <v>0.66662684099829717</v>
      </c>
      <c r="F83" s="1">
        <v>38447.777947319883</v>
      </c>
      <c r="G83" s="15">
        <f t="shared" si="3"/>
        <v>7233.4876099609373</v>
      </c>
      <c r="H83" t="s">
        <v>3</v>
      </c>
      <c r="I83">
        <v>7109.2889418707955</v>
      </c>
    </row>
    <row r="84" spans="4:9" x14ac:dyDescent="0.25">
      <c r="D84" s="17" t="s">
        <v>11</v>
      </c>
      <c r="E84" s="1">
        <v>0.64819578958762381</v>
      </c>
      <c r="F84" s="1">
        <v>5001.214796070286</v>
      </c>
      <c r="G84" s="15">
        <f t="shared" si="3"/>
        <v>15724.350424732002</v>
      </c>
      <c r="H84" t="s">
        <v>26</v>
      </c>
      <c r="I84">
        <v>5095.5777777777776</v>
      </c>
    </row>
    <row r="85" spans="4:9" x14ac:dyDescent="0.25">
      <c r="D85" s="1" t="s">
        <v>18</v>
      </c>
      <c r="E85" s="1">
        <v>0.62932886829882995</v>
      </c>
      <c r="F85" s="1">
        <v>3321.5238523979356</v>
      </c>
      <c r="G85" s="15">
        <f t="shared" si="3"/>
        <v>44757.03918321614</v>
      </c>
      <c r="H85" t="s">
        <v>11</v>
      </c>
      <c r="I85">
        <v>4984.6533375718855</v>
      </c>
    </row>
    <row r="86" spans="4:9" x14ac:dyDescent="0.25">
      <c r="D86" s="16" t="s">
        <v>4</v>
      </c>
      <c r="E86" s="1">
        <v>0.6187392955773503</v>
      </c>
      <c r="F86" s="1">
        <v>718.33981656372055</v>
      </c>
      <c r="G86" s="15">
        <f t="shared" si="3"/>
        <v>2034.5577451348881</v>
      </c>
      <c r="H86" t="s">
        <v>7</v>
      </c>
      <c r="I86">
        <v>4132.3955894639757</v>
      </c>
    </row>
    <row r="87" spans="4:9" x14ac:dyDescent="0.25">
      <c r="D87" s="18" t="s">
        <v>23</v>
      </c>
      <c r="E87" s="1">
        <v>0.53130010536323669</v>
      </c>
      <c r="F87" s="1">
        <v>11463.967869836701</v>
      </c>
      <c r="G87" s="15">
        <f t="shared" si="3"/>
        <v>3321.5238523979356</v>
      </c>
      <c r="H87" t="s">
        <v>5</v>
      </c>
      <c r="I87">
        <v>3687.6333704206659</v>
      </c>
    </row>
    <row r="88" spans="4:9" x14ac:dyDescent="0.25">
      <c r="D88" s="16" t="s">
        <v>8</v>
      </c>
      <c r="E88" s="1">
        <v>0.49595606239757928</v>
      </c>
      <c r="F88" s="1">
        <v>1776.2299044444444</v>
      </c>
      <c r="G88" s="15">
        <f t="shared" si="3"/>
        <v>560.18316127307492</v>
      </c>
      <c r="H88" t="s">
        <v>18</v>
      </c>
      <c r="I88">
        <v>3314.8544211324056</v>
      </c>
    </row>
    <row r="89" spans="4:9" x14ac:dyDescent="0.25">
      <c r="D89" s="16" t="s">
        <v>5</v>
      </c>
      <c r="E89" s="1">
        <v>0.46503011448831938</v>
      </c>
      <c r="F89" s="1">
        <v>3694.8309889492439</v>
      </c>
      <c r="G89" s="15">
        <f t="shared" si="3"/>
        <v>210.58132900658913</v>
      </c>
      <c r="H89" t="s">
        <v>17</v>
      </c>
      <c r="I89">
        <v>2009.7844052378339</v>
      </c>
    </row>
    <row r="90" spans="4:9" x14ac:dyDescent="0.25">
      <c r="D90" s="19" t="s">
        <v>13</v>
      </c>
      <c r="E90" s="1">
        <v>0.45678789858276669</v>
      </c>
      <c r="F90" s="1">
        <v>9766.012567568363</v>
      </c>
      <c r="G90" s="15">
        <f t="shared" si="3"/>
        <v>16619.354766989745</v>
      </c>
      <c r="H90" t="s">
        <v>8</v>
      </c>
      <c r="I90">
        <v>1795.9588867696123</v>
      </c>
    </row>
    <row r="91" spans="4:9" x14ac:dyDescent="0.25">
      <c r="D91" s="18" t="s">
        <v>25</v>
      </c>
      <c r="E91" s="1">
        <v>0.32226665964916051</v>
      </c>
      <c r="F91" s="1">
        <v>17044.459191515823</v>
      </c>
      <c r="G91" s="15">
        <f t="shared" si="3"/>
        <v>29840.997430124236</v>
      </c>
      <c r="H91" t="s">
        <v>10</v>
      </c>
      <c r="I91">
        <v>1147.2733486980858</v>
      </c>
    </row>
    <row r="92" spans="4:9" x14ac:dyDescent="0.25">
      <c r="D92" s="16" t="s">
        <v>7</v>
      </c>
      <c r="E92" s="1">
        <v>0.28573109048535961</v>
      </c>
      <c r="F92" s="1">
        <v>4254.8776069542109</v>
      </c>
      <c r="G92" s="15">
        <f t="shared" si="3"/>
        <v>11463.967869836701</v>
      </c>
      <c r="H92" t="s">
        <v>4</v>
      </c>
      <c r="I92">
        <v>745.3444455040825</v>
      </c>
    </row>
    <row r="93" spans="4:9" x14ac:dyDescent="0.25">
      <c r="D93" s="19" t="s">
        <v>14</v>
      </c>
      <c r="E93" s="1">
        <v>0.23434707963453677</v>
      </c>
      <c r="F93" s="1">
        <v>7233.4876099609373</v>
      </c>
      <c r="G93" s="15">
        <f t="shared" si="3"/>
        <v>12622.114127163622</v>
      </c>
      <c r="H93" t="s">
        <v>19</v>
      </c>
      <c r="I93">
        <v>562.28333545260978</v>
      </c>
    </row>
    <row r="94" spans="4:9" x14ac:dyDescent="0.25">
      <c r="D94" s="18" t="s">
        <v>24</v>
      </c>
      <c r="E94" s="1">
        <v>0.17142373801796512</v>
      </c>
      <c r="F94" s="1">
        <v>12622.114127163622</v>
      </c>
      <c r="G94" s="15">
        <f t="shared" si="3"/>
        <v>17044.459191515823</v>
      </c>
      <c r="H94" t="s">
        <v>20</v>
      </c>
      <c r="I94">
        <v>208.20111025015501</v>
      </c>
    </row>
    <row r="95" spans="4:9" x14ac:dyDescent="0.25">
      <c r="D95" s="16" t="s">
        <v>3</v>
      </c>
      <c r="E95" s="1">
        <v>0.14226958981533103</v>
      </c>
      <c r="F95" s="1">
        <v>7232.2222921583389</v>
      </c>
      <c r="G95" s="15">
        <f t="shared" si="3"/>
        <v>5072.7929989918348</v>
      </c>
      <c r="H95" s="14"/>
      <c r="I95" s="14"/>
    </row>
  </sheetData>
  <sortState xmlns:xlrd2="http://schemas.microsoft.com/office/spreadsheetml/2017/richdata2" ref="D69:F95">
    <sortCondition descending="1" ref="E69:E95"/>
  </sortState>
  <mergeCells count="2">
    <mergeCell ref="C36:H39"/>
    <mergeCell ref="AK55:AU6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40954-9F25-4614-B648-A37ACF46E86D}">
  <dimension ref="A3:M30"/>
  <sheetViews>
    <sheetView tabSelected="1" zoomScale="85" zoomScaleNormal="85" workbookViewId="0">
      <selection activeCell="M3" sqref="M3"/>
    </sheetView>
  </sheetViews>
  <sheetFormatPr baseColWidth="10" defaultRowHeight="15" x14ac:dyDescent="0.25"/>
  <sheetData>
    <row r="3" spans="1:13" x14ac:dyDescent="0.25">
      <c r="B3" t="s">
        <v>55</v>
      </c>
      <c r="C3" t="s">
        <v>56</v>
      </c>
      <c r="D3" t="s">
        <v>57</v>
      </c>
      <c r="E3" t="s">
        <v>58</v>
      </c>
      <c r="F3" t="s">
        <v>59</v>
      </c>
      <c r="G3" t="s">
        <v>60</v>
      </c>
      <c r="H3" t="s">
        <v>61</v>
      </c>
      <c r="I3" t="s">
        <v>62</v>
      </c>
      <c r="J3" t="s">
        <v>62</v>
      </c>
      <c r="M3">
        <v>2020</v>
      </c>
    </row>
    <row r="4" spans="1:13" x14ac:dyDescent="0.25">
      <c r="A4" t="s">
        <v>0</v>
      </c>
      <c r="B4">
        <f>HLOOKUP($M$3,'Generación elec carb (%)'!$B$5:$J$32,2,FALSE)</f>
        <v>23.391800577493175</v>
      </c>
      <c r="C4">
        <f>HLOOKUP($M$3,'Generación elec petró (%) '!$B$5:$J$332,2,FALSE)</f>
        <v>0.85573351964404842</v>
      </c>
      <c r="D4">
        <f>HLOOKUP($M$3,'Generación elec nuc (%)'!$B$5:$J$32,2,FALSE)</f>
        <v>11.273549306675491</v>
      </c>
      <c r="E4">
        <f>HLOOKUP($M$3,'Índice de prod ind (%)'!$B$5:$K$32,2,FALSE)</f>
        <v>-9.516666666666671</v>
      </c>
      <c r="F4">
        <f>HLOOKUP($M$3,'Volumen de vehículos'!$B$5:$J$32,2,FALSE)</f>
        <v>53651934</v>
      </c>
      <c r="G4">
        <f>HLOOKUP($M$3,'PIB (€)'!$B$5:$J$32,2,FALSE)</f>
        <v>3398257</v>
      </c>
      <c r="H4">
        <f>HLOOKUP($M$3,'Renta per cápita (€)'!$B$5:$J$32,2,FALSE)</f>
        <v>40950</v>
      </c>
      <c r="I4">
        <f>HLOOKUP($M$3,'Emisiones CO2'!$B$5:$J$32,2,FALSE)</f>
        <v>648738.55841633002</v>
      </c>
      <c r="J4">
        <f>HLOOKUP($M$3,'Emisiones CH4'!$B$5:$J$32,2,FALSE)</f>
        <v>47685.622654472703</v>
      </c>
      <c r="K4" s="14"/>
    </row>
    <row r="5" spans="1:13" x14ac:dyDescent="0.25">
      <c r="A5" t="s">
        <v>1</v>
      </c>
      <c r="B5">
        <f>HLOOKUP($M$3,'Generación elec carb (%)'!$B$5:$J$32,3,FALSE)</f>
        <v>0.77087091854228518</v>
      </c>
      <c r="C5">
        <f>HLOOKUP($M$3,'Generación elec petró (%) '!$B$5:$J$332,3,FALSE)</f>
        <v>1.0005547971707358</v>
      </c>
      <c r="D5">
        <f>HLOOKUP($M$3,'Generación elec nuc (%)'!$B$5:$J$32,3,FALSE)</f>
        <v>0</v>
      </c>
      <c r="E5">
        <f>HLOOKUP($M$3,'Índice de prod ind (%)'!$B$5:$K$32,3,FALSE)</f>
        <v>-5.875</v>
      </c>
      <c r="F5">
        <f>HLOOKUP($M$3,'Volumen de vehículos'!$B$5:$J$32,3,FALSE)</f>
        <v>6214321</v>
      </c>
      <c r="G5">
        <f>HLOOKUP($M$3,'PIB (€)'!$B$5:$J$32,3,FALSE)</f>
        <v>378639.6</v>
      </c>
      <c r="H5">
        <f>HLOOKUP($M$3,'Renta per cápita (€)'!$B$5:$J$32,3,FALSE)</f>
        <v>42540</v>
      </c>
      <c r="I5">
        <f>HLOOKUP($M$3,'Emisiones CO2'!$B$5:$J$32,3,FALSE)</f>
        <v>60328.670153890002</v>
      </c>
      <c r="J5">
        <f>HLOOKUP($M$3,'Emisiones CH4'!$B$5:$J$32,3,FALSE)</f>
        <v>6837.0779162939507</v>
      </c>
      <c r="K5" s="14"/>
    </row>
    <row r="6" spans="1:13" x14ac:dyDescent="0.25">
      <c r="A6" t="s">
        <v>2</v>
      </c>
      <c r="B6">
        <f>HLOOKUP($M$3,'Generación elec carb (%)'!$B$5:$J$32,4,FALSE)</f>
        <v>9.1685528761131632E-2</v>
      </c>
      <c r="C6">
        <f>HLOOKUP($M$3,'Generación elec petró (%) '!$B$5:$J$332,4,FALSE)</f>
        <v>0.13488459998110042</v>
      </c>
      <c r="D6">
        <f>HLOOKUP($M$3,'Generación elec nuc (%)'!$B$5:$J$32,4,FALSE)</f>
        <v>38.738204628600478</v>
      </c>
      <c r="E6">
        <f>HLOOKUP($M$3,'Índice de prod ind (%)'!$B$5:$K$32,4,FALSE)</f>
        <v>-3.6916666666666664</v>
      </c>
      <c r="F6">
        <f>HLOOKUP($M$3,'Volumen de vehículos'!$B$5:$J$32,4,FALSE)</f>
        <v>6946638</v>
      </c>
      <c r="G6">
        <f>HLOOKUP($M$3,'PIB (€)'!$B$5:$J$32,4,FALSE)</f>
        <v>456731</v>
      </c>
      <c r="H6">
        <f>HLOOKUP($M$3,'Renta per cápita (€)'!$B$5:$J$32,4,FALSE)</f>
        <v>39560</v>
      </c>
      <c r="I6">
        <f>HLOOKUP($M$3,'Emisiones CO2'!$B$5:$J$32,4,FALSE)</f>
        <v>101942.27095210999</v>
      </c>
      <c r="J6">
        <f>HLOOKUP($M$3,'Emisiones CH4'!$B$5:$J$32,4,FALSE)</f>
        <v>8071.8301637060504</v>
      </c>
      <c r="K6" s="14"/>
    </row>
    <row r="7" spans="1:13" x14ac:dyDescent="0.25">
      <c r="A7" t="s">
        <v>47</v>
      </c>
      <c r="B7">
        <f>HLOOKUP($M$3,'Generación elec carb (%)'!$B$5:$J$32,5,FALSE)</f>
        <v>33.170412612409919</v>
      </c>
      <c r="C7">
        <f>HLOOKUP($M$3,'Generación elec petró (%) '!$B$5:$J$332,5,FALSE)</f>
        <v>0.73372756484744406</v>
      </c>
      <c r="D7">
        <f>HLOOKUP($M$3,'Generación elec nuc (%)'!$B$5:$J$32,5,FALSE)</f>
        <v>40.818397106208245</v>
      </c>
      <c r="E7">
        <f>HLOOKUP($M$3,'Índice de prod ind (%)'!$B$5:$K$32,5,FALSE)</f>
        <v>-6.2583333333333329</v>
      </c>
      <c r="F7">
        <f>HLOOKUP($M$3,'Volumen de vehículos'!$B$5:$J$32,5,FALSE)</f>
        <v>3385940</v>
      </c>
      <c r="G7">
        <f>HLOOKUP($M$3,'PIB (€)'!$B$5:$J$32,5,FALSE)</f>
        <v>61308.799999999996</v>
      </c>
      <c r="H7">
        <f>HLOOKUP($M$3,'Renta per cápita (€)'!$B$5:$J$32,5,FALSE)</f>
        <v>8840</v>
      </c>
      <c r="I7">
        <f>HLOOKUP($M$3,'Emisiones CO2'!$B$5:$J$32,5,FALSE)</f>
        <v>36197.902237030001</v>
      </c>
      <c r="J7">
        <f>HLOOKUP($M$3,'Emisiones CH4'!$B$5:$J$32,5,FALSE)</f>
        <v>6840.0001525878897</v>
      </c>
      <c r="K7" s="14"/>
    </row>
    <row r="8" spans="1:13" x14ac:dyDescent="0.25">
      <c r="A8" t="s">
        <v>4</v>
      </c>
      <c r="B8">
        <f>HLOOKUP($M$3,'Generación elec carb (%)'!$B$5:$J$32,6,FALSE)</f>
        <v>0</v>
      </c>
      <c r="C8">
        <f>HLOOKUP($M$3,'Generación elec petró (%) '!$B$5:$J$332,6,FALSE)</f>
        <v>87.695934623362149</v>
      </c>
      <c r="D8">
        <f>HLOOKUP($M$3,'Generación elec nuc (%)'!$B$5:$J$32,6,FALSE)</f>
        <v>0</v>
      </c>
      <c r="E8">
        <f>HLOOKUP($M$3,'Índice de prod ind (%)'!$B$5:$K$32,6,FALSE)</f>
        <v>-7.2833333333333323</v>
      </c>
      <c r="F8">
        <f>HLOOKUP($M$3,'Volumen de vehículos'!$B$5:$J$32,6,FALSE)</f>
        <v>700852</v>
      </c>
      <c r="G8">
        <f>HLOOKUP($M$3,'PIB (€)'!$B$5:$J$32,6,FALSE)</f>
        <v>21617.9</v>
      </c>
      <c r="H8">
        <f>HLOOKUP($M$3,'Renta per cápita (€)'!$B$5:$J$32,6,FALSE)</f>
        <v>24240</v>
      </c>
      <c r="I8">
        <f>HLOOKUP($M$3,'Emisiones CO2'!$B$5:$J$32,6,FALSE)</f>
        <v>5768.19916844</v>
      </c>
      <c r="J8">
        <f>HLOOKUP($M$3,'Emisiones CH4'!$B$5:$J$32,6,FALSE)</f>
        <v>725.05833953674301</v>
      </c>
      <c r="K8" s="14"/>
    </row>
    <row r="9" spans="1:13" x14ac:dyDescent="0.25">
      <c r="A9" t="s">
        <v>5</v>
      </c>
      <c r="B9">
        <f>HLOOKUP($M$3,'Generación elec carb (%)'!$B$5:$J$32,7,FALSE)</f>
        <v>9.0801102702218106</v>
      </c>
      <c r="C9">
        <f>HLOOKUP($M$3,'Generación elec petró (%) '!$B$5:$J$332,7,FALSE)</f>
        <v>0.25625126071137738</v>
      </c>
      <c r="D9">
        <f>HLOOKUP($M$3,'Generación elec nuc (%)'!$B$5:$J$32,7,FALSE)</f>
        <v>0</v>
      </c>
      <c r="E9">
        <f>HLOOKUP($M$3,'Índice de prod ind (%)'!$B$5:$K$32,7,FALSE)</f>
        <v>-3.4</v>
      </c>
      <c r="F9">
        <f>HLOOKUP($M$3,'Volumen de vehículos'!$B$5:$J$32,7,FALSE)</f>
        <v>1969094</v>
      </c>
      <c r="G9">
        <f>HLOOKUP($M$3,'PIB (€)'!$B$5:$J$32,7,FALSE)</f>
        <v>50440.5</v>
      </c>
      <c r="H9">
        <f>HLOOKUP($M$3,'Renta per cápita (€)'!$B$5:$J$32,7,FALSE)</f>
        <v>12400</v>
      </c>
      <c r="I9">
        <f>HLOOKUP($M$3,'Emisiones CO2'!$B$5:$J$32,7,FALSE)</f>
        <v>15793.146455450002</v>
      </c>
      <c r="J9">
        <f>HLOOKUP($M$3,'Emisiones CH4'!$B$5:$J$32,7,FALSE)</f>
        <v>3603.4785667572</v>
      </c>
      <c r="K9" s="14"/>
    </row>
    <row r="10" spans="1:13" x14ac:dyDescent="0.25">
      <c r="A10" t="s">
        <v>6</v>
      </c>
      <c r="B10">
        <f>HLOOKUP($M$3,'Generación elec carb (%)'!$B$5:$J$32,8,FALSE)</f>
        <v>10.655541982916713</v>
      </c>
      <c r="C10">
        <f>HLOOKUP($M$3,'Generación elec petró (%) '!$B$5:$J$332,8,FALSE)</f>
        <v>0.91510382268255119</v>
      </c>
      <c r="D10">
        <f>HLOOKUP($M$3,'Generación elec nuc (%)'!$B$5:$J$32,8,FALSE)</f>
        <v>0</v>
      </c>
      <c r="E10">
        <f>HLOOKUP($M$3,'Índice de prod ind (%)'!$B$5:$K$32,8,FALSE)</f>
        <v>-5.8916666666666666</v>
      </c>
      <c r="F10">
        <f>HLOOKUP($M$3,'Volumen de vehículos'!$B$5:$J$32,8,FALSE)</f>
        <v>3155764</v>
      </c>
      <c r="G10">
        <f>HLOOKUP($M$3,'PIB (€)'!$B$5:$J$32,8,FALSE)</f>
        <v>311759.2</v>
      </c>
      <c r="H10">
        <f>HLOOKUP($M$3,'Renta per cápita (€)'!$B$5:$J$32,8,FALSE)</f>
        <v>53480</v>
      </c>
      <c r="I10">
        <f>HLOOKUP($M$3,'Emisiones CO2'!$B$5:$J$32,8,FALSE)</f>
        <v>24656.504619659998</v>
      </c>
      <c r="J10">
        <f>HLOOKUP($M$3,'Emisiones CH4'!$B$5:$J$32,8,FALSE)</f>
        <v>7752.0802698083498</v>
      </c>
      <c r="K10" s="14"/>
    </row>
    <row r="11" spans="1:13" x14ac:dyDescent="0.25">
      <c r="A11" t="s">
        <v>7</v>
      </c>
      <c r="B11">
        <f>HLOOKUP($M$3,'Generación elec carb (%)'!$B$5:$J$32,9,FALSE)</f>
        <v>6.4775922518832223</v>
      </c>
      <c r="C11">
        <f>HLOOKUP($M$3,'Generación elec petró (%) '!$B$5:$J$332,9,FALSE)</f>
        <v>1.4163224216336308</v>
      </c>
      <c r="D11">
        <f>HLOOKUP($M$3,'Generación elec nuc (%)'!$B$5:$J$32,9,FALSE)</f>
        <v>53.6119693130142</v>
      </c>
      <c r="E11">
        <f>HLOOKUP($M$3,'Índice de prod ind (%)'!$B$5:$K$32,9,FALSE)</f>
        <v>-8.5750000000000011</v>
      </c>
      <c r="F11">
        <f>HLOOKUP($M$3,'Volumen de vehículos'!$B$5:$J$32,9,FALSE)</f>
        <v>2811152</v>
      </c>
      <c r="G11">
        <f>HLOOKUP($M$3,'PIB (€)'!$B$5:$J$32,9,FALSE)</f>
        <v>92079.2</v>
      </c>
      <c r="H11">
        <f>HLOOKUP($M$3,'Renta per cápita (€)'!$B$5:$J$32,9,FALSE)</f>
        <v>16860</v>
      </c>
      <c r="I11">
        <f>HLOOKUP($M$3,'Emisiones CO2'!$B$5:$J$32,9,FALSE)</f>
        <v>29966.172363800004</v>
      </c>
      <c r="J11">
        <f>HLOOKUP($M$3,'Emisiones CH4'!$B$5:$J$32,9,FALSE)</f>
        <v>4363.8981574121099</v>
      </c>
      <c r="K11" s="14"/>
    </row>
    <row r="12" spans="1:13" x14ac:dyDescent="0.25">
      <c r="A12" t="s">
        <v>8</v>
      </c>
      <c r="B12">
        <f>HLOOKUP($M$3,'Generación elec carb (%)'!$B$5:$J$32,10,FALSE)</f>
        <v>25.380150358059922</v>
      </c>
      <c r="C12">
        <f>HLOOKUP($M$3,'Generación elec petró (%) '!$B$5:$J$332,10,FALSE)</f>
        <v>6.1178434988503665E-2</v>
      </c>
      <c r="D12">
        <f>HLOOKUP($M$3,'Generación elec nuc (%)'!$B$5:$J$32,10,FALSE)</f>
        <v>36.954671648585766</v>
      </c>
      <c r="E12">
        <f>HLOOKUP($M$3,'Índice de prod ind (%)'!$B$5:$K$32,10,FALSE)</f>
        <v>-6.2666666666666666</v>
      </c>
      <c r="F12">
        <f>HLOOKUP($M$3,'Volumen de vehículos'!$B$5:$J$32,10,FALSE)</f>
        <v>1311605</v>
      </c>
      <c r="G12">
        <f>HLOOKUP($M$3,'PIB (€)'!$B$5:$J$32,10,FALSE)</f>
        <v>46692.5</v>
      </c>
      <c r="H12">
        <f>HLOOKUP($M$3,'Renta per cápita (€)'!$B$5:$J$32,10,FALSE)</f>
        <v>22310</v>
      </c>
      <c r="I12">
        <f>HLOOKUP($M$3,'Emisiones CO2'!$B$5:$J$32,10,FALSE)</f>
        <v>12019.412060639999</v>
      </c>
      <c r="J12">
        <f>HLOOKUP($M$3,'Emisiones CH4'!$B$5:$J$32,10,FALSE)</f>
        <v>1716.06915907349</v>
      </c>
      <c r="K12" s="14"/>
    </row>
    <row r="13" spans="1:13" x14ac:dyDescent="0.25">
      <c r="A13" t="s">
        <v>9</v>
      </c>
      <c r="B13">
        <f>HLOOKUP($M$3,'Generación elec carb (%)'!$B$5:$J$32,11,FALSE)</f>
        <v>2.0979206954063816</v>
      </c>
      <c r="C13">
        <f>HLOOKUP($M$3,'Generación elec petró (%) '!$B$5:$J$332,11,FALSE)</f>
        <v>4.0666684396287414</v>
      </c>
      <c r="D13">
        <f>HLOOKUP($M$3,'Generación elec nuc (%)'!$B$5:$J$32,11,FALSE)</f>
        <v>22.148982003168534</v>
      </c>
      <c r="E13">
        <f>HLOOKUP($M$3,'Índice de prod ind (%)'!$B$5:$K$32,11,FALSE)</f>
        <v>-9.4500000000000011</v>
      </c>
      <c r="F13">
        <f>HLOOKUP($M$3,'Volumen de vehículos'!$B$5:$J$32,11,FALSE)</f>
        <v>30530791</v>
      </c>
      <c r="G13">
        <f>HLOOKUP($M$3,'PIB (€)'!$B$5:$J$32,11,FALSE)</f>
        <v>1121948</v>
      </c>
      <c r="H13">
        <f>HLOOKUP($M$3,'Renta per cápita (€)'!$B$5:$J$32,11,FALSE)</f>
        <v>23690</v>
      </c>
      <c r="I13">
        <f>HLOOKUP($M$3,'Emisiones CO2'!$B$5:$J$32,11,FALSE)</f>
        <v>213602.98988327</v>
      </c>
      <c r="J13">
        <f>HLOOKUP($M$3,'Emisiones CH4'!$B$5:$J$32,11,FALSE)</f>
        <v>39318.57062929689</v>
      </c>
      <c r="K13" s="14"/>
    </row>
    <row r="14" spans="1:13" x14ac:dyDescent="0.25">
      <c r="A14" t="s">
        <v>10</v>
      </c>
      <c r="B14">
        <f>HLOOKUP($M$3,'Generación elec carb (%)'!$B$5:$J$32,12,FALSE)</f>
        <v>0</v>
      </c>
      <c r="C14">
        <f>HLOOKUP($M$3,'Generación elec petró (%) '!$B$5:$J$332,12,FALSE)</f>
        <v>0.36266778422072771</v>
      </c>
      <c r="D14">
        <f>HLOOKUP($M$3,'Generación elec nuc (%)'!$B$5:$J$32,12,FALSE)</f>
        <v>0</v>
      </c>
      <c r="E14">
        <f>HLOOKUP($M$3,'Índice de prod ind (%)'!$B$5:$K$32,12,FALSE)</f>
        <v>-2.6083333333333334</v>
      </c>
      <c r="F14">
        <f>HLOOKUP($M$3,'Volumen de vehículos'!$B$5:$J$32,12,FALSE)</f>
        <v>949276</v>
      </c>
      <c r="G14">
        <f>HLOOKUP($M$3,'PIB (€)'!$B$5:$J$32,12,FALSE)</f>
        <v>26818.000000000004</v>
      </c>
      <c r="H14">
        <f>HLOOKUP($M$3,'Renta per cápita (€)'!$B$5:$J$32,12,FALSE)</f>
        <v>20190</v>
      </c>
      <c r="I14">
        <f>HLOOKUP($M$3,'Emisiones CO2'!$B$5:$J$32,12,FALSE)</f>
        <v>6691.2104099999997</v>
      </c>
      <c r="J14">
        <f>HLOOKUP($M$3,'Emisiones CH4'!$B$5:$J$32,12,FALSE)</f>
        <v>1119.5085843051099</v>
      </c>
      <c r="K14" s="14"/>
    </row>
    <row r="15" spans="1:13" x14ac:dyDescent="0.25">
      <c r="A15" t="s">
        <v>11</v>
      </c>
      <c r="B15">
        <f>HLOOKUP($M$3,'Generación elec carb (%)'!$B$5:$J$32,13,FALSE)</f>
        <v>3.554874116567218</v>
      </c>
      <c r="C15">
        <f>HLOOKUP($M$3,'Generación elec petró (%) '!$B$5:$J$332,13,FALSE)</f>
        <v>0.29248043284077396</v>
      </c>
      <c r="D15">
        <f>HLOOKUP($M$3,'Generación elec nuc (%)'!$B$5:$J$32,13,FALSE)</f>
        <v>33.891352046241124</v>
      </c>
      <c r="E15">
        <f>HLOOKUP($M$3,'Índice de prod ind (%)'!$B$5:$K$32,13,FALSE)</f>
        <v>-3.2250000000000001</v>
      </c>
      <c r="F15">
        <f>HLOOKUP($M$3,'Volumen de vehículos'!$B$5:$J$32,13,FALSE)</f>
        <v>4414336</v>
      </c>
      <c r="G15">
        <f>HLOOKUP($M$3,'PIB (€)'!$B$5:$J$32,13,FALSE)</f>
        <v>237987</v>
      </c>
      <c r="H15">
        <f>HLOOKUP($M$3,'Renta per cápita (€)'!$B$5:$J$32,13,FALSE)</f>
        <v>43030</v>
      </c>
      <c r="I15">
        <f>HLOOKUP($M$3,'Emisiones CO2'!$B$5:$J$32,13,FALSE)</f>
        <v>35690.170094690002</v>
      </c>
      <c r="J15">
        <f>HLOOKUP($M$3,'Emisiones CH4'!$B$5:$J$32,13,FALSE)</f>
        <v>4550.9331264856</v>
      </c>
      <c r="K15" s="14"/>
    </row>
    <row r="16" spans="1:13" x14ac:dyDescent="0.25">
      <c r="A16" t="s">
        <v>12</v>
      </c>
      <c r="B16">
        <f>HLOOKUP($M$3,'Generación elec carb (%)'!$B$5:$J$32,14,FALSE)</f>
        <v>0.58101466697407578</v>
      </c>
      <c r="C16">
        <f>HLOOKUP($M$3,'Generación elec petró (%) '!$B$5:$J$332,14,FALSE)</f>
        <v>1.0558909891307295</v>
      </c>
      <c r="D16">
        <f>HLOOKUP($M$3,'Generación elec nuc (%)'!$B$5:$J$32,14,FALSE)</f>
        <v>66.609971560146491</v>
      </c>
      <c r="E16">
        <f>HLOOKUP($M$3,'Índice de prod ind (%)'!$B$5:$K$32,14,FALSE)</f>
        <v>-10.858333333333333</v>
      </c>
      <c r="F16">
        <f>HLOOKUP($M$3,'Volumen de vehículos'!$B$5:$J$32,14,FALSE)</f>
        <v>44914291</v>
      </c>
      <c r="G16">
        <f>HLOOKUP($M$3,'PIB (€)'!$B$5:$J$32,14,FALSE)</f>
        <v>2309702.7999999998</v>
      </c>
      <c r="H16">
        <f>HLOOKUP($M$3,'Renta per cápita (€)'!$B$5:$J$32,14,FALSE)</f>
        <v>33980</v>
      </c>
      <c r="I16">
        <f>HLOOKUP($M$3,'Emisiones CO2'!$B$5:$J$32,14,FALSE)</f>
        <v>294868.53045780997</v>
      </c>
      <c r="J16">
        <f>HLOOKUP($M$3,'Emisiones CH4'!$B$5:$J$32,14,FALSE)</f>
        <v>59365.500147412102</v>
      </c>
      <c r="K16" s="14"/>
    </row>
    <row r="17" spans="1:11" x14ac:dyDescent="0.25">
      <c r="A17" t="s">
        <v>13</v>
      </c>
      <c r="B17">
        <f>HLOOKUP($M$3,'Generación elec carb (%)'!$B$5:$J$32,15,FALSE)</f>
        <v>13.688584677854237</v>
      </c>
      <c r="C17">
        <f>HLOOKUP($M$3,'Generación elec petró (%) '!$B$5:$J$332,15,FALSE)</f>
        <v>9.7977148415593476</v>
      </c>
      <c r="D17">
        <f>HLOOKUP($M$3,'Generación elec nuc (%)'!$B$5:$J$32,15,FALSE)</f>
        <v>0</v>
      </c>
      <c r="E17">
        <f>HLOOKUP($M$3,'Índice de prod ind (%)'!$B$5:$K$32,15,FALSE)</f>
        <v>-2.0583333333333331</v>
      </c>
      <c r="F17">
        <f>HLOOKUP($M$3,'Volumen de vehículos'!$B$5:$J$32,15,FALSE)</f>
        <v>5518715</v>
      </c>
      <c r="G17">
        <f>HLOOKUP($M$3,'PIB (€)'!$B$5:$J$32,15,FALSE)</f>
        <v>165857.79999999999</v>
      </c>
      <c r="H17">
        <f>HLOOKUP($M$3,'Renta per cápita (€)'!$B$5:$J$32,15,FALSE)</f>
        <v>15440</v>
      </c>
      <c r="I17">
        <f>HLOOKUP($M$3,'Emisiones CO2'!$B$5:$J$32,15,FALSE)</f>
        <v>47320.604529060001</v>
      </c>
      <c r="J17">
        <f>HLOOKUP($M$3,'Emisiones CH4'!$B$5:$J$32,15,FALSE)</f>
        <v>9104.1121925878906</v>
      </c>
      <c r="K17" s="14"/>
    </row>
    <row r="18" spans="1:11" x14ac:dyDescent="0.25">
      <c r="A18" t="s">
        <v>14</v>
      </c>
      <c r="B18">
        <f>HLOOKUP($M$3,'Generación elec carb (%)'!$B$5:$J$32,16,FALSE)</f>
        <v>10.667778193003134</v>
      </c>
      <c r="C18">
        <f>HLOOKUP($M$3,'Generación elec petró (%) '!$B$5:$J$332,16,FALSE)</f>
        <v>0.1293586684681059</v>
      </c>
      <c r="D18">
        <f>HLOOKUP($M$3,'Generación elec nuc (%)'!$B$5:$J$32,16,FALSE)</f>
        <v>46.152298272343117</v>
      </c>
      <c r="E18">
        <f>HLOOKUP($M$3,'Índice de prod ind (%)'!$B$5:$K$32,16,FALSE)</f>
        <v>-6.916666666666667</v>
      </c>
      <c r="F18">
        <f>HLOOKUP($M$3,'Volumen de vehículos'!$B$5:$J$32,16,FALSE)</f>
        <v>4561943</v>
      </c>
      <c r="G18">
        <f>HLOOKUP($M$3,'PIB (€)'!$B$5:$J$32,16,FALSE)</f>
        <v>137520.70000000001</v>
      </c>
      <c r="H18">
        <f>HLOOKUP($M$3,'Renta per cápita (€)'!$B$5:$J$32,16,FALSE)</f>
        <v>14100</v>
      </c>
      <c r="I18">
        <f>HLOOKUP($M$3,'Emisiones CO2'!$B$5:$J$32,16,FALSE)</f>
        <v>50077.054437549996</v>
      </c>
      <c r="J18">
        <f>HLOOKUP($M$3,'Emisiones CH4'!$B$5:$J$32,16,FALSE)</f>
        <v>6961.3891000000003</v>
      </c>
      <c r="K18" s="14"/>
    </row>
    <row r="19" spans="1:11" x14ac:dyDescent="0.25">
      <c r="A19" t="s">
        <v>15</v>
      </c>
      <c r="B19">
        <f>HLOOKUP($M$3,'Generación elec carb (%)'!$B$5:$J$32,17,FALSE)</f>
        <v>2.0724065443563102</v>
      </c>
      <c r="C19">
        <f>HLOOKUP($M$3,'Generación elec petró (%) '!$B$5:$J$332,17,FALSE)</f>
        <v>1.2181857073101952</v>
      </c>
      <c r="D19">
        <f>HLOOKUP($M$3,'Generación elec nuc (%)'!$B$5:$J$32,17,FALSE)</f>
        <v>0</v>
      </c>
      <c r="E19">
        <f>HLOOKUP($M$3,'Índice de prod ind (%)'!$B$5:$K$32,17,FALSE)</f>
        <v>17.05833333333333</v>
      </c>
      <c r="F19">
        <f>HLOOKUP($M$3,'Volumen de vehículos'!$B$5:$J$32,17,FALSE)</f>
        <v>2751668</v>
      </c>
      <c r="G19">
        <f>HLOOKUP($M$3,'PIB (€)'!$B$5:$J$32,17,FALSE)</f>
        <v>373819.1</v>
      </c>
      <c r="H19">
        <f>HLOOKUP($M$3,'Renta per cápita (€)'!$B$5:$J$32,17,FALSE)</f>
        <v>74860</v>
      </c>
      <c r="I19">
        <f>HLOOKUP($M$3,'Emisiones CO2'!$B$5:$J$32,17,FALSE)</f>
        <v>30383.084096730003</v>
      </c>
      <c r="J19">
        <f>HLOOKUP($M$3,'Emisiones CH4'!$B$5:$J$32,17,FALSE)</f>
        <v>15639.153708147</v>
      </c>
      <c r="K19" s="14"/>
    </row>
    <row r="20" spans="1:11" x14ac:dyDescent="0.25">
      <c r="A20" t="s">
        <v>16</v>
      </c>
      <c r="B20">
        <f>HLOOKUP($M$3,'Generación elec carb (%)'!$B$5:$J$32,18,FALSE)</f>
        <v>4.7778839439616103</v>
      </c>
      <c r="C20">
        <f>HLOOKUP($M$3,'Generación elec petró (%) '!$B$5:$J$332,18,FALSE)</f>
        <v>3.5865003109261355</v>
      </c>
      <c r="D20">
        <f>HLOOKUP($M$3,'Generación elec nuc (%)'!$B$5:$J$32,18,FALSE)</f>
        <v>0</v>
      </c>
      <c r="E20">
        <f>HLOOKUP($M$3,'Índice de prod ind (%)'!$B$5:$K$32,18,FALSE)</f>
        <v>-11.016666666666666</v>
      </c>
      <c r="F20">
        <f>HLOOKUP($M$3,'Volumen de vehículos'!$B$5:$J$32,18,FALSE)</f>
        <v>44980390</v>
      </c>
      <c r="G20">
        <f>HLOOKUP($M$3,'PIB (€)'!$B$5:$J$32,18,FALSE)</f>
        <v>1655663.9</v>
      </c>
      <c r="H20">
        <f>HLOOKUP($M$3,'Renta per cápita (€)'!$B$5:$J$32,18,FALSE)</f>
        <v>27880</v>
      </c>
      <c r="I20">
        <f>HLOOKUP($M$3,'Emisiones CO2'!$B$5:$J$32,18,FALSE)</f>
        <v>290939.78778524004</v>
      </c>
      <c r="J20">
        <f>HLOOKUP($M$3,'Emisiones CH4'!$B$5:$J$32,18,FALSE)</f>
        <v>42993.352954121103</v>
      </c>
      <c r="K20" s="14"/>
    </row>
    <row r="21" spans="1:11" x14ac:dyDescent="0.25">
      <c r="A21" t="s">
        <v>17</v>
      </c>
      <c r="B21">
        <f>HLOOKUP($M$3,'Generación elec carb (%)'!$B$5:$J$32,19,FALSE)</f>
        <v>0</v>
      </c>
      <c r="C21">
        <f>HLOOKUP($M$3,'Generación elec petró (%) '!$B$5:$J$332,19,FALSE)</f>
        <v>1.8515781909242625E-3</v>
      </c>
      <c r="D21">
        <f>HLOOKUP($M$3,'Generación elec nuc (%)'!$B$5:$J$32,19,FALSE)</f>
        <v>0</v>
      </c>
      <c r="E21">
        <f>HLOOKUP($M$3,'Índice de prod ind (%)'!$B$5:$K$32,19,FALSE)</f>
        <v>-1.8499999999999999</v>
      </c>
      <c r="F21">
        <f>HLOOKUP($M$3,'Volumen de vehículos'!$B$5:$J$32,19,FALSE)</f>
        <v>841958</v>
      </c>
      <c r="G21">
        <f>HLOOKUP($M$3,'PIB (€)'!$B$5:$J$32,19,FALSE)</f>
        <v>29442.3</v>
      </c>
      <c r="H21">
        <f>HLOOKUP($M$3,'Renta per cápita (€)'!$B$5:$J$32,19,FALSE)</f>
        <v>15500</v>
      </c>
      <c r="I21">
        <f>HLOOKUP($M$3,'Emisiones CO2'!$B$5:$J$32,19,FALSE)</f>
        <v>6428.9958412600008</v>
      </c>
      <c r="J21">
        <f>HLOOKUP($M$3,'Emisiones CH4'!$B$5:$J$32,19,FALSE)</f>
        <v>1941.0200590734898</v>
      </c>
      <c r="K21" s="14"/>
    </row>
    <row r="22" spans="1:11" x14ac:dyDescent="0.25">
      <c r="A22" t="s">
        <v>18</v>
      </c>
      <c r="B22">
        <f>HLOOKUP($M$3,'Generación elec carb (%)'!$B$5:$J$32,20,FALSE)</f>
        <v>0</v>
      </c>
      <c r="C22">
        <f>HLOOKUP($M$3,'Generación elec petró (%) '!$B$5:$J$332,20,FALSE)</f>
        <v>2.3216403999322148</v>
      </c>
      <c r="D22">
        <f>HLOOKUP($M$3,'Generación elec nuc (%)'!$B$5:$J$32,20,FALSE)</f>
        <v>0</v>
      </c>
      <c r="E22">
        <f>HLOOKUP($M$3,'Índice de prod ind (%)'!$B$5:$K$32,20,FALSE)</f>
        <v>-1.7583333333333331</v>
      </c>
      <c r="F22">
        <f>HLOOKUP($M$3,'Volumen de vehículos'!$B$5:$J$32,20,FALSE)</f>
        <v>1727868</v>
      </c>
      <c r="G22">
        <f>HLOOKUP($M$3,'PIB (€)'!$B$5:$J$32,20,FALSE)</f>
        <v>49503.600000000006</v>
      </c>
      <c r="H22">
        <f>HLOOKUP($M$3,'Renta per cápita (€)'!$B$5:$J$32,20,FALSE)</f>
        <v>17710</v>
      </c>
      <c r="I22">
        <f>HLOOKUP($M$3,'Emisiones CO2'!$B$5:$J$32,20,FALSE)</f>
        <v>13863.537116809999</v>
      </c>
      <c r="J22">
        <f>HLOOKUP($M$3,'Emisiones CH4'!$B$5:$J$32,20,FALSE)</f>
        <v>2923.7148813897702</v>
      </c>
      <c r="K22" s="14"/>
    </row>
    <row r="23" spans="1:11" x14ac:dyDescent="0.25">
      <c r="A23" t="s">
        <v>19</v>
      </c>
      <c r="B23">
        <f>HLOOKUP($M$3,'Generación elec carb (%)'!$B$5:$J$32,21,FALSE)</f>
        <v>0</v>
      </c>
      <c r="C23">
        <f>HLOOKUP($M$3,'Generación elec petró (%) '!$B$5:$J$332,21,FALSE)</f>
        <v>4.4764741141169645E-4</v>
      </c>
      <c r="D23">
        <f>HLOOKUP($M$3,'Generación elec nuc (%)'!$B$5:$J$32,21,FALSE)</f>
        <v>0</v>
      </c>
      <c r="E23">
        <f>HLOOKUP($M$3,'Índice de prod ind (%)'!$B$5:$K$32,21,FALSE)</f>
        <v>-10.6</v>
      </c>
      <c r="F23">
        <f>HLOOKUP($M$3,'Volumen de vehículos'!$B$5:$J$32,21,FALSE)</f>
        <v>488011</v>
      </c>
      <c r="G23">
        <f>HLOOKUP($M$3,'PIB (€)'!$B$5:$J$32,21,FALSE)</f>
        <v>64166.400000000001</v>
      </c>
      <c r="H23">
        <f>HLOOKUP($M$3,'Renta per cápita (€)'!$B$5:$J$32,21,FALSE)</f>
        <v>101760</v>
      </c>
      <c r="I23">
        <f>HLOOKUP($M$3,'Emisiones CO2'!$B$5:$J$32,21,FALSE)</f>
        <v>7283.3430158500005</v>
      </c>
      <c r="J23">
        <f>HLOOKUP($M$3,'Emisiones CH4'!$B$5:$J$32,21,FALSE)</f>
        <v>561.64843238418609</v>
      </c>
      <c r="K23" s="14"/>
    </row>
    <row r="24" spans="1:11" x14ac:dyDescent="0.25">
      <c r="A24" t="s">
        <v>20</v>
      </c>
      <c r="B24">
        <f>HLOOKUP($M$3,'Generación elec carb (%)'!$B$5:$J$32,22,FALSE)</f>
        <v>0</v>
      </c>
      <c r="C24">
        <f>HLOOKUP($M$3,'Generación elec petró (%) '!$B$5:$J$332,22,FALSE)</f>
        <v>2.7849093581577655</v>
      </c>
      <c r="D24">
        <f>HLOOKUP($M$3,'Generación elec nuc (%)'!$B$5:$J$32,22,FALSE)</f>
        <v>0</v>
      </c>
      <c r="E24">
        <f>HLOOKUP($M$3,'Índice de prod ind (%)'!$B$5:$K$32,22,FALSE)</f>
        <v>-8.3333333333333634E-2</v>
      </c>
      <c r="F24">
        <f>HLOOKUP($M$3,'Volumen de vehículos'!$B$5:$J$32,22,FALSE)</f>
        <v>366545</v>
      </c>
      <c r="G24">
        <f>HLOOKUP($M$3,'PIB (€)'!$B$5:$J$32,22,FALSE)</f>
        <v>13065.899999999998</v>
      </c>
      <c r="H24">
        <f>HLOOKUP($M$3,'Renta per cápita (€)'!$B$5:$J$32,22,FALSE)</f>
        <v>25330</v>
      </c>
      <c r="I24">
        <f>HLOOKUP($M$3,'Emisiones CO2'!$B$5:$J$32,22,FALSE)</f>
        <v>1640.16728773</v>
      </c>
      <c r="J24">
        <f>HLOOKUP($M$3,'Emisiones CH4'!$B$5:$J$32,22,FALSE)</f>
        <v>215.23196880790701</v>
      </c>
      <c r="K24" s="14"/>
    </row>
    <row r="25" spans="1:11" x14ac:dyDescent="0.25">
      <c r="A25" t="s">
        <v>21</v>
      </c>
      <c r="B25">
        <f>HLOOKUP($M$3,'Generación elec carb (%)'!$B$5:$J$32,23,FALSE)</f>
        <v>6.181189178561258</v>
      </c>
      <c r="C25">
        <f>HLOOKUP($M$3,'Generación elec petró (%) '!$B$5:$J$332,23,FALSE)</f>
        <v>1.0891730517319043</v>
      </c>
      <c r="D25">
        <f>HLOOKUP($M$3,'Generación elec nuc (%)'!$B$5:$J$32,23,FALSE)</f>
        <v>3.3219406658185457</v>
      </c>
      <c r="E25">
        <f>HLOOKUP($M$3,'Índice de prod ind (%)'!$B$5:$K$32,23,FALSE)</f>
        <v>-3.8583333333333338</v>
      </c>
      <c r="F25">
        <f>HLOOKUP($M$3,'Volumen de vehículos'!$B$5:$J$32,23,FALSE)</f>
        <v>9965178</v>
      </c>
      <c r="G25">
        <f>HLOOKUP($M$3,'PIB (€)'!$B$5:$J$32,23,FALSE)</f>
        <v>796435.3</v>
      </c>
      <c r="H25">
        <f>HLOOKUP($M$3,'Renta per cápita (€)'!$B$5:$J$32,23,FALSE)</f>
        <v>45670</v>
      </c>
      <c r="I25">
        <f>HLOOKUP($M$3,'Emisiones CO2'!$B$5:$J$32,23,FALSE)</f>
        <v>169099.56443044002</v>
      </c>
      <c r="J25">
        <f>HLOOKUP($M$3,'Emisiones CH4'!$B$5:$J$32,23,FALSE)</f>
        <v>15244.191071852996</v>
      </c>
      <c r="K25" s="14"/>
    </row>
    <row r="26" spans="1:11" x14ac:dyDescent="0.25">
      <c r="A26" t="s">
        <v>22</v>
      </c>
      <c r="B26">
        <f>HLOOKUP($M$3,'Generación elec carb (%)'!$B$5:$J$32,24,FALSE)</f>
        <v>67.995183357811911</v>
      </c>
      <c r="C26">
        <f>HLOOKUP($M$3,'Generación elec petró (%) '!$B$5:$J$332,24,FALSE)</f>
        <v>1.1079440699094349</v>
      </c>
      <c r="D26">
        <f>HLOOKUP($M$3,'Generación elec nuc (%)'!$B$5:$J$32,24,FALSE)</f>
        <v>0</v>
      </c>
      <c r="E26">
        <f>HLOOKUP($M$3,'Índice de prod ind (%)'!$B$5:$K$32,24,FALSE)</f>
        <v>-2.0916666666666668</v>
      </c>
      <c r="F26">
        <f>HLOOKUP($M$3,'Volumen de vehículos'!$B$5:$J$32,24,FALSE)</f>
        <v>29466430</v>
      </c>
      <c r="G26">
        <f>HLOOKUP($M$3,'PIB (€)'!$B$5:$J$32,24,FALSE)</f>
        <v>526152.10000000009</v>
      </c>
      <c r="H26">
        <f>HLOOKUP($M$3,'Renta per cápita (€)'!$B$5:$J$32,24,FALSE)</f>
        <v>13730</v>
      </c>
      <c r="I26">
        <f>HLOOKUP($M$3,'Emisiones CO2'!$B$5:$J$32,24,FALSE)</f>
        <v>296917.66628957004</v>
      </c>
      <c r="J26">
        <f>HLOOKUP($M$3,'Emisiones CH4'!$B$5:$J$32,24,FALSE)</f>
        <v>28578.977100000004</v>
      </c>
      <c r="K26" s="14"/>
    </row>
    <row r="27" spans="1:11" x14ac:dyDescent="0.25">
      <c r="A27" t="s">
        <v>23</v>
      </c>
      <c r="B27">
        <f>HLOOKUP($M$3,'Generación elec carb (%)'!$B$5:$J$32,25,FALSE)</f>
        <v>4.4520764670359982</v>
      </c>
      <c r="C27">
        <f>HLOOKUP($M$3,'Generación elec petró (%) '!$B$5:$J$332,25,FALSE)</f>
        <v>2.268476399656425</v>
      </c>
      <c r="D27">
        <f>HLOOKUP($M$3,'Generación elec nuc (%)'!$B$5:$J$32,25,FALSE)</f>
        <v>0</v>
      </c>
      <c r="E27">
        <f>HLOOKUP($M$3,'Índice de prod ind (%)'!$B$5:$K$32,25,FALSE)</f>
        <v>-7.0333333333333323</v>
      </c>
      <c r="F27">
        <f>HLOOKUP($M$3,'Volumen de vehículos'!$B$5:$J$32,25,FALSE)</f>
        <v>5686289</v>
      </c>
      <c r="G27">
        <f>HLOOKUP($M$3,'PIB (€)'!$B$5:$J$32,25,FALSE)</f>
        <v>200087.49999999997</v>
      </c>
      <c r="H27">
        <f>HLOOKUP($M$3,'Renta per cápita (€)'!$B$5:$J$32,25,FALSE)</f>
        <v>19430</v>
      </c>
      <c r="I27">
        <f>HLOOKUP($M$3,'Emisiones CO2'!$B$5:$J$32,25,FALSE)</f>
        <v>40357.728773800001</v>
      </c>
      <c r="J27">
        <f>HLOOKUP($M$3,'Emisiones CH4'!$B$5:$J$32,25,FALSE)</f>
        <v>11375.711591469701</v>
      </c>
      <c r="K27" s="14"/>
    </row>
    <row r="28" spans="1:11" x14ac:dyDescent="0.25">
      <c r="A28" t="s">
        <v>48</v>
      </c>
      <c r="B28">
        <f>HLOOKUP($M$3,'Generación elec carb (%)'!$B$5:$J$32,26,FALSE)</f>
        <v>38.090612200691389</v>
      </c>
      <c r="C28">
        <f>HLOOKUP($M$3,'Generación elec petró (%) '!$B$5:$J$332,26,FALSE)</f>
        <v>0.10994125131475933</v>
      </c>
      <c r="D28">
        <f>HLOOKUP($M$3,'Generación elec nuc (%)'!$B$5:$J$32,26,FALSE)</f>
        <v>36.90869245845596</v>
      </c>
      <c r="E28">
        <f>HLOOKUP($M$3,'Índice de prod ind (%)'!$B$5:$K$32,26,FALSE)</f>
        <v>-6.9833333333333334</v>
      </c>
      <c r="F28">
        <f>HLOOKUP($M$3,'Volumen de vehículos'!$B$5:$J$32,26,FALSE)</f>
        <v>6829992</v>
      </c>
      <c r="G28">
        <f>HLOOKUP($M$3,'PIB (€)'!$B$5:$J$32,26,FALSE)</f>
        <v>216016.09999999998</v>
      </c>
      <c r="H28">
        <f>HLOOKUP($M$3,'Renta per cápita (€)'!$B$5:$J$32,26,FALSE)</f>
        <v>20170</v>
      </c>
      <c r="I28">
        <f>HLOOKUP($M$3,'Emisiones CO2'!$B$5:$J$32,26,FALSE)</f>
        <v>92919.683305429993</v>
      </c>
      <c r="J28">
        <f>HLOOKUP($M$3,'Emisiones CH4'!$B$5:$J$32,26,FALSE)</f>
        <v>11829.027640383301</v>
      </c>
      <c r="K28" s="14"/>
    </row>
    <row r="29" spans="1:11" x14ac:dyDescent="0.25">
      <c r="A29" t="s">
        <v>25</v>
      </c>
      <c r="B29">
        <f>HLOOKUP($M$3,'Generación elec carb (%)'!$B$5:$J$32,27,FALSE)</f>
        <v>16.733643334174431</v>
      </c>
      <c r="C29">
        <f>HLOOKUP($M$3,'Generación elec petró (%) '!$B$5:$J$332,27,FALSE)</f>
        <v>1.0733834842510317</v>
      </c>
      <c r="D29">
        <f>HLOOKUP($M$3,'Generación elec nuc (%)'!$B$5:$J$32,27,FALSE)</f>
        <v>20.499551424976126</v>
      </c>
      <c r="E29">
        <f>HLOOKUP($M$3,'Índice de prod ind (%)'!$B$5:$K$32,27,FALSE)</f>
        <v>-9.1</v>
      </c>
      <c r="F29">
        <f>HLOOKUP($M$3,'Volumen de vehículos'!$B$5:$J$32,27,FALSE)</f>
        <v>8518166</v>
      </c>
      <c r="G29">
        <f>HLOOKUP($M$3,'PIB (€)'!$B$5:$J$32,27,FALSE)</f>
        <v>218489.40000000002</v>
      </c>
      <c r="H29">
        <f>HLOOKUP($M$3,'Renta per cápita (€)'!$B$5:$J$32,27,FALSE)</f>
        <v>11360</v>
      </c>
      <c r="I29">
        <f>HLOOKUP($M$3,'Emisiones CO2'!$B$5:$J$32,27,FALSE)</f>
        <v>66370.322679670004</v>
      </c>
      <c r="J29">
        <f>HLOOKUP($M$3,'Emisiones CH4'!$B$5:$J$32,27,FALSE)</f>
        <v>16490.1309688818</v>
      </c>
      <c r="K29" s="14"/>
    </row>
    <row r="30" spans="1:11" x14ac:dyDescent="0.25">
      <c r="A30" t="s">
        <v>26</v>
      </c>
      <c r="B30">
        <f>HLOOKUP($M$3,'Generación elec carb (%)'!$B$5:$J$32,28,FALSE)</f>
        <v>6.1037764064626786E-4</v>
      </c>
      <c r="C30">
        <f>HLOOKUP($M$3,'Generación elec petró (%) '!$B$5:$J$332,28,FALSE)</f>
        <v>8.6063247331123777E-2</v>
      </c>
      <c r="D30">
        <f>HLOOKUP($M$3,'Generación elec nuc (%)'!$B$5:$J$32,28,FALSE)</f>
        <v>30.029359164515085</v>
      </c>
      <c r="E30">
        <f>HLOOKUP($M$3,'Índice de prod ind (%)'!$B$5:$K$32,28,FALSE)</f>
        <v>-4.9749999999999996</v>
      </c>
      <c r="F30">
        <f>HLOOKUP($M$3,'Volumen de vehículos'!$B$5:$J$32,28,FALSE)</f>
        <v>5653693</v>
      </c>
      <c r="G30">
        <f>HLOOKUP($M$3,'PIB (€)'!$B$5:$J$32,28,FALSE)</f>
        <v>480242.6</v>
      </c>
      <c r="H30">
        <f>HLOOKUP($M$3,'Renta per cápita (€)'!$B$5:$J$32,28,FALSE)</f>
        <v>46420</v>
      </c>
      <c r="I30">
        <f>HLOOKUP($M$3,'Emisiones CO2'!$B$5:$J$32,28,FALSE)</f>
        <v>33482.221806500005</v>
      </c>
      <c r="J30">
        <f>HLOOKUP($M$3,'Emisiones CH4'!$B$5:$J$32,28,FALSE)</f>
        <v>3905.13699092651</v>
      </c>
      <c r="K30" s="14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B3511A3-B088-48E8-90E5-A9FA6841BF75}">
          <x14:formula1>
            <xm:f>'Generación elec carb (%)'!$B$5:$J$5</xm:f>
          </x14:formula1>
          <xm:sqref>M3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Generación elec carb (%)</vt:lpstr>
      <vt:lpstr>Generación elec petró (%) </vt:lpstr>
      <vt:lpstr>Generación elec nuc (%)</vt:lpstr>
      <vt:lpstr>Índice de prod ind (%)</vt:lpstr>
      <vt:lpstr>Volumen de vehículos</vt:lpstr>
      <vt:lpstr>PIB (€)</vt:lpstr>
      <vt:lpstr>Renta per cápita (€)</vt:lpstr>
      <vt:lpstr>Emisiones CO2</vt:lpstr>
      <vt:lpstr>Emisiones CH4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Cámara Aceituno</dc:creator>
  <cp:lastModifiedBy>Juan Cámara Aceituno</cp:lastModifiedBy>
  <dcterms:created xsi:type="dcterms:W3CDTF">2022-08-09T08:42:11Z</dcterms:created>
  <dcterms:modified xsi:type="dcterms:W3CDTF">2022-11-04T10:15:30Z</dcterms:modified>
</cp:coreProperties>
</file>