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 activeTab="8"/>
  </bookViews>
  <sheets>
    <sheet name="Length 9" sheetId="1" r:id="rId1"/>
    <sheet name="Length 10" sheetId="3" r:id="rId2"/>
    <sheet name="Length 11" sheetId="4" r:id="rId3"/>
    <sheet name="Length 12" sheetId="5" r:id="rId4"/>
    <sheet name="Length 13" sheetId="6" r:id="rId5"/>
    <sheet name="Length 14" sheetId="7" r:id="rId6"/>
    <sheet name="Length 15" sheetId="8" r:id="rId7"/>
    <sheet name="Length 16" sheetId="9" r:id="rId8"/>
    <sheet name="Details of Building PWM" sheetId="12" r:id="rId9"/>
  </sheets>
  <calcPr calcId="152511"/>
</workbook>
</file>

<file path=xl/calcChain.xml><?xml version="1.0" encoding="utf-8"?>
<calcChain xmlns="http://schemas.openxmlformats.org/spreadsheetml/2006/main">
  <c r="BG23" i="12" l="1"/>
  <c r="BD23" i="12"/>
  <c r="BA23" i="12"/>
  <c r="AX23" i="12"/>
  <c r="AU23" i="12"/>
  <c r="AR23" i="12"/>
  <c r="AO23" i="12"/>
  <c r="AJ23" i="12"/>
  <c r="AK23" i="12" s="1"/>
  <c r="AL23" i="12" s="1"/>
  <c r="Y23" i="12"/>
  <c r="Z23" i="12" s="1"/>
  <c r="X23" i="12"/>
  <c r="P23" i="12"/>
  <c r="Q23" i="12" s="1"/>
  <c r="R23" i="12" s="1"/>
  <c r="M23" i="12"/>
  <c r="N23" i="12" s="1"/>
  <c r="L23" i="12"/>
  <c r="H23" i="12"/>
  <c r="I23" i="12" s="1"/>
  <c r="J23" i="12" s="1"/>
  <c r="E23" i="12"/>
  <c r="F23" i="12" s="1"/>
  <c r="D23" i="12"/>
  <c r="BG22" i="12"/>
  <c r="BD22" i="12"/>
  <c r="BA22" i="12"/>
  <c r="AX22" i="12"/>
  <c r="AU22" i="12"/>
  <c r="AR22" i="12"/>
  <c r="AO22" i="12"/>
  <c r="Y22" i="12"/>
  <c r="Z22" i="12" s="1"/>
  <c r="X22" i="12"/>
  <c r="T22" i="12"/>
  <c r="U22" i="12" s="1"/>
  <c r="V22" i="12" s="1"/>
  <c r="Q22" i="12"/>
  <c r="R22" i="12" s="1"/>
  <c r="P22" i="12"/>
  <c r="L22" i="12"/>
  <c r="M22" i="12" s="1"/>
  <c r="N22" i="12" s="1"/>
  <c r="E22" i="12"/>
  <c r="F22" i="12" s="1"/>
  <c r="D22" i="12"/>
  <c r="BG21" i="12"/>
  <c r="BD21" i="12"/>
  <c r="BA21" i="12"/>
  <c r="AX21" i="12"/>
  <c r="AU21" i="12"/>
  <c r="AR21" i="12"/>
  <c r="AO21" i="12"/>
  <c r="Y21" i="12"/>
  <c r="Z21" i="12" s="1"/>
  <c r="X21" i="12"/>
  <c r="T21" i="12"/>
  <c r="U21" i="12" s="1"/>
  <c r="V21" i="12" s="1"/>
  <c r="Q21" i="12"/>
  <c r="R21" i="12" s="1"/>
  <c r="P21" i="12"/>
  <c r="L21" i="12"/>
  <c r="M21" i="12" s="1"/>
  <c r="N21" i="12" s="1"/>
  <c r="E21" i="12"/>
  <c r="F21" i="12" s="1"/>
  <c r="D21" i="12"/>
  <c r="X20" i="12"/>
  <c r="Y20" i="12" s="1"/>
  <c r="Z20" i="12" s="1"/>
  <c r="Q20" i="12"/>
  <c r="R20" i="12" s="1"/>
  <c r="P20" i="12"/>
  <c r="L20" i="12"/>
  <c r="M20" i="12" s="1"/>
  <c r="N20" i="12" s="1"/>
  <c r="I20" i="12"/>
  <c r="J20" i="12" s="1"/>
  <c r="Y19" i="12"/>
  <c r="Z19" i="12" s="1"/>
  <c r="X19" i="12"/>
  <c r="L19" i="12"/>
  <c r="M19" i="12" s="1"/>
  <c r="N19" i="12" s="1"/>
  <c r="I19" i="12"/>
  <c r="J19" i="12" s="1"/>
  <c r="BG18" i="12"/>
  <c r="BF18" i="12"/>
  <c r="BD18" i="12"/>
  <c r="BC18" i="12"/>
  <c r="BA18" i="12"/>
  <c r="AZ18" i="12"/>
  <c r="AX18" i="12"/>
  <c r="AW18" i="12"/>
  <c r="AU18" i="12"/>
  <c r="AT18" i="12"/>
  <c r="AN18" i="12"/>
  <c r="AO18" i="12" s="1"/>
  <c r="AK18" i="12"/>
  <c r="AL18" i="12" s="1"/>
  <c r="AG18" i="12"/>
  <c r="AH18" i="12" s="1"/>
  <c r="AC18" i="12"/>
  <c r="AD18" i="12" s="1"/>
  <c r="Y18" i="12"/>
  <c r="Z18" i="12" s="1"/>
  <c r="X18" i="12"/>
  <c r="T18" i="12"/>
  <c r="U18" i="12" s="1"/>
  <c r="V18" i="12" s="1"/>
  <c r="M18" i="12"/>
  <c r="N18" i="12" s="1"/>
  <c r="L18" i="12"/>
  <c r="J18" i="12"/>
  <c r="I18" i="12"/>
  <c r="F18" i="12"/>
  <c r="E18" i="12"/>
  <c r="BG17" i="12"/>
  <c r="BD17" i="12"/>
  <c r="BA17" i="12"/>
  <c r="AX17" i="12"/>
  <c r="AU17" i="12"/>
  <c r="AR17" i="12"/>
  <c r="AO17" i="12"/>
  <c r="AK17" i="12"/>
  <c r="AL17" i="12" s="1"/>
  <c r="AJ17" i="12"/>
  <c r="X17" i="12"/>
  <c r="Y17" i="12" s="1"/>
  <c r="Z17" i="12" s="1"/>
  <c r="U17" i="12"/>
  <c r="V17" i="12" s="1"/>
  <c r="T17" i="12"/>
  <c r="P17" i="12"/>
  <c r="Q17" i="12" s="1"/>
  <c r="R17" i="12" s="1"/>
  <c r="M17" i="12"/>
  <c r="N17" i="12" s="1"/>
  <c r="L17" i="12"/>
  <c r="H17" i="12"/>
  <c r="I17" i="12" s="1"/>
  <c r="J17" i="12" s="1"/>
  <c r="E17" i="12"/>
  <c r="F17" i="12" s="1"/>
  <c r="D17" i="12"/>
  <c r="BG16" i="12"/>
  <c r="BD16" i="12"/>
  <c r="BA16" i="12"/>
  <c r="AX16" i="12"/>
  <c r="AU16" i="12"/>
  <c r="AR16" i="12"/>
  <c r="AO16" i="12"/>
  <c r="AK16" i="12"/>
  <c r="AL16" i="12" s="1"/>
  <c r="AJ16" i="12"/>
  <c r="AF16" i="12"/>
  <c r="AG16" i="12" s="1"/>
  <c r="AH16" i="12" s="1"/>
  <c r="Y16" i="12"/>
  <c r="Z16" i="12" s="1"/>
  <c r="X16" i="12"/>
  <c r="T16" i="12"/>
  <c r="U16" i="12" s="1"/>
  <c r="V16" i="12" s="1"/>
  <c r="Q16" i="12"/>
  <c r="R16" i="12" s="1"/>
  <c r="P16" i="12"/>
  <c r="L16" i="12"/>
  <c r="M16" i="12" s="1"/>
  <c r="N16" i="12" s="1"/>
  <c r="I16" i="12"/>
  <c r="J16" i="12" s="1"/>
  <c r="H16" i="12"/>
  <c r="D16" i="12"/>
  <c r="E16" i="12" s="1"/>
  <c r="F16" i="12" s="1"/>
  <c r="AK15" i="12"/>
  <c r="AL15" i="12" s="1"/>
  <c r="AJ15" i="12"/>
  <c r="AF15" i="12"/>
  <c r="AG15" i="12" s="1"/>
  <c r="AH15" i="12" s="1"/>
  <c r="AC15" i="12"/>
  <c r="AD15" i="12" s="1"/>
  <c r="AB15" i="12"/>
  <c r="X15" i="12"/>
  <c r="Y15" i="12" s="1"/>
  <c r="Z15" i="12" s="1"/>
  <c r="U15" i="12"/>
  <c r="V15" i="12" s="1"/>
  <c r="T15" i="12"/>
  <c r="P15" i="12"/>
  <c r="Q15" i="12" s="1"/>
  <c r="R15" i="12" s="1"/>
  <c r="M15" i="12"/>
  <c r="N15" i="12" s="1"/>
  <c r="L15" i="12"/>
  <c r="H15" i="12"/>
  <c r="I15" i="12" s="1"/>
  <c r="J15" i="12" s="1"/>
  <c r="BG14" i="12"/>
  <c r="BD14" i="12"/>
  <c r="BA14" i="12"/>
  <c r="AX14" i="12"/>
  <c r="AU14" i="12"/>
  <c r="AR14" i="12"/>
  <c r="AO14" i="12"/>
  <c r="AJ14" i="12"/>
  <c r="AK14" i="12" s="1"/>
  <c r="AL14" i="12" s="1"/>
  <c r="AG14" i="12"/>
  <c r="AH14" i="12" s="1"/>
  <c r="AF14" i="12"/>
  <c r="X14" i="12"/>
  <c r="Y14" i="12" s="1"/>
  <c r="Z14" i="12" s="1"/>
  <c r="Q14" i="12"/>
  <c r="R14" i="12" s="1"/>
  <c r="P14" i="12"/>
  <c r="L14" i="12"/>
  <c r="M14" i="12" s="1"/>
  <c r="N14" i="12" s="1"/>
  <c r="I14" i="12"/>
  <c r="J14" i="12" s="1"/>
  <c r="H14" i="12"/>
  <c r="D14" i="12"/>
  <c r="E14" i="12" s="1"/>
  <c r="F14" i="12" s="1"/>
  <c r="BG13" i="12"/>
  <c r="BD13" i="12"/>
  <c r="BA13" i="12"/>
  <c r="AX13" i="12"/>
  <c r="AU13" i="12"/>
  <c r="AR13" i="12"/>
  <c r="AO13" i="12"/>
  <c r="AJ13" i="12"/>
  <c r="AK13" i="12" s="1"/>
  <c r="AL13" i="12" s="1"/>
  <c r="AG13" i="12"/>
  <c r="AH13" i="12" s="1"/>
  <c r="AF13" i="12"/>
  <c r="X13" i="12"/>
  <c r="Y13" i="12" s="1"/>
  <c r="Z13" i="12" s="1"/>
  <c r="Q13" i="12"/>
  <c r="R13" i="12" s="1"/>
  <c r="P13" i="12"/>
  <c r="L13" i="12"/>
  <c r="M13" i="12" s="1"/>
  <c r="N13" i="12" s="1"/>
  <c r="I13" i="12"/>
  <c r="J13" i="12" s="1"/>
  <c r="H13" i="12"/>
  <c r="D13" i="12"/>
  <c r="E13" i="12" s="1"/>
  <c r="F13" i="12" s="1"/>
  <c r="AK12" i="12"/>
  <c r="AL12" i="12" s="1"/>
  <c r="AJ12" i="12"/>
  <c r="AF12" i="12"/>
  <c r="AG12" i="12" s="1"/>
  <c r="AH12" i="12" s="1"/>
  <c r="AC12" i="12"/>
  <c r="AD12" i="12" s="1"/>
  <c r="AB12" i="12"/>
  <c r="X12" i="12"/>
  <c r="Y12" i="12" s="1"/>
  <c r="Z12" i="12" s="1"/>
  <c r="U12" i="12"/>
  <c r="V12" i="12" s="1"/>
  <c r="T12" i="12"/>
  <c r="P12" i="12"/>
  <c r="Q12" i="12" s="1"/>
  <c r="R12" i="12" s="1"/>
  <c r="M12" i="12"/>
  <c r="N12" i="12" s="1"/>
  <c r="L12" i="12"/>
  <c r="BG11" i="12"/>
  <c r="BF11" i="12"/>
  <c r="BD11" i="12"/>
  <c r="BC11" i="12"/>
  <c r="BA11" i="12"/>
  <c r="AZ11" i="12"/>
  <c r="AX11" i="12"/>
  <c r="AW11" i="12"/>
  <c r="AU11" i="12"/>
  <c r="AT11" i="12"/>
  <c r="AR11" i="12"/>
  <c r="AQ11" i="12"/>
  <c r="AO11" i="12"/>
  <c r="AN11" i="12"/>
  <c r="AL11" i="12"/>
  <c r="AK11" i="12"/>
  <c r="AH11" i="12"/>
  <c r="AG11" i="12"/>
  <c r="AD11" i="12"/>
  <c r="AC11" i="12"/>
  <c r="X11" i="12"/>
  <c r="Y11" i="12" s="1"/>
  <c r="Z11" i="12" s="1"/>
  <c r="U11" i="12"/>
  <c r="V11" i="12" s="1"/>
  <c r="M11" i="12"/>
  <c r="N11" i="12" s="1"/>
  <c r="L11" i="12"/>
  <c r="J11" i="12"/>
  <c r="I11" i="12"/>
  <c r="F11" i="12"/>
  <c r="E11" i="12"/>
  <c r="BG10" i="12"/>
  <c r="BF10" i="12"/>
  <c r="BD10" i="12"/>
  <c r="BC10" i="12"/>
  <c r="BA10" i="12"/>
  <c r="AZ10" i="12"/>
  <c r="AX10" i="12"/>
  <c r="AW10" i="12"/>
  <c r="AU10" i="12"/>
  <c r="AT10" i="12"/>
  <c r="AR10" i="12"/>
  <c r="AQ10" i="12"/>
  <c r="AO10" i="12"/>
  <c r="AN10" i="12"/>
  <c r="AL10" i="12"/>
  <c r="AK10" i="12"/>
  <c r="AH10" i="12"/>
  <c r="AG10" i="12"/>
  <c r="AD10" i="12"/>
  <c r="AC10" i="12"/>
  <c r="X10" i="12"/>
  <c r="Y10" i="12" s="1"/>
  <c r="Z10" i="12" s="1"/>
  <c r="U10" i="12"/>
  <c r="V10" i="12" s="1"/>
  <c r="Q10" i="12"/>
  <c r="R10" i="12" s="1"/>
  <c r="M10" i="12"/>
  <c r="N10" i="12" s="1"/>
  <c r="L10" i="12"/>
  <c r="J10" i="12"/>
  <c r="I10" i="12"/>
  <c r="F10" i="12"/>
  <c r="E10" i="12"/>
  <c r="X9" i="12"/>
  <c r="Y9" i="12" s="1"/>
  <c r="Z9" i="12" s="1"/>
  <c r="U9" i="12"/>
  <c r="V9" i="12" s="1"/>
  <c r="T9" i="12"/>
  <c r="P9" i="12"/>
  <c r="Q9" i="12" s="1"/>
  <c r="R9" i="12" s="1"/>
  <c r="M9" i="12"/>
  <c r="N9" i="12" s="1"/>
  <c r="L9" i="12"/>
  <c r="J9" i="12"/>
  <c r="I9" i="12"/>
  <c r="BG8" i="12"/>
  <c r="BD8" i="12"/>
  <c r="BA8" i="12"/>
  <c r="AX8" i="12"/>
  <c r="AU8" i="12"/>
  <c r="AR8" i="12"/>
  <c r="AO8" i="12"/>
  <c r="Y8" i="12"/>
  <c r="Z8" i="12" s="1"/>
  <c r="X8" i="12"/>
  <c r="L8" i="12"/>
  <c r="M8" i="12" s="1"/>
  <c r="N8" i="12" s="1"/>
  <c r="E8" i="12"/>
  <c r="F8" i="12" s="1"/>
  <c r="D8" i="12"/>
  <c r="BG7" i="12"/>
  <c r="BF7" i="12"/>
  <c r="BD7" i="12"/>
  <c r="BC7" i="12"/>
  <c r="BA7" i="12"/>
  <c r="AZ7" i="12"/>
  <c r="AX7" i="12"/>
  <c r="AW7" i="12"/>
  <c r="AU7" i="12"/>
  <c r="AT7" i="12"/>
  <c r="AR7" i="12"/>
  <c r="AQ7" i="12"/>
  <c r="AO7" i="12"/>
  <c r="AN7" i="12"/>
  <c r="AL7" i="12"/>
  <c r="AK7" i="12"/>
  <c r="AH7" i="12"/>
  <c r="AG7" i="12"/>
  <c r="AD7" i="12"/>
  <c r="AC7" i="12"/>
  <c r="X7" i="12"/>
  <c r="Y7" i="12" s="1"/>
  <c r="Z7" i="12" s="1"/>
  <c r="U7" i="12"/>
  <c r="V7" i="12" s="1"/>
  <c r="Q7" i="12"/>
  <c r="R7" i="12" s="1"/>
  <c r="M7" i="12"/>
  <c r="N7" i="12" s="1"/>
  <c r="L7" i="12"/>
  <c r="J7" i="12"/>
  <c r="I7" i="12"/>
  <c r="F7" i="12"/>
  <c r="E7" i="12"/>
  <c r="X6" i="12"/>
  <c r="Y6" i="12" s="1"/>
  <c r="Z6" i="12" s="1"/>
  <c r="M6" i="12"/>
  <c r="N6" i="12" s="1"/>
  <c r="L6" i="12"/>
  <c r="J6" i="12"/>
  <c r="I6" i="12"/>
  <c r="AJ5" i="12"/>
  <c r="AK5" i="12" s="1"/>
  <c r="AL5" i="12" s="1"/>
  <c r="AG5" i="12"/>
  <c r="AH5" i="12" s="1"/>
  <c r="AF5" i="12"/>
  <c r="AB5" i="12"/>
  <c r="AC5" i="12" s="1"/>
  <c r="AD5" i="12" s="1"/>
  <c r="Y5" i="12"/>
  <c r="Z5" i="12" s="1"/>
  <c r="X5" i="12"/>
  <c r="T5" i="12"/>
  <c r="U5" i="12" s="1"/>
  <c r="V5" i="12" s="1"/>
  <c r="Q5" i="12"/>
  <c r="R5" i="12" s="1"/>
  <c r="P5" i="12"/>
  <c r="L5" i="12"/>
  <c r="M5" i="12" s="1"/>
  <c r="N5" i="12" s="1"/>
  <c r="BG4" i="12"/>
  <c r="BD4" i="12"/>
  <c r="BA4" i="12"/>
  <c r="AX4" i="12"/>
  <c r="AU4" i="12"/>
  <c r="AR4" i="12"/>
  <c r="AO4" i="12"/>
  <c r="AJ4" i="12"/>
  <c r="AK4" i="12" s="1"/>
  <c r="AL4" i="12" s="1"/>
  <c r="Y4" i="12"/>
  <c r="Z4" i="12" s="1"/>
  <c r="X4" i="12"/>
  <c r="T4" i="12"/>
  <c r="U4" i="12" s="1"/>
  <c r="V4" i="12" s="1"/>
  <c r="Q4" i="12"/>
  <c r="R4" i="12" s="1"/>
  <c r="P4" i="12"/>
  <c r="L4" i="12"/>
  <c r="M4" i="12" s="1"/>
  <c r="N4" i="12" s="1"/>
  <c r="I4" i="12"/>
  <c r="J4" i="12" s="1"/>
  <c r="H4" i="12"/>
  <c r="D4" i="12"/>
  <c r="E4" i="12" s="1"/>
  <c r="F4" i="12" s="1"/>
  <c r="R21" i="9" l="1"/>
  <c r="Q21" i="9"/>
  <c r="P21" i="9"/>
  <c r="O21" i="9"/>
  <c r="N21" i="9"/>
  <c r="M21" i="9"/>
  <c r="L21" i="9"/>
  <c r="R20" i="9"/>
  <c r="Q20" i="9"/>
  <c r="P20" i="9"/>
  <c r="O20" i="9"/>
  <c r="N20" i="9"/>
  <c r="M20" i="9"/>
  <c r="L20" i="9"/>
  <c r="R19" i="9"/>
  <c r="Q19" i="9"/>
  <c r="P19" i="9"/>
  <c r="O19" i="9"/>
  <c r="N19" i="9"/>
  <c r="M19" i="9"/>
  <c r="L19" i="9"/>
  <c r="R16" i="9"/>
  <c r="Q16" i="9"/>
  <c r="P16" i="9"/>
  <c r="O16" i="9"/>
  <c r="N16" i="9"/>
  <c r="M16" i="9"/>
  <c r="L16" i="9"/>
  <c r="R15" i="9"/>
  <c r="Q15" i="9"/>
  <c r="P15" i="9"/>
  <c r="O15" i="9"/>
  <c r="N15" i="9"/>
  <c r="M15" i="9"/>
  <c r="L15" i="9"/>
  <c r="R14" i="9"/>
  <c r="Q14" i="9"/>
  <c r="P14" i="9"/>
  <c r="O14" i="9"/>
  <c r="N14" i="9"/>
  <c r="M14" i="9"/>
  <c r="L14" i="9"/>
  <c r="R12" i="9"/>
  <c r="Q12" i="9"/>
  <c r="P12" i="9"/>
  <c r="O12" i="9"/>
  <c r="N12" i="9"/>
  <c r="M12" i="9"/>
  <c r="L12" i="9"/>
  <c r="R11" i="9"/>
  <c r="Q11" i="9"/>
  <c r="P11" i="9"/>
  <c r="O11" i="9"/>
  <c r="N11" i="9"/>
  <c r="M11" i="9"/>
  <c r="L11" i="9"/>
  <c r="R9" i="9"/>
  <c r="Q9" i="9"/>
  <c r="P9" i="9"/>
  <c r="O9" i="9"/>
  <c r="N9" i="9"/>
  <c r="M9" i="9"/>
  <c r="L9" i="9"/>
  <c r="R8" i="9"/>
  <c r="Q8" i="9"/>
  <c r="P8" i="9"/>
  <c r="O8" i="9"/>
  <c r="N8" i="9"/>
  <c r="M8" i="9"/>
  <c r="L8" i="9"/>
  <c r="R6" i="9"/>
  <c r="Q6" i="9"/>
  <c r="P6" i="9"/>
  <c r="O6" i="9"/>
  <c r="N6" i="9"/>
  <c r="M6" i="9"/>
  <c r="L6" i="9"/>
  <c r="R5" i="9"/>
  <c r="Q5" i="9"/>
  <c r="P5" i="9"/>
  <c r="O5" i="9"/>
  <c r="N5" i="9"/>
  <c r="M5" i="9"/>
  <c r="L5" i="9"/>
  <c r="R2" i="9"/>
  <c r="Q2" i="9"/>
  <c r="P2" i="9"/>
  <c r="O2" i="9"/>
  <c r="N2" i="9"/>
  <c r="M2" i="9"/>
  <c r="L2" i="9"/>
  <c r="Q21" i="8"/>
  <c r="P21" i="8"/>
  <c r="O21" i="8"/>
  <c r="N21" i="8"/>
  <c r="M21" i="8"/>
  <c r="L21" i="8"/>
  <c r="Q20" i="8"/>
  <c r="P20" i="8"/>
  <c r="O20" i="8"/>
  <c r="N20" i="8"/>
  <c r="M20" i="8"/>
  <c r="L20" i="8"/>
  <c r="Q19" i="8"/>
  <c r="P19" i="8"/>
  <c r="O19" i="8"/>
  <c r="N19" i="8"/>
  <c r="M19" i="8"/>
  <c r="L19" i="8"/>
  <c r="Q16" i="8"/>
  <c r="P16" i="8"/>
  <c r="O16" i="8"/>
  <c r="N16" i="8"/>
  <c r="M16" i="8"/>
  <c r="L16" i="8"/>
  <c r="Q15" i="8"/>
  <c r="P15" i="8"/>
  <c r="O15" i="8"/>
  <c r="N15" i="8"/>
  <c r="M15" i="8"/>
  <c r="L15" i="8"/>
  <c r="Q14" i="8"/>
  <c r="P14" i="8"/>
  <c r="O14" i="8"/>
  <c r="N14" i="8"/>
  <c r="M14" i="8"/>
  <c r="L14" i="8"/>
  <c r="Q12" i="8"/>
  <c r="P12" i="8"/>
  <c r="O12" i="8"/>
  <c r="N12" i="8"/>
  <c r="M12" i="8"/>
  <c r="L12" i="8"/>
  <c r="Q11" i="8"/>
  <c r="P11" i="8"/>
  <c r="O11" i="8"/>
  <c r="N11" i="8"/>
  <c r="M11" i="8"/>
  <c r="L11" i="8"/>
  <c r="Q9" i="8"/>
  <c r="P9" i="8"/>
  <c r="O9" i="8"/>
  <c r="N9" i="8"/>
  <c r="M9" i="8"/>
  <c r="L9" i="8"/>
  <c r="Q8" i="8"/>
  <c r="P8" i="8"/>
  <c r="O8" i="8"/>
  <c r="N8" i="8"/>
  <c r="M8" i="8"/>
  <c r="L8" i="8"/>
  <c r="Q6" i="8"/>
  <c r="P6" i="8"/>
  <c r="O6" i="8"/>
  <c r="N6" i="8"/>
  <c r="M6" i="8"/>
  <c r="L6" i="8"/>
  <c r="Q5" i="8"/>
  <c r="P5" i="8"/>
  <c r="O5" i="8"/>
  <c r="N5" i="8"/>
  <c r="M5" i="8"/>
  <c r="L5" i="8"/>
  <c r="Q2" i="8"/>
  <c r="P2" i="8"/>
  <c r="O2" i="8"/>
  <c r="N2" i="8"/>
  <c r="M2" i="8"/>
  <c r="L2" i="8"/>
  <c r="P21" i="7"/>
  <c r="O21" i="7"/>
  <c r="N21" i="7"/>
  <c r="M21" i="7"/>
  <c r="L21" i="7"/>
  <c r="P20" i="7"/>
  <c r="O20" i="7"/>
  <c r="N20" i="7"/>
  <c r="M20" i="7"/>
  <c r="L20" i="7"/>
  <c r="P19" i="7"/>
  <c r="O19" i="7"/>
  <c r="N19" i="7"/>
  <c r="M19" i="7"/>
  <c r="L19" i="7"/>
  <c r="P16" i="7"/>
  <c r="O16" i="7"/>
  <c r="N16" i="7"/>
  <c r="M16" i="7"/>
  <c r="L16" i="7"/>
  <c r="P15" i="7"/>
  <c r="O15" i="7"/>
  <c r="N15" i="7"/>
  <c r="M15" i="7"/>
  <c r="L15" i="7"/>
  <c r="P14" i="7"/>
  <c r="O14" i="7"/>
  <c r="N14" i="7"/>
  <c r="M14" i="7"/>
  <c r="L14" i="7"/>
  <c r="P12" i="7"/>
  <c r="O12" i="7"/>
  <c r="N12" i="7"/>
  <c r="M12" i="7"/>
  <c r="L12" i="7"/>
  <c r="P11" i="7"/>
  <c r="O11" i="7"/>
  <c r="N11" i="7"/>
  <c r="M11" i="7"/>
  <c r="L11" i="7"/>
  <c r="P9" i="7"/>
  <c r="O9" i="7"/>
  <c r="N9" i="7"/>
  <c r="M9" i="7"/>
  <c r="L9" i="7"/>
  <c r="P8" i="7"/>
  <c r="O8" i="7"/>
  <c r="N8" i="7"/>
  <c r="M8" i="7"/>
  <c r="L8" i="7"/>
  <c r="P6" i="7"/>
  <c r="O6" i="7"/>
  <c r="N6" i="7"/>
  <c r="M6" i="7"/>
  <c r="L6" i="7"/>
  <c r="P5" i="7"/>
  <c r="O5" i="7"/>
  <c r="N5" i="7"/>
  <c r="M5" i="7"/>
  <c r="L5" i="7"/>
  <c r="P2" i="7"/>
  <c r="O2" i="7"/>
  <c r="N2" i="7"/>
  <c r="M2" i="7"/>
  <c r="L2" i="7"/>
  <c r="O21" i="6"/>
  <c r="N21" i="6"/>
  <c r="M21" i="6"/>
  <c r="L21" i="6"/>
  <c r="O20" i="6"/>
  <c r="N20" i="6"/>
  <c r="M20" i="6"/>
  <c r="L20" i="6"/>
  <c r="O19" i="6"/>
  <c r="N19" i="6"/>
  <c r="M19" i="6"/>
  <c r="L19" i="6"/>
  <c r="O16" i="6"/>
  <c r="N16" i="6"/>
  <c r="M16" i="6"/>
  <c r="L16" i="6"/>
  <c r="O15" i="6"/>
  <c r="N15" i="6"/>
  <c r="M15" i="6"/>
  <c r="L15" i="6"/>
  <c r="O14" i="6"/>
  <c r="N14" i="6"/>
  <c r="M14" i="6"/>
  <c r="L14" i="6"/>
  <c r="O12" i="6"/>
  <c r="N12" i="6"/>
  <c r="M12" i="6"/>
  <c r="L12" i="6"/>
  <c r="O11" i="6"/>
  <c r="N11" i="6"/>
  <c r="M11" i="6"/>
  <c r="L11" i="6"/>
  <c r="O9" i="6"/>
  <c r="N9" i="6"/>
  <c r="M9" i="6"/>
  <c r="L9" i="6"/>
  <c r="O8" i="6"/>
  <c r="N8" i="6"/>
  <c r="M8" i="6"/>
  <c r="L8" i="6"/>
  <c r="O6" i="6"/>
  <c r="N6" i="6"/>
  <c r="M6" i="6"/>
  <c r="L6" i="6"/>
  <c r="O5" i="6"/>
  <c r="N5" i="6"/>
  <c r="M5" i="6"/>
  <c r="L5" i="6"/>
  <c r="O2" i="6"/>
  <c r="N2" i="6"/>
  <c r="M2" i="6"/>
  <c r="L2" i="6"/>
  <c r="N21" i="5"/>
  <c r="M21" i="5"/>
  <c r="L21" i="5"/>
  <c r="N20" i="5"/>
  <c r="M20" i="5"/>
  <c r="L20" i="5"/>
  <c r="N19" i="5"/>
  <c r="M19" i="5"/>
  <c r="L19" i="5"/>
  <c r="N16" i="5"/>
  <c r="M16" i="5"/>
  <c r="L16" i="5"/>
  <c r="N15" i="5"/>
  <c r="M15" i="5"/>
  <c r="L15" i="5"/>
  <c r="N14" i="5"/>
  <c r="M14" i="5"/>
  <c r="L14" i="5"/>
  <c r="N12" i="5"/>
  <c r="M12" i="5"/>
  <c r="L12" i="5"/>
  <c r="N11" i="5"/>
  <c r="M11" i="5"/>
  <c r="L11" i="5"/>
  <c r="N9" i="5"/>
  <c r="M9" i="5"/>
  <c r="L9" i="5"/>
  <c r="N8" i="5"/>
  <c r="M8" i="5"/>
  <c r="L8" i="5"/>
  <c r="N6" i="5"/>
  <c r="M6" i="5"/>
  <c r="L6" i="5"/>
  <c r="N5" i="5"/>
  <c r="M5" i="5"/>
  <c r="L5" i="5"/>
  <c r="N2" i="5"/>
  <c r="M2" i="5"/>
  <c r="L2" i="5"/>
  <c r="M21" i="4"/>
  <c r="L21" i="4"/>
  <c r="M20" i="4"/>
  <c r="L20" i="4"/>
  <c r="M19" i="4"/>
  <c r="L19" i="4"/>
  <c r="M16" i="4"/>
  <c r="L16" i="4"/>
  <c r="M15" i="4"/>
  <c r="L15" i="4"/>
  <c r="M14" i="4"/>
  <c r="L14" i="4"/>
  <c r="M12" i="4"/>
  <c r="L12" i="4"/>
  <c r="M11" i="4"/>
  <c r="L11" i="4"/>
  <c r="M9" i="4"/>
  <c r="L9" i="4"/>
  <c r="M8" i="4"/>
  <c r="L8" i="4"/>
  <c r="M6" i="4"/>
  <c r="L6" i="4"/>
  <c r="M5" i="4"/>
  <c r="L5" i="4"/>
  <c r="M2" i="4"/>
  <c r="L2" i="4"/>
  <c r="L21" i="3"/>
  <c r="L20" i="3"/>
  <c r="L19" i="3"/>
  <c r="L16" i="3"/>
  <c r="L15" i="3"/>
  <c r="L14" i="3"/>
  <c r="L12" i="3"/>
  <c r="L11" i="3"/>
  <c r="L9" i="3"/>
  <c r="L8" i="3"/>
  <c r="L6" i="3"/>
  <c r="L5" i="3"/>
  <c r="L2" i="3"/>
</calcChain>
</file>

<file path=xl/sharedStrings.xml><?xml version="1.0" encoding="utf-8"?>
<sst xmlns="http://schemas.openxmlformats.org/spreadsheetml/2006/main" count="354" uniqueCount="42">
  <si>
    <t>Pos 3</t>
  </si>
  <si>
    <t>Pos 4</t>
  </si>
  <si>
    <t>Pos 5</t>
  </si>
  <si>
    <t>Pos 6</t>
  </si>
  <si>
    <t>Pos 7</t>
  </si>
  <si>
    <t>Pos 8</t>
  </si>
  <si>
    <t>Pos 9</t>
  </si>
  <si>
    <t>Pos 1 (N-)</t>
  </si>
  <si>
    <t>Pos 10</t>
  </si>
  <si>
    <t>Pos 11</t>
  </si>
  <si>
    <t>Pos 12</t>
  </si>
  <si>
    <t>Pos 13</t>
  </si>
  <si>
    <t>Pos 14</t>
  </si>
  <si>
    <t>Pos 15</t>
  </si>
  <si>
    <t>Pos 16</t>
  </si>
  <si>
    <t>Pos 2</t>
  </si>
  <si>
    <t>G</t>
  </si>
  <si>
    <t>A</t>
  </si>
  <si>
    <t>R</t>
  </si>
  <si>
    <t>N</t>
  </si>
  <si>
    <t>D</t>
  </si>
  <si>
    <t>C</t>
  </si>
  <si>
    <t>E</t>
  </si>
  <si>
    <t>Q</t>
  </si>
  <si>
    <t>H</t>
  </si>
  <si>
    <t>I</t>
  </si>
  <si>
    <t>K</t>
  </si>
  <si>
    <t>L</t>
  </si>
  <si>
    <t>M</t>
  </si>
  <si>
    <t>F</t>
  </si>
  <si>
    <t>P</t>
  </si>
  <si>
    <t>S</t>
  </si>
  <si>
    <t>T</t>
  </si>
  <si>
    <t>W</t>
  </si>
  <si>
    <t>Y</t>
  </si>
  <si>
    <t>V</t>
  </si>
  <si>
    <t>PFM</t>
  </si>
  <si>
    <t>PPM</t>
  </si>
  <si>
    <t>(PPM/0.05)</t>
  </si>
  <si>
    <t>PWM</t>
  </si>
  <si>
    <t xml:space="preserve">PFM </t>
  </si>
  <si>
    <t>* Empty PFM cells indicate no in-vitro/in-vivo expirements performed for this amino acid at this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</si>
</sst>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7" tint="-0.249977111117893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11">
    <dxf>
      <font>
        <color theme="9"/>
      </font>
    </dxf>
    <dxf>
      <font>
        <color rgb="FFE2DD00"/>
      </font>
    </dxf>
    <dxf>
      <font>
        <color rgb="FFE2DD00"/>
      </font>
    </dxf>
    <dxf>
      <font>
        <color theme="9"/>
      </font>
    </dxf>
    <dxf>
      <font>
        <color theme="9"/>
      </font>
    </dxf>
    <dxf>
      <font>
        <color theme="9"/>
      </font>
    </dxf>
    <dxf>
      <font>
        <color theme="9"/>
      </font>
    </dxf>
    <dxf>
      <font>
        <color theme="9"/>
      </font>
    </dxf>
    <dxf>
      <font>
        <color theme="9"/>
      </font>
    </dxf>
    <dxf>
      <font>
        <color theme="9"/>
      </font>
    </dxf>
    <dxf>
      <font>
        <color theme="9"/>
      </font>
    </dxf>
  </dxfs>
  <tableStyles count="0" defaultTableStyle="TableStyleMedium2" defaultPivotStyle="PivotStyleMedium9"/>
  <colors>
    <mruColors>
      <color rgb="FFE2DD00"/>
      <color rgb="FFF8F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workbookViewId="0">
      <selection activeCell="F9" sqref="F9"/>
    </sheetView>
  </sheetViews>
  <sheetFormatPr defaultRowHeight="15" x14ac:dyDescent="0.25"/>
  <cols>
    <col min="2" max="2" width="14.140625" customWidth="1"/>
    <col min="13" max="13" width="29.7109375" customWidth="1"/>
  </cols>
  <sheetData>
    <row r="2" spans="2:11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</row>
    <row r="3" spans="2:11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</row>
    <row r="4" spans="2:11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</row>
    <row r="5" spans="2:11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</row>
    <row r="6" spans="2:11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</row>
    <row r="7" spans="2:11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</row>
    <row r="8" spans="2:11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</row>
    <row r="9" spans="2:11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</row>
    <row r="10" spans="2:11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</row>
    <row r="11" spans="2:11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</row>
    <row r="12" spans="2:11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</row>
    <row r="13" spans="2:11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</row>
    <row r="14" spans="2:11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</row>
    <row r="15" spans="2:11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</row>
    <row r="16" spans="2:11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</row>
    <row r="17" spans="2:11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</row>
    <row r="18" spans="2:11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</row>
    <row r="19" spans="2:11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</row>
    <row r="20" spans="2:11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</row>
    <row r="21" spans="2:11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</row>
    <row r="22" spans="2:11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</row>
    <row r="23" spans="2:11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</row>
  </sheetData>
  <conditionalFormatting sqref="B2:K22">
    <cfRule type="cellIs" dxfId="10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workbookViewId="0">
      <selection activeCell="C2" sqref="C2:L21"/>
    </sheetView>
  </sheetViews>
  <sheetFormatPr defaultRowHeight="15" x14ac:dyDescent="0.25"/>
  <cols>
    <col min="2" max="2" width="14.140625" customWidth="1"/>
    <col min="14" max="14" width="29.28515625" customWidth="1"/>
  </cols>
  <sheetData>
    <row r="2" spans="2:12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" si="0">LOG(2.2)</f>
        <v>0.34242268082220628</v>
      </c>
    </row>
    <row r="3" spans="2:12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</row>
    <row r="4" spans="2:12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</row>
    <row r="5" spans="2:12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" si="1">-LOG(7)</f>
        <v>-0.84509804001425681</v>
      </c>
    </row>
    <row r="6" spans="2:12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" si="2">LOG(1.4)</f>
        <v>0.14612803567823801</v>
      </c>
    </row>
    <row r="7" spans="2:12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</row>
    <row r="8" spans="2:12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" si="3">-LOG(7)</f>
        <v>-0.84509804001425681</v>
      </c>
    </row>
    <row r="9" spans="2:12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" si="4">-LOG(2)</f>
        <v>-0.3010299956639812</v>
      </c>
    </row>
    <row r="10" spans="2:12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</row>
    <row r="11" spans="2:12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L12" si="5">LOG(2.4)</f>
        <v>0.38021124171160603</v>
      </c>
    </row>
    <row r="12" spans="2:12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</row>
    <row r="13" spans="2:12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</row>
    <row r="14" spans="2:12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L15" si="6">LOG(2.4)</f>
        <v>0.38021124171160603</v>
      </c>
    </row>
    <row r="15" spans="2:12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</row>
    <row r="16" spans="2:12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" si="7">-LOG(4)</f>
        <v>-0.6020599913279624</v>
      </c>
    </row>
    <row r="17" spans="2:12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</row>
    <row r="18" spans="2:12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</row>
    <row r="19" spans="2:12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L20" si="8">LOG(2.2)</f>
        <v>0.34242268082220628</v>
      </c>
    </row>
    <row r="20" spans="2:12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</row>
    <row r="21" spans="2:12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" si="9">LOG(2.4)</f>
        <v>0.38021124171160603</v>
      </c>
    </row>
    <row r="22" spans="2:12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</row>
    <row r="23" spans="2:12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conditionalFormatting sqref="C2:L21">
    <cfRule type="cellIs" dxfId="9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"/>
  <sheetViews>
    <sheetView workbookViewId="0">
      <selection activeCell="C2" sqref="C2:M21"/>
    </sheetView>
  </sheetViews>
  <sheetFormatPr defaultRowHeight="15" x14ac:dyDescent="0.25"/>
  <cols>
    <col min="2" max="2" width="14.140625" customWidth="1"/>
    <col min="15" max="15" width="29.28515625" customWidth="1"/>
  </cols>
  <sheetData>
    <row r="2" spans="2:13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M2" si="0">LOG(2.2)</f>
        <v>0.34242268082220628</v>
      </c>
      <c r="M2" s="5">
        <f t="shared" si="0"/>
        <v>0.34242268082220628</v>
      </c>
    </row>
    <row r="3" spans="2:13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</row>
    <row r="4" spans="2:13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</row>
    <row r="5" spans="2:13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M5" si="1">-LOG(7)</f>
        <v>-0.84509804001425681</v>
      </c>
      <c r="M5" s="11">
        <f t="shared" si="1"/>
        <v>-0.84509804001425681</v>
      </c>
    </row>
    <row r="6" spans="2:13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M6" si="2">LOG(1.4)</f>
        <v>0.14612803567823801</v>
      </c>
      <c r="M6" s="5">
        <f t="shared" si="2"/>
        <v>0.14612803567823801</v>
      </c>
    </row>
    <row r="7" spans="2:13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</row>
    <row r="8" spans="2:13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M8" si="3">-LOG(7)</f>
        <v>-0.84509804001425681</v>
      </c>
      <c r="M8" s="11">
        <f t="shared" si="3"/>
        <v>-0.84509804001425681</v>
      </c>
    </row>
    <row r="9" spans="2:13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M9" si="4">-LOG(2)</f>
        <v>-0.3010299956639812</v>
      </c>
      <c r="M9" s="11">
        <f t="shared" si="4"/>
        <v>-0.3010299956639812</v>
      </c>
    </row>
    <row r="10" spans="2:13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</row>
    <row r="11" spans="2:13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M12" si="5">LOG(2.4)</f>
        <v>0.38021124171160603</v>
      </c>
      <c r="M11" s="5">
        <f t="shared" si="5"/>
        <v>0.38021124171160603</v>
      </c>
    </row>
    <row r="12" spans="2:13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</row>
    <row r="13" spans="2:13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</row>
    <row r="14" spans="2:13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M15" si="6">LOG(2.4)</f>
        <v>0.38021124171160603</v>
      </c>
      <c r="M14" s="5">
        <f t="shared" si="6"/>
        <v>0.38021124171160603</v>
      </c>
    </row>
    <row r="15" spans="2:13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</row>
    <row r="16" spans="2:13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M16" si="7">-LOG(4)</f>
        <v>-0.6020599913279624</v>
      </c>
      <c r="M16" s="11">
        <f t="shared" si="7"/>
        <v>-0.6020599913279624</v>
      </c>
    </row>
    <row r="17" spans="2:13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</row>
    <row r="18" spans="2:13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</row>
    <row r="19" spans="2:13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M20" si="8">LOG(2.2)</f>
        <v>0.34242268082220628</v>
      </c>
      <c r="M19" s="5">
        <f t="shared" si="8"/>
        <v>0.34242268082220628</v>
      </c>
    </row>
    <row r="20" spans="2:13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</row>
    <row r="21" spans="2:13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M21" si="9">LOG(2.4)</f>
        <v>0.38021124171160603</v>
      </c>
      <c r="M21" s="5">
        <f t="shared" si="9"/>
        <v>0.38021124171160603</v>
      </c>
    </row>
    <row r="22" spans="2:13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</row>
    <row r="23" spans="2:13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conditionalFormatting sqref="C2:M21">
    <cfRule type="cellIs" dxfId="8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3"/>
  <sheetViews>
    <sheetView workbookViewId="0">
      <selection activeCell="G32" sqref="G32"/>
    </sheetView>
  </sheetViews>
  <sheetFormatPr defaultRowHeight="15" x14ac:dyDescent="0.25"/>
  <cols>
    <col min="2" max="2" width="14.140625" customWidth="1"/>
    <col min="16" max="16" width="29.140625" customWidth="1"/>
  </cols>
  <sheetData>
    <row r="2" spans="2:14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N2" si="0">LOG(2.2)</f>
        <v>0.34242268082220628</v>
      </c>
      <c r="M2" s="5">
        <f t="shared" si="0"/>
        <v>0.34242268082220628</v>
      </c>
      <c r="N2" s="5">
        <f t="shared" si="0"/>
        <v>0.34242268082220628</v>
      </c>
    </row>
    <row r="3" spans="2:14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  <c r="N3" s="6">
        <v>0</v>
      </c>
    </row>
    <row r="4" spans="2:14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  <c r="N4" s="6">
        <v>0</v>
      </c>
    </row>
    <row r="5" spans="2:14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N5" si="1">-LOG(7)</f>
        <v>-0.84509804001425681</v>
      </c>
      <c r="M5" s="11">
        <f t="shared" si="1"/>
        <v>-0.84509804001425681</v>
      </c>
      <c r="N5" s="11">
        <f t="shared" si="1"/>
        <v>-0.84509804001425681</v>
      </c>
    </row>
    <row r="6" spans="2:14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N6" si="2">LOG(1.4)</f>
        <v>0.14612803567823801</v>
      </c>
      <c r="M6" s="5">
        <f t="shared" si="2"/>
        <v>0.14612803567823801</v>
      </c>
      <c r="N6" s="5">
        <f t="shared" si="2"/>
        <v>0.14612803567823801</v>
      </c>
    </row>
    <row r="7" spans="2:14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</row>
    <row r="8" spans="2:14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N8" si="3">-LOG(7)</f>
        <v>-0.84509804001425681</v>
      </c>
      <c r="M8" s="11">
        <f t="shared" si="3"/>
        <v>-0.84509804001425681</v>
      </c>
      <c r="N8" s="11">
        <f t="shared" si="3"/>
        <v>-0.84509804001425681</v>
      </c>
    </row>
    <row r="9" spans="2:14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N9" si="4">-LOG(2)</f>
        <v>-0.3010299956639812</v>
      </c>
      <c r="M9" s="11">
        <f t="shared" si="4"/>
        <v>-0.3010299956639812</v>
      </c>
      <c r="N9" s="11">
        <f t="shared" si="4"/>
        <v>-0.3010299956639812</v>
      </c>
    </row>
    <row r="10" spans="2:14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  <c r="N10" s="6">
        <v>0</v>
      </c>
    </row>
    <row r="11" spans="2:14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N12" si="5">LOG(2.4)</f>
        <v>0.38021124171160603</v>
      </c>
      <c r="M11" s="5">
        <f t="shared" si="5"/>
        <v>0.38021124171160603</v>
      </c>
      <c r="N11" s="5">
        <f t="shared" si="5"/>
        <v>0.38021124171160603</v>
      </c>
    </row>
    <row r="12" spans="2:14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  <c r="N12" s="5">
        <f t="shared" si="5"/>
        <v>0.38021124171160603</v>
      </c>
    </row>
    <row r="13" spans="2:14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  <c r="N13" s="6">
        <v>0</v>
      </c>
    </row>
    <row r="14" spans="2:14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N15" si="6">LOG(2.4)</f>
        <v>0.38021124171160603</v>
      </c>
      <c r="M14" s="5">
        <f t="shared" si="6"/>
        <v>0.38021124171160603</v>
      </c>
      <c r="N14" s="5">
        <f t="shared" si="6"/>
        <v>0.38021124171160603</v>
      </c>
    </row>
    <row r="15" spans="2:14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  <c r="N15" s="5">
        <f t="shared" si="6"/>
        <v>0.38021124171160603</v>
      </c>
    </row>
    <row r="16" spans="2:14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N16" si="7">-LOG(4)</f>
        <v>-0.6020599913279624</v>
      </c>
      <c r="M16" s="11">
        <f t="shared" si="7"/>
        <v>-0.6020599913279624</v>
      </c>
      <c r="N16" s="11">
        <f t="shared" si="7"/>
        <v>-0.6020599913279624</v>
      </c>
    </row>
    <row r="17" spans="2:14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  <c r="N17" s="6">
        <v>0</v>
      </c>
    </row>
    <row r="18" spans="2:14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  <c r="N18" s="6">
        <v>0</v>
      </c>
    </row>
    <row r="19" spans="2:14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N20" si="8">LOG(2.2)</f>
        <v>0.34242268082220628</v>
      </c>
      <c r="M19" s="5">
        <f t="shared" si="8"/>
        <v>0.34242268082220628</v>
      </c>
      <c r="N19" s="5">
        <f t="shared" si="8"/>
        <v>0.34242268082220628</v>
      </c>
    </row>
    <row r="20" spans="2:14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  <c r="N20" s="5">
        <f t="shared" si="8"/>
        <v>0.34242268082220628</v>
      </c>
    </row>
    <row r="21" spans="2:14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N21" si="9">LOG(2.4)</f>
        <v>0.38021124171160603</v>
      </c>
      <c r="M21" s="5">
        <f t="shared" si="9"/>
        <v>0.38021124171160603</v>
      </c>
      <c r="N21" s="5">
        <f t="shared" si="9"/>
        <v>0.38021124171160603</v>
      </c>
    </row>
    <row r="22" spans="2:14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  <c r="N22" s="2" t="s">
        <v>10</v>
      </c>
    </row>
    <row r="23" spans="2:14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</sheetData>
  <conditionalFormatting sqref="C2:N21">
    <cfRule type="cellIs" dxfId="7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workbookViewId="0">
      <selection activeCell="G33" sqref="G33"/>
    </sheetView>
  </sheetViews>
  <sheetFormatPr defaultRowHeight="15" x14ac:dyDescent="0.25"/>
  <cols>
    <col min="2" max="2" width="14.140625" customWidth="1"/>
    <col min="17" max="17" width="29.7109375" customWidth="1"/>
  </cols>
  <sheetData>
    <row r="2" spans="2:15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O2" si="0">LOG(2.2)</f>
        <v>0.34242268082220628</v>
      </c>
      <c r="M2" s="5">
        <f t="shared" si="0"/>
        <v>0.34242268082220628</v>
      </c>
      <c r="N2" s="5">
        <f t="shared" si="0"/>
        <v>0.34242268082220628</v>
      </c>
      <c r="O2" s="5">
        <f t="shared" si="0"/>
        <v>0.34242268082220628</v>
      </c>
    </row>
    <row r="3" spans="2:15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  <c r="N3" s="6">
        <v>0</v>
      </c>
      <c r="O3" s="6">
        <v>0</v>
      </c>
    </row>
    <row r="4" spans="2:15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  <c r="N4" s="6">
        <v>0</v>
      </c>
      <c r="O4" s="6">
        <v>0</v>
      </c>
    </row>
    <row r="5" spans="2:15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O5" si="1">-LOG(7)</f>
        <v>-0.84509804001425681</v>
      </c>
      <c r="M5" s="11">
        <f t="shared" si="1"/>
        <v>-0.84509804001425681</v>
      </c>
      <c r="N5" s="11">
        <f t="shared" si="1"/>
        <v>-0.84509804001425681</v>
      </c>
      <c r="O5" s="11">
        <f t="shared" si="1"/>
        <v>-0.84509804001425681</v>
      </c>
    </row>
    <row r="6" spans="2:15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O6" si="2">LOG(1.4)</f>
        <v>0.14612803567823801</v>
      </c>
      <c r="M6" s="5">
        <f t="shared" si="2"/>
        <v>0.14612803567823801</v>
      </c>
      <c r="N6" s="5">
        <f t="shared" si="2"/>
        <v>0.14612803567823801</v>
      </c>
      <c r="O6" s="5">
        <f t="shared" si="2"/>
        <v>0.14612803567823801</v>
      </c>
    </row>
    <row r="7" spans="2:15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</row>
    <row r="8" spans="2:15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O8" si="3">-LOG(7)</f>
        <v>-0.84509804001425681</v>
      </c>
      <c r="M8" s="11">
        <f t="shared" si="3"/>
        <v>-0.84509804001425681</v>
      </c>
      <c r="N8" s="11">
        <f t="shared" si="3"/>
        <v>-0.84509804001425681</v>
      </c>
      <c r="O8" s="11">
        <f t="shared" si="3"/>
        <v>-0.84509804001425681</v>
      </c>
    </row>
    <row r="9" spans="2:15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O9" si="4">-LOG(2)</f>
        <v>-0.3010299956639812</v>
      </c>
      <c r="M9" s="11">
        <f t="shared" si="4"/>
        <v>-0.3010299956639812</v>
      </c>
      <c r="N9" s="11">
        <f t="shared" si="4"/>
        <v>-0.3010299956639812</v>
      </c>
      <c r="O9" s="11">
        <f t="shared" si="4"/>
        <v>-0.3010299956639812</v>
      </c>
    </row>
    <row r="10" spans="2:15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  <c r="N10" s="6">
        <v>0</v>
      </c>
      <c r="O10" s="6">
        <v>0</v>
      </c>
    </row>
    <row r="11" spans="2:15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O12" si="5">LOG(2.4)</f>
        <v>0.38021124171160603</v>
      </c>
      <c r="M11" s="5">
        <f t="shared" si="5"/>
        <v>0.38021124171160603</v>
      </c>
      <c r="N11" s="5">
        <f t="shared" si="5"/>
        <v>0.38021124171160603</v>
      </c>
      <c r="O11" s="5">
        <f t="shared" si="5"/>
        <v>0.38021124171160603</v>
      </c>
    </row>
    <row r="12" spans="2:15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  <c r="N12" s="5">
        <f t="shared" si="5"/>
        <v>0.38021124171160603</v>
      </c>
      <c r="O12" s="5">
        <f t="shared" si="5"/>
        <v>0.38021124171160603</v>
      </c>
    </row>
    <row r="13" spans="2:15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  <c r="N13" s="6">
        <v>0</v>
      </c>
      <c r="O13" s="6">
        <v>0</v>
      </c>
    </row>
    <row r="14" spans="2:15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O15" si="6">LOG(2.4)</f>
        <v>0.38021124171160603</v>
      </c>
      <c r="M14" s="5">
        <f t="shared" si="6"/>
        <v>0.38021124171160603</v>
      </c>
      <c r="N14" s="5">
        <f t="shared" si="6"/>
        <v>0.38021124171160603</v>
      </c>
      <c r="O14" s="5">
        <f t="shared" si="6"/>
        <v>0.38021124171160603</v>
      </c>
    </row>
    <row r="15" spans="2:15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  <c r="N15" s="5">
        <f t="shared" si="6"/>
        <v>0.38021124171160603</v>
      </c>
      <c r="O15" s="5">
        <f t="shared" si="6"/>
        <v>0.38021124171160603</v>
      </c>
    </row>
    <row r="16" spans="2:15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O16" si="7">-LOG(4)</f>
        <v>-0.6020599913279624</v>
      </c>
      <c r="M16" s="11">
        <f t="shared" si="7"/>
        <v>-0.6020599913279624</v>
      </c>
      <c r="N16" s="11">
        <f t="shared" si="7"/>
        <v>-0.6020599913279624</v>
      </c>
      <c r="O16" s="11">
        <f t="shared" si="7"/>
        <v>-0.6020599913279624</v>
      </c>
    </row>
    <row r="17" spans="2:15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  <c r="N17" s="6">
        <v>0</v>
      </c>
      <c r="O17" s="6">
        <v>0</v>
      </c>
    </row>
    <row r="18" spans="2:15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  <c r="N18" s="6">
        <v>0</v>
      </c>
      <c r="O18" s="6">
        <v>0</v>
      </c>
    </row>
    <row r="19" spans="2:15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O20" si="8">LOG(2.2)</f>
        <v>0.34242268082220628</v>
      </c>
      <c r="M19" s="5">
        <f t="shared" si="8"/>
        <v>0.34242268082220628</v>
      </c>
      <c r="N19" s="5">
        <f t="shared" si="8"/>
        <v>0.34242268082220628</v>
      </c>
      <c r="O19" s="5">
        <f t="shared" si="8"/>
        <v>0.34242268082220628</v>
      </c>
    </row>
    <row r="20" spans="2:15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  <c r="N20" s="5">
        <f t="shared" si="8"/>
        <v>0.34242268082220628</v>
      </c>
      <c r="O20" s="5">
        <f t="shared" si="8"/>
        <v>0.34242268082220628</v>
      </c>
    </row>
    <row r="21" spans="2:15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O21" si="9">LOG(2.4)</f>
        <v>0.38021124171160603</v>
      </c>
      <c r="M21" s="5">
        <f t="shared" si="9"/>
        <v>0.38021124171160603</v>
      </c>
      <c r="N21" s="5">
        <f t="shared" si="9"/>
        <v>0.38021124171160603</v>
      </c>
      <c r="O21" s="5">
        <f t="shared" si="9"/>
        <v>0.38021124171160603</v>
      </c>
    </row>
    <row r="22" spans="2:15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  <c r="N22" s="2" t="s">
        <v>10</v>
      </c>
      <c r="O22" s="2" t="s">
        <v>11</v>
      </c>
    </row>
    <row r="23" spans="2:15" ht="14.25" customHeight="1" x14ac:dyDescent="0.25"/>
  </sheetData>
  <conditionalFormatting sqref="B2:O22">
    <cfRule type="cellIs" dxfId="6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workbookViewId="0">
      <selection activeCell="F33" sqref="F33"/>
    </sheetView>
  </sheetViews>
  <sheetFormatPr defaultRowHeight="15" x14ac:dyDescent="0.25"/>
  <cols>
    <col min="2" max="2" width="14.140625" customWidth="1"/>
    <col min="18" max="18" width="29.140625" customWidth="1"/>
  </cols>
  <sheetData>
    <row r="2" spans="2:16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P2" si="0">LOG(2.2)</f>
        <v>0.34242268082220628</v>
      </c>
      <c r="M2" s="5">
        <f t="shared" si="0"/>
        <v>0.34242268082220628</v>
      </c>
      <c r="N2" s="5">
        <f t="shared" si="0"/>
        <v>0.34242268082220628</v>
      </c>
      <c r="O2" s="5">
        <f t="shared" si="0"/>
        <v>0.34242268082220628</v>
      </c>
      <c r="P2" s="5">
        <f t="shared" si="0"/>
        <v>0.34242268082220628</v>
      </c>
    </row>
    <row r="3" spans="2:16" x14ac:dyDescent="0.25">
      <c r="B3" s="3" t="s">
        <v>18</v>
      </c>
      <c r="C3" s="7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  <c r="N3" s="6">
        <v>0</v>
      </c>
      <c r="O3" s="6">
        <v>0</v>
      </c>
      <c r="P3" s="6">
        <v>0</v>
      </c>
    </row>
    <row r="4" spans="2:16" x14ac:dyDescent="0.25">
      <c r="B4" s="3" t="s">
        <v>19</v>
      </c>
      <c r="C4" s="11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</row>
    <row r="5" spans="2:16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P5" si="1">-LOG(7)</f>
        <v>-0.84509804001425681</v>
      </c>
      <c r="M5" s="11">
        <f t="shared" si="1"/>
        <v>-0.84509804001425681</v>
      </c>
      <c r="N5" s="11">
        <f t="shared" si="1"/>
        <v>-0.84509804001425681</v>
      </c>
      <c r="O5" s="11">
        <f t="shared" si="1"/>
        <v>-0.84509804001425681</v>
      </c>
      <c r="P5" s="11">
        <f t="shared" si="1"/>
        <v>-0.84509804001425681</v>
      </c>
    </row>
    <row r="6" spans="2:16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P6" si="2">LOG(1.4)</f>
        <v>0.14612803567823801</v>
      </c>
      <c r="M6" s="5">
        <f t="shared" si="2"/>
        <v>0.14612803567823801</v>
      </c>
      <c r="N6" s="5">
        <f t="shared" si="2"/>
        <v>0.14612803567823801</v>
      </c>
      <c r="O6" s="5">
        <f t="shared" si="2"/>
        <v>0.14612803567823801</v>
      </c>
      <c r="P6" s="5">
        <f t="shared" si="2"/>
        <v>0.14612803567823801</v>
      </c>
    </row>
    <row r="7" spans="2:16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</row>
    <row r="8" spans="2:16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P8" si="3">-LOG(7)</f>
        <v>-0.84509804001425681</v>
      </c>
      <c r="M8" s="11">
        <f t="shared" si="3"/>
        <v>-0.84509804001425681</v>
      </c>
      <c r="N8" s="11">
        <f t="shared" si="3"/>
        <v>-0.84509804001425681</v>
      </c>
      <c r="O8" s="11">
        <f t="shared" si="3"/>
        <v>-0.84509804001425681</v>
      </c>
      <c r="P8" s="11">
        <f t="shared" si="3"/>
        <v>-0.84509804001425681</v>
      </c>
    </row>
    <row r="9" spans="2:16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P9" si="4">-LOG(2)</f>
        <v>-0.3010299956639812</v>
      </c>
      <c r="M9" s="11">
        <f t="shared" si="4"/>
        <v>-0.3010299956639812</v>
      </c>
      <c r="N9" s="11">
        <f t="shared" si="4"/>
        <v>-0.3010299956639812</v>
      </c>
      <c r="O9" s="11">
        <f t="shared" si="4"/>
        <v>-0.3010299956639812</v>
      </c>
      <c r="P9" s="11">
        <f t="shared" si="4"/>
        <v>-0.3010299956639812</v>
      </c>
    </row>
    <row r="10" spans="2:16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</row>
    <row r="11" spans="2:16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P12" si="5">LOG(2.4)</f>
        <v>0.38021124171160603</v>
      </c>
      <c r="M11" s="5">
        <f t="shared" si="5"/>
        <v>0.38021124171160603</v>
      </c>
      <c r="N11" s="5">
        <f t="shared" si="5"/>
        <v>0.38021124171160603</v>
      </c>
      <c r="O11" s="5">
        <f t="shared" si="5"/>
        <v>0.38021124171160603</v>
      </c>
      <c r="P11" s="5">
        <f t="shared" si="5"/>
        <v>0.38021124171160603</v>
      </c>
    </row>
    <row r="12" spans="2:16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  <c r="N12" s="5">
        <f t="shared" si="5"/>
        <v>0.38021124171160603</v>
      </c>
      <c r="O12" s="5">
        <f t="shared" si="5"/>
        <v>0.38021124171160603</v>
      </c>
      <c r="P12" s="5">
        <f t="shared" si="5"/>
        <v>0.38021124171160603</v>
      </c>
    </row>
    <row r="13" spans="2:16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</row>
    <row r="14" spans="2:16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P15" si="6">LOG(2.4)</f>
        <v>0.38021124171160603</v>
      </c>
      <c r="M14" s="5">
        <f t="shared" si="6"/>
        <v>0.38021124171160603</v>
      </c>
      <c r="N14" s="5">
        <f t="shared" si="6"/>
        <v>0.38021124171160603</v>
      </c>
      <c r="O14" s="5">
        <f t="shared" si="6"/>
        <v>0.38021124171160603</v>
      </c>
      <c r="P14" s="5">
        <f t="shared" si="6"/>
        <v>0.38021124171160603</v>
      </c>
    </row>
    <row r="15" spans="2:16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  <c r="N15" s="5">
        <f t="shared" si="6"/>
        <v>0.38021124171160603</v>
      </c>
      <c r="O15" s="5">
        <f t="shared" si="6"/>
        <v>0.38021124171160603</v>
      </c>
      <c r="P15" s="5">
        <f t="shared" si="6"/>
        <v>0.38021124171160603</v>
      </c>
    </row>
    <row r="16" spans="2:16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P16" si="7">-LOG(4)</f>
        <v>-0.6020599913279624</v>
      </c>
      <c r="M16" s="11">
        <f t="shared" si="7"/>
        <v>-0.6020599913279624</v>
      </c>
      <c r="N16" s="11">
        <f t="shared" si="7"/>
        <v>-0.6020599913279624</v>
      </c>
      <c r="O16" s="11">
        <f t="shared" si="7"/>
        <v>-0.6020599913279624</v>
      </c>
      <c r="P16" s="11">
        <f t="shared" si="7"/>
        <v>-0.6020599913279624</v>
      </c>
    </row>
    <row r="17" spans="2:16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</row>
    <row r="18" spans="2:16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</row>
    <row r="19" spans="2:16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P20" si="8">LOG(2.2)</f>
        <v>0.34242268082220628</v>
      </c>
      <c r="M19" s="5">
        <f t="shared" si="8"/>
        <v>0.34242268082220628</v>
      </c>
      <c r="N19" s="5">
        <f t="shared" si="8"/>
        <v>0.34242268082220628</v>
      </c>
      <c r="O19" s="5">
        <f t="shared" si="8"/>
        <v>0.34242268082220628</v>
      </c>
      <c r="P19" s="5">
        <f t="shared" si="8"/>
        <v>0.34242268082220628</v>
      </c>
    </row>
    <row r="20" spans="2:16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  <c r="N20" s="5">
        <f t="shared" si="8"/>
        <v>0.34242268082220628</v>
      </c>
      <c r="O20" s="5">
        <f t="shared" si="8"/>
        <v>0.34242268082220628</v>
      </c>
      <c r="P20" s="5">
        <f t="shared" si="8"/>
        <v>0.34242268082220628</v>
      </c>
    </row>
    <row r="21" spans="2:16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P21" si="9">LOG(2.4)</f>
        <v>0.38021124171160603</v>
      </c>
      <c r="M21" s="5">
        <f t="shared" si="9"/>
        <v>0.38021124171160603</v>
      </c>
      <c r="N21" s="5">
        <f t="shared" si="9"/>
        <v>0.38021124171160603</v>
      </c>
      <c r="O21" s="5">
        <f t="shared" si="9"/>
        <v>0.38021124171160603</v>
      </c>
      <c r="P21" s="5">
        <f t="shared" si="9"/>
        <v>0.38021124171160603</v>
      </c>
    </row>
    <row r="22" spans="2:16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  <c r="N22" s="2" t="s">
        <v>10</v>
      </c>
      <c r="O22" s="2" t="s">
        <v>11</v>
      </c>
      <c r="P22" s="2" t="s">
        <v>12</v>
      </c>
    </row>
    <row r="23" spans="2:16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</sheetData>
  <conditionalFormatting sqref="B2:P22">
    <cfRule type="cellIs" dxfId="5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3"/>
  <sheetViews>
    <sheetView workbookViewId="0">
      <selection activeCell="B2" sqref="B2:Q22"/>
    </sheetView>
  </sheetViews>
  <sheetFormatPr defaultRowHeight="15" x14ac:dyDescent="0.25"/>
  <cols>
    <col min="2" max="2" width="14.140625" customWidth="1"/>
    <col min="19" max="19" width="28.85546875" customWidth="1"/>
  </cols>
  <sheetData>
    <row r="2" spans="2:17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Q2" si="0">LOG(2.2)</f>
        <v>0.34242268082220628</v>
      </c>
      <c r="M2" s="5">
        <f t="shared" si="0"/>
        <v>0.34242268082220628</v>
      </c>
      <c r="N2" s="5">
        <f t="shared" si="0"/>
        <v>0.34242268082220628</v>
      </c>
      <c r="O2" s="5">
        <f t="shared" si="0"/>
        <v>0.34242268082220628</v>
      </c>
      <c r="P2" s="5">
        <f t="shared" si="0"/>
        <v>0.34242268082220628</v>
      </c>
      <c r="Q2" s="5">
        <f t="shared" si="0"/>
        <v>0.34242268082220628</v>
      </c>
    </row>
    <row r="3" spans="2:17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</row>
    <row r="4" spans="2:17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</row>
    <row r="5" spans="2:17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Q5" si="1">-LOG(7)</f>
        <v>-0.84509804001425681</v>
      </c>
      <c r="M5" s="11">
        <f t="shared" si="1"/>
        <v>-0.84509804001425681</v>
      </c>
      <c r="N5" s="11">
        <f t="shared" si="1"/>
        <v>-0.84509804001425681</v>
      </c>
      <c r="O5" s="11">
        <f t="shared" si="1"/>
        <v>-0.84509804001425681</v>
      </c>
      <c r="P5" s="11">
        <f t="shared" si="1"/>
        <v>-0.84509804001425681</v>
      </c>
      <c r="Q5" s="11">
        <f t="shared" si="1"/>
        <v>-0.84509804001425681</v>
      </c>
    </row>
    <row r="6" spans="2:17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Q6" si="2">LOG(1.4)</f>
        <v>0.14612803567823801</v>
      </c>
      <c r="M6" s="5">
        <f t="shared" si="2"/>
        <v>0.14612803567823801</v>
      </c>
      <c r="N6" s="5">
        <f t="shared" si="2"/>
        <v>0.14612803567823801</v>
      </c>
      <c r="O6" s="5">
        <f t="shared" si="2"/>
        <v>0.14612803567823801</v>
      </c>
      <c r="P6" s="5">
        <f t="shared" si="2"/>
        <v>0.14612803567823801</v>
      </c>
      <c r="Q6" s="5">
        <f t="shared" si="2"/>
        <v>0.14612803567823801</v>
      </c>
    </row>
    <row r="7" spans="2:17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</row>
    <row r="8" spans="2:17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Q8" si="3">-LOG(7)</f>
        <v>-0.84509804001425681</v>
      </c>
      <c r="M8" s="11">
        <f t="shared" si="3"/>
        <v>-0.84509804001425681</v>
      </c>
      <c r="N8" s="11">
        <f t="shared" si="3"/>
        <v>-0.84509804001425681</v>
      </c>
      <c r="O8" s="11">
        <f t="shared" si="3"/>
        <v>-0.84509804001425681</v>
      </c>
      <c r="P8" s="11">
        <f t="shared" si="3"/>
        <v>-0.84509804001425681</v>
      </c>
      <c r="Q8" s="11">
        <f t="shared" si="3"/>
        <v>-0.84509804001425681</v>
      </c>
    </row>
    <row r="9" spans="2:17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Q9" si="4">-LOG(2)</f>
        <v>-0.3010299956639812</v>
      </c>
      <c r="M9" s="11">
        <f t="shared" si="4"/>
        <v>-0.3010299956639812</v>
      </c>
      <c r="N9" s="11">
        <f t="shared" si="4"/>
        <v>-0.3010299956639812</v>
      </c>
      <c r="O9" s="11">
        <f t="shared" si="4"/>
        <v>-0.3010299956639812</v>
      </c>
      <c r="P9" s="11">
        <f t="shared" si="4"/>
        <v>-0.3010299956639812</v>
      </c>
      <c r="Q9" s="11">
        <f t="shared" si="4"/>
        <v>-0.3010299956639812</v>
      </c>
    </row>
    <row r="10" spans="2:17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</row>
    <row r="11" spans="2:17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Q12" si="5">LOG(2.4)</f>
        <v>0.38021124171160603</v>
      </c>
      <c r="M11" s="5">
        <f t="shared" si="5"/>
        <v>0.38021124171160603</v>
      </c>
      <c r="N11" s="5">
        <f t="shared" si="5"/>
        <v>0.38021124171160603</v>
      </c>
      <c r="O11" s="5">
        <f t="shared" si="5"/>
        <v>0.38021124171160603</v>
      </c>
      <c r="P11" s="5">
        <f t="shared" si="5"/>
        <v>0.38021124171160603</v>
      </c>
      <c r="Q11" s="5">
        <f t="shared" si="5"/>
        <v>0.38021124171160603</v>
      </c>
    </row>
    <row r="12" spans="2:17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  <c r="N12" s="5">
        <f t="shared" si="5"/>
        <v>0.38021124171160603</v>
      </c>
      <c r="O12" s="5">
        <f t="shared" si="5"/>
        <v>0.38021124171160603</v>
      </c>
      <c r="P12" s="5">
        <f t="shared" si="5"/>
        <v>0.38021124171160603</v>
      </c>
      <c r="Q12" s="5">
        <f t="shared" si="5"/>
        <v>0.38021124171160603</v>
      </c>
    </row>
    <row r="13" spans="2:17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</row>
    <row r="14" spans="2:17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Q15" si="6">LOG(2.4)</f>
        <v>0.38021124171160603</v>
      </c>
      <c r="M14" s="5">
        <f t="shared" si="6"/>
        <v>0.38021124171160603</v>
      </c>
      <c r="N14" s="5">
        <f t="shared" si="6"/>
        <v>0.38021124171160603</v>
      </c>
      <c r="O14" s="5">
        <f t="shared" si="6"/>
        <v>0.38021124171160603</v>
      </c>
      <c r="P14" s="5">
        <f t="shared" si="6"/>
        <v>0.38021124171160603</v>
      </c>
      <c r="Q14" s="5">
        <f t="shared" si="6"/>
        <v>0.38021124171160603</v>
      </c>
    </row>
    <row r="15" spans="2:17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  <c r="N15" s="5">
        <f t="shared" si="6"/>
        <v>0.38021124171160603</v>
      </c>
      <c r="O15" s="5">
        <f t="shared" si="6"/>
        <v>0.38021124171160603</v>
      </c>
      <c r="P15" s="5">
        <f t="shared" si="6"/>
        <v>0.38021124171160603</v>
      </c>
      <c r="Q15" s="5">
        <f t="shared" si="6"/>
        <v>0.38021124171160603</v>
      </c>
    </row>
    <row r="16" spans="2:17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Q16" si="7">-LOG(4)</f>
        <v>-0.6020599913279624</v>
      </c>
      <c r="M16" s="11">
        <f t="shared" si="7"/>
        <v>-0.6020599913279624</v>
      </c>
      <c r="N16" s="11">
        <f t="shared" si="7"/>
        <v>-0.6020599913279624</v>
      </c>
      <c r="O16" s="11">
        <f t="shared" si="7"/>
        <v>-0.6020599913279624</v>
      </c>
      <c r="P16" s="11">
        <f t="shared" si="7"/>
        <v>-0.6020599913279624</v>
      </c>
      <c r="Q16" s="11">
        <f t="shared" si="7"/>
        <v>-0.6020599913279624</v>
      </c>
    </row>
    <row r="17" spans="2:17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2:17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</row>
    <row r="19" spans="2:17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Q20" si="8">LOG(2.2)</f>
        <v>0.34242268082220628</v>
      </c>
      <c r="M19" s="5">
        <f t="shared" si="8"/>
        <v>0.34242268082220628</v>
      </c>
      <c r="N19" s="5">
        <f t="shared" si="8"/>
        <v>0.34242268082220628</v>
      </c>
      <c r="O19" s="5">
        <f t="shared" si="8"/>
        <v>0.34242268082220628</v>
      </c>
      <c r="P19" s="5">
        <f t="shared" si="8"/>
        <v>0.34242268082220628</v>
      </c>
      <c r="Q19" s="5">
        <f t="shared" si="8"/>
        <v>0.34242268082220628</v>
      </c>
    </row>
    <row r="20" spans="2:17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  <c r="N20" s="5">
        <f t="shared" si="8"/>
        <v>0.34242268082220628</v>
      </c>
      <c r="O20" s="5">
        <f t="shared" si="8"/>
        <v>0.34242268082220628</v>
      </c>
      <c r="P20" s="5">
        <f t="shared" si="8"/>
        <v>0.34242268082220628</v>
      </c>
      <c r="Q20" s="5">
        <f t="shared" si="8"/>
        <v>0.34242268082220628</v>
      </c>
    </row>
    <row r="21" spans="2:17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Q21" si="9">LOG(2.4)</f>
        <v>0.38021124171160603</v>
      </c>
      <c r="M21" s="5">
        <f t="shared" si="9"/>
        <v>0.38021124171160603</v>
      </c>
      <c r="N21" s="5">
        <f t="shared" si="9"/>
        <v>0.38021124171160603</v>
      </c>
      <c r="O21" s="5">
        <f t="shared" si="9"/>
        <v>0.38021124171160603</v>
      </c>
      <c r="P21" s="5">
        <f t="shared" si="9"/>
        <v>0.38021124171160603</v>
      </c>
      <c r="Q21" s="5">
        <f t="shared" si="9"/>
        <v>0.38021124171160603</v>
      </c>
    </row>
    <row r="22" spans="2:17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  <c r="N22" s="2" t="s">
        <v>10</v>
      </c>
      <c r="O22" s="2" t="s">
        <v>11</v>
      </c>
      <c r="P22" s="2" t="s">
        <v>12</v>
      </c>
      <c r="Q22" s="2" t="s">
        <v>13</v>
      </c>
    </row>
    <row r="23" spans="2:17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</sheetData>
  <conditionalFormatting sqref="B2:Q22">
    <cfRule type="cellIs" dxfId="4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3"/>
  <sheetViews>
    <sheetView workbookViewId="0">
      <selection activeCell="J27" sqref="J27"/>
    </sheetView>
  </sheetViews>
  <sheetFormatPr defaultRowHeight="15" x14ac:dyDescent="0.25"/>
  <cols>
    <col min="2" max="2" width="14.140625" customWidth="1"/>
    <col min="20" max="20" width="29.5703125" customWidth="1"/>
  </cols>
  <sheetData>
    <row r="2" spans="2:18" x14ac:dyDescent="0.25">
      <c r="B2" s="3" t="s">
        <v>17</v>
      </c>
      <c r="C2" s="5">
        <v>0.16824763100000001</v>
      </c>
      <c r="D2" s="5">
        <v>0.436222367</v>
      </c>
      <c r="E2" s="5">
        <v>6.5257340999999996E-2</v>
      </c>
      <c r="F2" s="5">
        <v>0.25817749600000001</v>
      </c>
      <c r="G2" s="5">
        <v>0.33756328699999999</v>
      </c>
      <c r="H2" s="5">
        <v>0.188201649</v>
      </c>
      <c r="I2" s="6">
        <v>0</v>
      </c>
      <c r="J2" s="7">
        <v>0</v>
      </c>
      <c r="K2" s="5">
        <v>0.13966199300000001</v>
      </c>
      <c r="L2" s="5">
        <f t="shared" ref="L2:R2" si="0">LOG(2.2)</f>
        <v>0.34242268082220628</v>
      </c>
      <c r="M2" s="5">
        <f t="shared" si="0"/>
        <v>0.34242268082220628</v>
      </c>
      <c r="N2" s="5">
        <f t="shared" si="0"/>
        <v>0.34242268082220628</v>
      </c>
      <c r="O2" s="5">
        <f t="shared" si="0"/>
        <v>0.34242268082220628</v>
      </c>
      <c r="P2" s="5">
        <f t="shared" si="0"/>
        <v>0.34242268082220628</v>
      </c>
      <c r="Q2" s="5">
        <f t="shared" si="0"/>
        <v>0.34242268082220628</v>
      </c>
      <c r="R2" s="5">
        <f t="shared" si="0"/>
        <v>0.34242268082220628</v>
      </c>
    </row>
    <row r="3" spans="2:18" x14ac:dyDescent="0.25">
      <c r="B3" s="3" t="s">
        <v>18</v>
      </c>
      <c r="C3" s="8">
        <v>0</v>
      </c>
      <c r="D3" s="7">
        <v>0</v>
      </c>
      <c r="E3" s="9">
        <v>-9.39005E-6</v>
      </c>
      <c r="F3" s="5">
        <v>0.22475374000000001</v>
      </c>
      <c r="G3" s="5">
        <v>0.439996993</v>
      </c>
      <c r="H3" s="5">
        <v>-0.33467709600000001</v>
      </c>
      <c r="I3" s="5">
        <v>1.009328225</v>
      </c>
      <c r="J3" s="10">
        <v>0.95521554600000003</v>
      </c>
      <c r="K3" s="5">
        <v>0.591959664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</row>
    <row r="4" spans="2:18" x14ac:dyDescent="0.25">
      <c r="B4" s="3" t="s">
        <v>19</v>
      </c>
      <c r="C4" s="8">
        <v>0</v>
      </c>
      <c r="D4" s="11">
        <v>0</v>
      </c>
      <c r="E4" s="5">
        <v>-9.1089858999999995E-2</v>
      </c>
      <c r="F4" s="7">
        <v>0</v>
      </c>
      <c r="G4" s="7">
        <v>0</v>
      </c>
      <c r="H4" s="5">
        <v>-0.24752692100000001</v>
      </c>
      <c r="I4" s="6">
        <v>0</v>
      </c>
      <c r="J4" s="7">
        <v>0</v>
      </c>
      <c r="K4" s="7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</row>
    <row r="5" spans="2:18" x14ac:dyDescent="0.25">
      <c r="B5" s="3" t="s">
        <v>20</v>
      </c>
      <c r="C5" s="11">
        <v>-0.84509803999999999</v>
      </c>
      <c r="D5" s="11">
        <v>-0.812913357</v>
      </c>
      <c r="E5" s="5">
        <v>-0.39211985500000002</v>
      </c>
      <c r="F5" s="12">
        <v>-1</v>
      </c>
      <c r="G5" s="11">
        <v>-0.90308998699999998</v>
      </c>
      <c r="H5" s="5">
        <v>-1.2889196060000001</v>
      </c>
      <c r="I5" s="12">
        <v>-0.69897000399999998</v>
      </c>
      <c r="J5" s="11">
        <v>-0.69897000399999998</v>
      </c>
      <c r="K5" s="11">
        <v>-0.69897000399999998</v>
      </c>
      <c r="L5" s="11">
        <f t="shared" ref="L5:R5" si="1">-LOG(7)</f>
        <v>-0.84509804001425681</v>
      </c>
      <c r="M5" s="11">
        <f t="shared" si="1"/>
        <v>-0.84509804001425681</v>
      </c>
      <c r="N5" s="11">
        <f t="shared" si="1"/>
        <v>-0.84509804001425681</v>
      </c>
      <c r="O5" s="11">
        <f t="shared" si="1"/>
        <v>-0.84509804001425681</v>
      </c>
      <c r="P5" s="11">
        <f t="shared" si="1"/>
        <v>-0.84509804001425681</v>
      </c>
      <c r="Q5" s="11">
        <f t="shared" si="1"/>
        <v>-0.84509804001425681</v>
      </c>
      <c r="R5" s="11">
        <f t="shared" si="1"/>
        <v>-0.84509804001425681</v>
      </c>
    </row>
    <row r="6" spans="2:18" x14ac:dyDescent="0.25">
      <c r="B6" s="3" t="s">
        <v>21</v>
      </c>
      <c r="C6" s="5">
        <v>2.2194082E-2</v>
      </c>
      <c r="D6" s="7">
        <v>0</v>
      </c>
      <c r="E6" s="5">
        <v>-4.9697173999999997E-2</v>
      </c>
      <c r="F6" s="7">
        <v>0</v>
      </c>
      <c r="G6" s="7">
        <v>0</v>
      </c>
      <c r="H6" s="5">
        <v>6.3262912000000004E-2</v>
      </c>
      <c r="I6" s="6">
        <v>0</v>
      </c>
      <c r="J6" s="7">
        <v>0</v>
      </c>
      <c r="K6" s="7">
        <v>0</v>
      </c>
      <c r="L6" s="5">
        <f t="shared" ref="L6:R6" si="2">LOG(1.4)</f>
        <v>0.14612803567823801</v>
      </c>
      <c r="M6" s="5">
        <f t="shared" si="2"/>
        <v>0.14612803567823801</v>
      </c>
      <c r="N6" s="5">
        <f t="shared" si="2"/>
        <v>0.14612803567823801</v>
      </c>
      <c r="O6" s="5">
        <f t="shared" si="2"/>
        <v>0.14612803567823801</v>
      </c>
      <c r="P6" s="5">
        <f t="shared" si="2"/>
        <v>0.14612803567823801</v>
      </c>
      <c r="Q6" s="5">
        <f t="shared" si="2"/>
        <v>0.14612803567823801</v>
      </c>
      <c r="R6" s="5">
        <f t="shared" si="2"/>
        <v>0.14612803567823801</v>
      </c>
    </row>
    <row r="7" spans="2:18" x14ac:dyDescent="0.25">
      <c r="B7" s="3" t="s">
        <v>22</v>
      </c>
      <c r="C7" s="6">
        <v>0</v>
      </c>
      <c r="D7" s="11">
        <v>0</v>
      </c>
      <c r="E7" s="5">
        <v>0.13075888999999999</v>
      </c>
      <c r="F7" s="5">
        <v>-4.170281278</v>
      </c>
      <c r="G7" s="5">
        <v>-0.237555076</v>
      </c>
      <c r="H7" s="5">
        <v>-0.22822176499999999</v>
      </c>
      <c r="I7" s="6">
        <v>0</v>
      </c>
      <c r="J7" s="7">
        <v>0</v>
      </c>
      <c r="K7" s="7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</row>
    <row r="8" spans="2:18" x14ac:dyDescent="0.25">
      <c r="B8" s="3" t="s">
        <v>23</v>
      </c>
      <c r="C8" s="11">
        <v>-0.84509803999999999</v>
      </c>
      <c r="D8" s="11">
        <v>-0.812913357</v>
      </c>
      <c r="E8" s="5">
        <v>-1.389993469</v>
      </c>
      <c r="F8" s="12">
        <v>-1</v>
      </c>
      <c r="G8" s="11">
        <v>-0.90308998699999998</v>
      </c>
      <c r="H8" s="5">
        <v>-1.2889196060000001</v>
      </c>
      <c r="I8" s="12">
        <v>-0.69897000399999998</v>
      </c>
      <c r="J8" s="11">
        <v>-0.69897000399999998</v>
      </c>
      <c r="K8" s="11">
        <v>-0.69897000399999998</v>
      </c>
      <c r="L8" s="11">
        <f t="shared" ref="L8:R8" si="3">-LOG(7)</f>
        <v>-0.84509804001425681</v>
      </c>
      <c r="M8" s="11">
        <f t="shared" si="3"/>
        <v>-0.84509804001425681</v>
      </c>
      <c r="N8" s="11">
        <f t="shared" si="3"/>
        <v>-0.84509804001425681</v>
      </c>
      <c r="O8" s="11">
        <f t="shared" si="3"/>
        <v>-0.84509804001425681</v>
      </c>
      <c r="P8" s="11">
        <f t="shared" si="3"/>
        <v>-0.84509804001425681</v>
      </c>
      <c r="Q8" s="11">
        <f t="shared" si="3"/>
        <v>-0.84509804001425681</v>
      </c>
      <c r="R8" s="11">
        <f t="shared" si="3"/>
        <v>-0.84509804001425681</v>
      </c>
    </row>
    <row r="9" spans="2:18" x14ac:dyDescent="0.25">
      <c r="B9" s="3" t="s">
        <v>16</v>
      </c>
      <c r="C9" s="11">
        <v>-0.30102999600000002</v>
      </c>
      <c r="D9" s="11">
        <v>0</v>
      </c>
      <c r="E9" s="5">
        <v>3.3848876999999999E-2</v>
      </c>
      <c r="F9" s="7">
        <v>0</v>
      </c>
      <c r="G9" s="11">
        <v>-0.60205999099999996</v>
      </c>
      <c r="H9" s="5">
        <v>-0.112828347</v>
      </c>
      <c r="I9" s="12">
        <v>-0.69897000399999998</v>
      </c>
      <c r="J9" s="11">
        <v>-0.69897000399999998</v>
      </c>
      <c r="K9" s="11">
        <v>-0.69897000399999998</v>
      </c>
      <c r="L9" s="11">
        <f t="shared" ref="L9:R9" si="4">-LOG(2)</f>
        <v>-0.3010299956639812</v>
      </c>
      <c r="M9" s="11">
        <f t="shared" si="4"/>
        <v>-0.3010299956639812</v>
      </c>
      <c r="N9" s="11">
        <f t="shared" si="4"/>
        <v>-0.3010299956639812</v>
      </c>
      <c r="O9" s="11">
        <f t="shared" si="4"/>
        <v>-0.3010299956639812</v>
      </c>
      <c r="P9" s="11">
        <f t="shared" si="4"/>
        <v>-0.3010299956639812</v>
      </c>
      <c r="Q9" s="11">
        <f t="shared" si="4"/>
        <v>-0.3010299956639812</v>
      </c>
      <c r="R9" s="11">
        <f t="shared" si="4"/>
        <v>-0.3010299956639812</v>
      </c>
    </row>
    <row r="10" spans="2:18" x14ac:dyDescent="0.25">
      <c r="B10" s="3" t="s">
        <v>24</v>
      </c>
      <c r="C10" s="6">
        <v>0</v>
      </c>
      <c r="D10" s="7">
        <v>0</v>
      </c>
      <c r="E10" s="5">
        <v>0.20264098899999999</v>
      </c>
      <c r="F10" s="5">
        <v>-4.0453455409999997</v>
      </c>
      <c r="G10" s="5">
        <v>0.39140971400000002</v>
      </c>
      <c r="H10" s="5">
        <v>-0.33467709600000001</v>
      </c>
      <c r="I10" s="5">
        <v>0.62868247099999996</v>
      </c>
      <c r="J10" s="10">
        <v>0.43853739000000003</v>
      </c>
      <c r="K10" s="5">
        <v>0.26460073000000001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</row>
    <row r="11" spans="2:18" x14ac:dyDescent="0.25">
      <c r="B11" s="3" t="s">
        <v>25</v>
      </c>
      <c r="C11" s="5">
        <v>0.32322407800000003</v>
      </c>
      <c r="D11" s="5">
        <v>0.436222367</v>
      </c>
      <c r="E11" s="5">
        <v>7.5241561999999998E-2</v>
      </c>
      <c r="F11" s="5">
        <v>0.207024973</v>
      </c>
      <c r="G11" s="6">
        <v>0</v>
      </c>
      <c r="H11" s="5">
        <v>0.188201649</v>
      </c>
      <c r="I11" s="6">
        <v>0</v>
      </c>
      <c r="J11" s="10">
        <v>0.21738406800000001</v>
      </c>
      <c r="K11" s="5">
        <v>0.20660878299999999</v>
      </c>
      <c r="L11" s="5">
        <f t="shared" ref="L11:R12" si="5">LOG(2.4)</f>
        <v>0.38021124171160603</v>
      </c>
      <c r="M11" s="5">
        <f t="shared" si="5"/>
        <v>0.38021124171160603</v>
      </c>
      <c r="N11" s="5">
        <f t="shared" si="5"/>
        <v>0.38021124171160603</v>
      </c>
      <c r="O11" s="5">
        <f t="shared" si="5"/>
        <v>0.38021124171160603</v>
      </c>
      <c r="P11" s="5">
        <f t="shared" si="5"/>
        <v>0.38021124171160603</v>
      </c>
      <c r="Q11" s="5">
        <f t="shared" si="5"/>
        <v>0.38021124171160603</v>
      </c>
      <c r="R11" s="5">
        <f t="shared" si="5"/>
        <v>0.38021124171160603</v>
      </c>
    </row>
    <row r="12" spans="2:18" x14ac:dyDescent="0.25">
      <c r="B12" s="3" t="s">
        <v>27</v>
      </c>
      <c r="C12" s="5">
        <v>0.84191176999999995</v>
      </c>
      <c r="D12" s="5">
        <v>0.436222367</v>
      </c>
      <c r="E12" s="5">
        <v>0.13075888999999999</v>
      </c>
      <c r="F12" s="5">
        <v>0.30393498600000002</v>
      </c>
      <c r="G12" s="6">
        <v>0</v>
      </c>
      <c r="H12" s="5">
        <v>0.22963755</v>
      </c>
      <c r="I12" s="6">
        <v>0</v>
      </c>
      <c r="J12" s="10">
        <v>0.21738406800000001</v>
      </c>
      <c r="K12" s="5">
        <v>0.20660878299999999</v>
      </c>
      <c r="L12" s="5">
        <f t="shared" si="5"/>
        <v>0.38021124171160603</v>
      </c>
      <c r="M12" s="5">
        <f t="shared" si="5"/>
        <v>0.38021124171160603</v>
      </c>
      <c r="N12" s="5">
        <f t="shared" si="5"/>
        <v>0.38021124171160603</v>
      </c>
      <c r="O12" s="5">
        <f t="shared" si="5"/>
        <v>0.38021124171160603</v>
      </c>
      <c r="P12" s="5">
        <f t="shared" si="5"/>
        <v>0.38021124171160603</v>
      </c>
      <c r="Q12" s="5">
        <f t="shared" si="5"/>
        <v>0.38021124171160603</v>
      </c>
      <c r="R12" s="5">
        <f t="shared" si="5"/>
        <v>0.38021124171160603</v>
      </c>
    </row>
    <row r="13" spans="2:18" x14ac:dyDescent="0.25">
      <c r="B13" s="3" t="s">
        <v>26</v>
      </c>
      <c r="C13" s="7">
        <v>0</v>
      </c>
      <c r="D13" s="5">
        <v>0.21437361699999999</v>
      </c>
      <c r="E13" s="5">
        <v>1.7837199999999999E-4</v>
      </c>
      <c r="F13" s="5">
        <v>0.22475374000000001</v>
      </c>
      <c r="G13" s="5">
        <v>0.439996993</v>
      </c>
      <c r="H13" s="5">
        <v>-0.33467709600000001</v>
      </c>
      <c r="I13" s="5">
        <v>0.74272613399999998</v>
      </c>
      <c r="J13" s="10">
        <v>0.78133953300000003</v>
      </c>
      <c r="K13" s="5">
        <v>0.36151074300000002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</row>
    <row r="14" spans="2:18" x14ac:dyDescent="0.25">
      <c r="B14" s="3" t="s">
        <v>28</v>
      </c>
      <c r="C14" s="5">
        <v>0.40257790760000001</v>
      </c>
      <c r="D14" s="5">
        <v>0.82538845100000002</v>
      </c>
      <c r="E14" s="5">
        <v>0.25786368900000001</v>
      </c>
      <c r="F14" s="5">
        <v>-5.9242916E-2</v>
      </c>
      <c r="G14" s="5">
        <v>-0.53793248800000004</v>
      </c>
      <c r="H14" s="5">
        <v>0.31314038599999999</v>
      </c>
      <c r="I14" s="6">
        <v>0</v>
      </c>
      <c r="J14" s="10">
        <v>0.27123049500000002</v>
      </c>
      <c r="K14" s="5">
        <v>0.26460073000000001</v>
      </c>
      <c r="L14" s="5">
        <f t="shared" ref="L14:R15" si="6">LOG(2.4)</f>
        <v>0.38021124171160603</v>
      </c>
      <c r="M14" s="5">
        <f t="shared" si="6"/>
        <v>0.38021124171160603</v>
      </c>
      <c r="N14" s="5">
        <f t="shared" si="6"/>
        <v>0.38021124171160603</v>
      </c>
      <c r="O14" s="5">
        <f t="shared" si="6"/>
        <v>0.38021124171160603</v>
      </c>
      <c r="P14" s="5">
        <f t="shared" si="6"/>
        <v>0.38021124171160603</v>
      </c>
      <c r="Q14" s="5">
        <f t="shared" si="6"/>
        <v>0.38021124171160603</v>
      </c>
      <c r="R14" s="5">
        <f t="shared" si="6"/>
        <v>0.38021124171160603</v>
      </c>
    </row>
    <row r="15" spans="2:18" x14ac:dyDescent="0.25">
      <c r="B15" s="3" t="s">
        <v>29</v>
      </c>
      <c r="C15" s="5">
        <v>0.22637922999999999</v>
      </c>
      <c r="D15" s="5">
        <v>1.0253633999999999E-2</v>
      </c>
      <c r="E15" s="5">
        <v>-9.1089858999999995E-2</v>
      </c>
      <c r="F15" s="5">
        <v>0.370881776</v>
      </c>
      <c r="G15" s="5">
        <v>0.55923828399999997</v>
      </c>
      <c r="H15" s="5">
        <v>0.255148439</v>
      </c>
      <c r="I15" s="6">
        <v>0</v>
      </c>
      <c r="J15" s="7">
        <v>0</v>
      </c>
      <c r="K15" s="5">
        <v>0.44069198900000001</v>
      </c>
      <c r="L15" s="5">
        <f t="shared" si="6"/>
        <v>0.38021124171160603</v>
      </c>
      <c r="M15" s="5">
        <f t="shared" si="6"/>
        <v>0.38021124171160603</v>
      </c>
      <c r="N15" s="5">
        <f t="shared" si="6"/>
        <v>0.38021124171160603</v>
      </c>
      <c r="O15" s="5">
        <f t="shared" si="6"/>
        <v>0.38021124171160603</v>
      </c>
      <c r="P15" s="5">
        <f t="shared" si="6"/>
        <v>0.38021124171160603</v>
      </c>
      <c r="Q15" s="5">
        <f t="shared" si="6"/>
        <v>0.38021124171160603</v>
      </c>
      <c r="R15" s="5">
        <f t="shared" si="6"/>
        <v>0.38021124171160603</v>
      </c>
    </row>
    <row r="16" spans="2:18" ht="15" customHeight="1" x14ac:dyDescent="0.25">
      <c r="B16" s="3" t="s">
        <v>30</v>
      </c>
      <c r="C16" s="11">
        <v>-0.60205999099999996</v>
      </c>
      <c r="D16" s="11">
        <v>-0.30102999600000002</v>
      </c>
      <c r="E16" s="5">
        <v>-0.17027110500000001</v>
      </c>
      <c r="F16" s="7">
        <v>0</v>
      </c>
      <c r="G16" s="5">
        <v>-0.36140671699999999</v>
      </c>
      <c r="H16" s="5">
        <v>1.211039E-2</v>
      </c>
      <c r="I16" s="12">
        <v>-0.69897000399999998</v>
      </c>
      <c r="J16" s="11">
        <v>-0.69897000399999998</v>
      </c>
      <c r="K16" s="11">
        <v>0.69897000399999998</v>
      </c>
      <c r="L16" s="11">
        <f t="shared" ref="L16:R16" si="7">-LOG(4)</f>
        <v>-0.6020599913279624</v>
      </c>
      <c r="M16" s="11">
        <f t="shared" si="7"/>
        <v>-0.6020599913279624</v>
      </c>
      <c r="N16" s="11">
        <f t="shared" si="7"/>
        <v>-0.6020599913279624</v>
      </c>
      <c r="O16" s="11">
        <f t="shared" si="7"/>
        <v>-0.6020599913279624</v>
      </c>
      <c r="P16" s="11">
        <f t="shared" si="7"/>
        <v>-0.6020599913279624</v>
      </c>
      <c r="Q16" s="11">
        <f t="shared" si="7"/>
        <v>-0.6020599913279624</v>
      </c>
      <c r="R16" s="11">
        <f t="shared" si="7"/>
        <v>-0.6020599913279624</v>
      </c>
    </row>
    <row r="17" spans="2:18" x14ac:dyDescent="0.25">
      <c r="B17" s="3" t="s">
        <v>31</v>
      </c>
      <c r="C17" s="7">
        <v>0</v>
      </c>
      <c r="D17" s="11">
        <v>0</v>
      </c>
      <c r="E17" s="5">
        <v>-3.6732197000000001E-2</v>
      </c>
      <c r="F17" s="7">
        <v>0</v>
      </c>
      <c r="G17" s="6">
        <v>0</v>
      </c>
      <c r="H17" s="5">
        <v>-0.112828347</v>
      </c>
      <c r="I17" s="6">
        <v>0</v>
      </c>
      <c r="J17" s="7">
        <v>0</v>
      </c>
      <c r="K17" s="7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</row>
    <row r="18" spans="2:18" x14ac:dyDescent="0.25">
      <c r="B18" s="3" t="s">
        <v>32</v>
      </c>
      <c r="C18" s="7">
        <v>0</v>
      </c>
      <c r="D18" s="11">
        <v>0</v>
      </c>
      <c r="E18" s="5">
        <v>-1.1908613E-2</v>
      </c>
      <c r="F18" s="5">
        <v>-0.474216264</v>
      </c>
      <c r="G18" s="6">
        <v>0</v>
      </c>
      <c r="H18" s="5">
        <v>-0.112828347</v>
      </c>
      <c r="I18" s="6">
        <v>0</v>
      </c>
      <c r="J18" s="7">
        <v>0</v>
      </c>
      <c r="K18" s="7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</row>
    <row r="19" spans="2:18" x14ac:dyDescent="0.25">
      <c r="B19" s="3" t="s">
        <v>33</v>
      </c>
      <c r="C19" s="5">
        <v>0.22637922999999999</v>
      </c>
      <c r="D19" s="6">
        <v>0</v>
      </c>
      <c r="E19" s="5">
        <v>-9.1089858999999995E-2</v>
      </c>
      <c r="F19" s="5">
        <v>0.25817749600000001</v>
      </c>
      <c r="G19" s="5">
        <v>0.39140971400000002</v>
      </c>
      <c r="H19" s="5">
        <v>0.22296375500000001</v>
      </c>
      <c r="I19" s="6">
        <v>0</v>
      </c>
      <c r="J19" s="7">
        <v>0</v>
      </c>
      <c r="K19" s="7">
        <v>0</v>
      </c>
      <c r="L19" s="5">
        <f t="shared" ref="L19:R20" si="8">LOG(2.2)</f>
        <v>0.34242268082220628</v>
      </c>
      <c r="M19" s="5">
        <f t="shared" si="8"/>
        <v>0.34242268082220628</v>
      </c>
      <c r="N19" s="5">
        <f t="shared" si="8"/>
        <v>0.34242268082220628</v>
      </c>
      <c r="O19" s="5">
        <f t="shared" si="8"/>
        <v>0.34242268082220628</v>
      </c>
      <c r="P19" s="5">
        <f t="shared" si="8"/>
        <v>0.34242268082220628</v>
      </c>
      <c r="Q19" s="5">
        <f t="shared" si="8"/>
        <v>0.34242268082220628</v>
      </c>
      <c r="R19" s="5">
        <f t="shared" si="8"/>
        <v>0.34242268082220628</v>
      </c>
    </row>
    <row r="20" spans="2:18" x14ac:dyDescent="0.25">
      <c r="B20" s="3" t="s">
        <v>34</v>
      </c>
      <c r="C20" s="5">
        <v>0.22637922999999999</v>
      </c>
      <c r="D20" s="7">
        <v>0</v>
      </c>
      <c r="E20" s="5">
        <v>-9.1089858999999995E-2</v>
      </c>
      <c r="F20" s="5">
        <v>0.25817749600000001</v>
      </c>
      <c r="G20" s="5">
        <v>0.31409714</v>
      </c>
      <c r="H20" s="5">
        <v>0.22296375500000001</v>
      </c>
      <c r="I20" s="6">
        <v>0</v>
      </c>
      <c r="J20" s="7">
        <v>0</v>
      </c>
      <c r="K20" s="7">
        <v>0</v>
      </c>
      <c r="L20" s="5">
        <f t="shared" si="8"/>
        <v>0.34242268082220628</v>
      </c>
      <c r="M20" s="5">
        <f t="shared" si="8"/>
        <v>0.34242268082220628</v>
      </c>
      <c r="N20" s="5">
        <f t="shared" si="8"/>
        <v>0.34242268082220628</v>
      </c>
      <c r="O20" s="5">
        <f t="shared" si="8"/>
        <v>0.34242268082220628</v>
      </c>
      <c r="P20" s="5">
        <f t="shared" si="8"/>
        <v>0.34242268082220628</v>
      </c>
      <c r="Q20" s="5">
        <f t="shared" si="8"/>
        <v>0.34242268082220628</v>
      </c>
      <c r="R20" s="5">
        <f t="shared" si="8"/>
        <v>0.34242268082220628</v>
      </c>
    </row>
    <row r="21" spans="2:18" x14ac:dyDescent="0.25">
      <c r="B21" s="3" t="s">
        <v>35</v>
      </c>
      <c r="C21" s="5">
        <v>7.4976689999999999E-2</v>
      </c>
      <c r="D21" s="5">
        <v>0.39046487600000002</v>
      </c>
      <c r="E21" s="5">
        <v>-2.4143069999999999E-2</v>
      </c>
      <c r="F21" s="5">
        <v>0.22475374000000001</v>
      </c>
      <c r="G21" s="6">
        <v>0</v>
      </c>
      <c r="H21" s="5">
        <v>-4.5881557000000003E-2</v>
      </c>
      <c r="I21" s="6">
        <v>0</v>
      </c>
      <c r="J21" s="7">
        <v>0</v>
      </c>
      <c r="K21" s="5">
        <v>0.44069198900000001</v>
      </c>
      <c r="L21" s="5">
        <f t="shared" ref="L21:R21" si="9">LOG(2.4)</f>
        <v>0.38021124171160603</v>
      </c>
      <c r="M21" s="5">
        <f t="shared" si="9"/>
        <v>0.38021124171160603</v>
      </c>
      <c r="N21" s="5">
        <f t="shared" si="9"/>
        <v>0.38021124171160603</v>
      </c>
      <c r="O21" s="5">
        <f t="shared" si="9"/>
        <v>0.38021124171160603</v>
      </c>
      <c r="P21" s="5">
        <f t="shared" si="9"/>
        <v>0.38021124171160603</v>
      </c>
      <c r="Q21" s="5">
        <f t="shared" si="9"/>
        <v>0.38021124171160603</v>
      </c>
      <c r="R21" s="5">
        <f t="shared" si="9"/>
        <v>0.38021124171160603</v>
      </c>
    </row>
    <row r="22" spans="2:18" x14ac:dyDescent="0.25">
      <c r="B22" s="1"/>
      <c r="C22" s="2" t="s">
        <v>7</v>
      </c>
      <c r="D22" s="2" t="s">
        <v>15</v>
      </c>
      <c r="E22" s="2" t="s">
        <v>0</v>
      </c>
      <c r="F22" s="2" t="s">
        <v>1</v>
      </c>
      <c r="G22" s="2" t="s">
        <v>2</v>
      </c>
      <c r="H22" s="2" t="s">
        <v>3</v>
      </c>
      <c r="I22" s="2" t="s">
        <v>4</v>
      </c>
      <c r="J22" s="2" t="s">
        <v>5</v>
      </c>
      <c r="K22" s="2" t="s">
        <v>6</v>
      </c>
      <c r="L22" s="2" t="s">
        <v>8</v>
      </c>
      <c r="M22" s="2" t="s">
        <v>9</v>
      </c>
      <c r="N22" s="2" t="s">
        <v>10</v>
      </c>
      <c r="O22" s="2" t="s">
        <v>11</v>
      </c>
      <c r="P22" s="2" t="s">
        <v>12</v>
      </c>
      <c r="Q22" s="2" t="s">
        <v>13</v>
      </c>
      <c r="R22" s="2" t="s">
        <v>14</v>
      </c>
    </row>
    <row r="23" spans="2:18" ht="14.25" customHeight="1" x14ac:dyDescent="0.25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</sheetData>
  <conditionalFormatting sqref="B2:R22">
    <cfRule type="cellIs" dxfId="3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G28"/>
  <sheetViews>
    <sheetView tabSelected="1" workbookViewId="0">
      <selection activeCell="C5" sqref="C5"/>
    </sheetView>
  </sheetViews>
  <sheetFormatPr defaultRowHeight="15" x14ac:dyDescent="0.25"/>
  <cols>
    <col min="1" max="1" width="3.7109375" style="4" customWidth="1"/>
    <col min="2" max="3" width="9.140625" style="4"/>
    <col min="4" max="4" width="10.140625" style="4" customWidth="1"/>
    <col min="5" max="5" width="11.42578125" style="4" customWidth="1"/>
    <col min="6" max="6" width="13.7109375" style="4" customWidth="1"/>
    <col min="7" max="7" width="13.28515625" style="4" customWidth="1"/>
    <col min="8" max="8" width="11.28515625" style="4" customWidth="1"/>
    <col min="9" max="9" width="13.140625" style="4" customWidth="1"/>
    <col min="10" max="10" width="14.7109375" style="4" customWidth="1"/>
    <col min="11" max="11" width="12" style="4" customWidth="1"/>
    <col min="12" max="12" width="14.28515625" style="4" customWidth="1"/>
    <col min="13" max="13" width="15" style="4" customWidth="1"/>
    <col min="14" max="14" width="16.85546875" style="4" customWidth="1"/>
    <col min="15" max="15" width="9.140625" style="4"/>
    <col min="16" max="16" width="14" style="4" customWidth="1"/>
    <col min="17" max="17" width="18.28515625" style="4" customWidth="1"/>
    <col min="18" max="18" width="18.140625" style="4" customWidth="1"/>
    <col min="19" max="19" width="15.42578125" style="4" customWidth="1"/>
    <col min="20" max="20" width="10.7109375" style="4" customWidth="1"/>
    <col min="21" max="21" width="18.140625" style="4" customWidth="1"/>
    <col min="22" max="22" width="19.140625" style="4" customWidth="1"/>
    <col min="23" max="23" width="14.42578125" style="4" customWidth="1"/>
    <col min="24" max="24" width="16.140625" style="4" customWidth="1"/>
    <col min="25" max="25" width="14.85546875" style="4" customWidth="1"/>
    <col min="26" max="26" width="16.42578125" style="4" customWidth="1"/>
    <col min="27" max="27" width="11.140625" style="4" customWidth="1"/>
    <col min="28" max="28" width="10.85546875" style="4" customWidth="1"/>
    <col min="29" max="29" width="15" style="4" customWidth="1"/>
    <col min="30" max="30" width="11.42578125" style="4" customWidth="1"/>
    <col min="31" max="31" width="13.42578125" style="4" customWidth="1"/>
    <col min="32" max="32" width="12.85546875" style="4" customWidth="1"/>
    <col min="33" max="33" width="16" style="4" customWidth="1"/>
    <col min="34" max="34" width="12.28515625" style="4" customWidth="1"/>
    <col min="35" max="35" width="13.28515625" style="4" customWidth="1"/>
    <col min="36" max="36" width="13.85546875" style="4" customWidth="1"/>
    <col min="37" max="37" width="13.28515625" style="4" customWidth="1"/>
    <col min="38" max="38" width="13.85546875" style="4" customWidth="1"/>
    <col min="39" max="43" width="9.140625" style="4"/>
    <col min="44" max="44" width="10.7109375" style="4" bestFit="1" customWidth="1"/>
    <col min="45" max="16384" width="9.140625" style="4"/>
  </cols>
  <sheetData>
    <row r="3" spans="2:59" x14ac:dyDescent="0.25">
      <c r="B3" s="26"/>
      <c r="C3" s="13" t="s">
        <v>36</v>
      </c>
      <c r="D3" s="13" t="s">
        <v>37</v>
      </c>
      <c r="E3" s="13" t="s">
        <v>38</v>
      </c>
      <c r="F3" s="13" t="s">
        <v>39</v>
      </c>
      <c r="G3" s="13" t="s">
        <v>40</v>
      </c>
      <c r="H3" s="13" t="s">
        <v>37</v>
      </c>
      <c r="I3" s="13" t="s">
        <v>38</v>
      </c>
      <c r="J3" s="13" t="s">
        <v>39</v>
      </c>
      <c r="K3" s="13" t="s">
        <v>36</v>
      </c>
      <c r="L3" s="13" t="s">
        <v>37</v>
      </c>
      <c r="M3" s="13" t="s">
        <v>38</v>
      </c>
      <c r="N3" s="13" t="s">
        <v>39</v>
      </c>
      <c r="O3" s="13" t="s">
        <v>36</v>
      </c>
      <c r="P3" s="13" t="s">
        <v>37</v>
      </c>
      <c r="Q3" s="13" t="s">
        <v>38</v>
      </c>
      <c r="R3" s="13" t="s">
        <v>39</v>
      </c>
      <c r="S3" s="13" t="s">
        <v>36</v>
      </c>
      <c r="T3" s="13" t="s">
        <v>37</v>
      </c>
      <c r="U3" s="13" t="s">
        <v>38</v>
      </c>
      <c r="V3" s="13" t="s">
        <v>39</v>
      </c>
      <c r="W3" s="13" t="s">
        <v>36</v>
      </c>
      <c r="X3" s="13" t="s">
        <v>37</v>
      </c>
      <c r="Y3" s="13" t="s">
        <v>38</v>
      </c>
      <c r="Z3" s="13" t="s">
        <v>39</v>
      </c>
      <c r="AA3" s="13" t="s">
        <v>36</v>
      </c>
      <c r="AB3" s="13" t="s">
        <v>37</v>
      </c>
      <c r="AC3" s="13" t="s">
        <v>38</v>
      </c>
      <c r="AD3" s="13" t="s">
        <v>39</v>
      </c>
      <c r="AE3" s="13" t="s">
        <v>36</v>
      </c>
      <c r="AF3" s="13" t="s">
        <v>37</v>
      </c>
      <c r="AG3" s="13" t="s">
        <v>38</v>
      </c>
      <c r="AH3" s="13" t="s">
        <v>39</v>
      </c>
      <c r="AI3" s="13" t="s">
        <v>36</v>
      </c>
      <c r="AJ3" s="13" t="s">
        <v>37</v>
      </c>
      <c r="AK3" s="13" t="s">
        <v>38</v>
      </c>
      <c r="AL3" s="13" t="s">
        <v>39</v>
      </c>
      <c r="AM3" s="13" t="s">
        <v>37</v>
      </c>
      <c r="AN3" s="13" t="s">
        <v>38</v>
      </c>
      <c r="AO3" s="13" t="s">
        <v>39</v>
      </c>
      <c r="AP3" s="13" t="s">
        <v>37</v>
      </c>
      <c r="AQ3" s="13" t="s">
        <v>38</v>
      </c>
      <c r="AR3" s="13" t="s">
        <v>39</v>
      </c>
      <c r="AS3" s="13" t="s">
        <v>37</v>
      </c>
      <c r="AT3" s="13" t="s">
        <v>38</v>
      </c>
      <c r="AU3" s="13" t="s">
        <v>39</v>
      </c>
      <c r="AV3" s="13" t="s">
        <v>37</v>
      </c>
      <c r="AW3" s="13" t="s">
        <v>38</v>
      </c>
      <c r="AX3" s="13" t="s">
        <v>39</v>
      </c>
      <c r="AY3" s="13" t="s">
        <v>37</v>
      </c>
      <c r="AZ3" s="13" t="s">
        <v>38</v>
      </c>
      <c r="BA3" s="13" t="s">
        <v>39</v>
      </c>
      <c r="BB3" s="13" t="s">
        <v>37</v>
      </c>
      <c r="BC3" s="13" t="s">
        <v>38</v>
      </c>
      <c r="BD3" s="13" t="s">
        <v>39</v>
      </c>
      <c r="BE3" s="13" t="s">
        <v>37</v>
      </c>
      <c r="BF3" s="13" t="s">
        <v>38</v>
      </c>
      <c r="BG3" s="13" t="s">
        <v>39</v>
      </c>
    </row>
    <row r="4" spans="2:59" x14ac:dyDescent="0.25">
      <c r="B4" s="3" t="s">
        <v>17</v>
      </c>
      <c r="C4" s="10">
        <v>11.66</v>
      </c>
      <c r="D4" s="10">
        <f>11.66/158.3</f>
        <v>7.3657612128869232E-2</v>
      </c>
      <c r="E4" s="10">
        <f>D4/0.05</f>
        <v>1.4731522425773846</v>
      </c>
      <c r="F4" s="10">
        <f>LOG(E4)</f>
        <v>0.16824763122462055</v>
      </c>
      <c r="G4" s="10">
        <v>40</v>
      </c>
      <c r="H4" s="10">
        <f>G4/293</f>
        <v>0.13651877133105803</v>
      </c>
      <c r="I4" s="10">
        <f>H4/0.05</f>
        <v>2.7303754266211602</v>
      </c>
      <c r="J4" s="10">
        <f>LOG(I4)</f>
        <v>0.43622236663783409</v>
      </c>
      <c r="K4" s="10">
        <v>53.75</v>
      </c>
      <c r="L4" s="10">
        <f t="shared" ref="L4:L9" si="0">K4/925.02</f>
        <v>5.810685174374608E-2</v>
      </c>
      <c r="M4" s="10">
        <f t="shared" ref="M4:M23" si="1">L4/0.05</f>
        <v>1.1621370348749216</v>
      </c>
      <c r="N4" s="10">
        <f t="shared" ref="N4:N23" si="2">LOG(M4)</f>
        <v>6.525734146314513E-2</v>
      </c>
      <c r="O4" s="10">
        <v>67.5</v>
      </c>
      <c r="P4" s="10">
        <f>O4/745</f>
        <v>9.0604026845637578E-2</v>
      </c>
      <c r="Q4" s="10">
        <f>P4/0.05</f>
        <v>1.8120805369127515</v>
      </c>
      <c r="R4" s="10">
        <f>LOG(Q4)</f>
        <v>0.25817749574671323</v>
      </c>
      <c r="S4" s="10">
        <v>50</v>
      </c>
      <c r="T4" s="14">
        <f>S4/459.66</f>
        <v>0.10877605186442152</v>
      </c>
      <c r="U4" s="10">
        <f>T4/0.05</f>
        <v>2.1755210372884304</v>
      </c>
      <c r="V4" s="10">
        <f>LOG(U4)</f>
        <v>0.33756328727668106</v>
      </c>
      <c r="W4" s="12">
        <v>60</v>
      </c>
      <c r="X4" s="15">
        <f t="shared" ref="X4:X23" si="3">W4/778</f>
        <v>7.7120822622107968E-2</v>
      </c>
      <c r="Y4" s="12">
        <f t="shared" ref="Y4:Y23" si="4">X4/0.05</f>
        <v>1.5424164524421593</v>
      </c>
      <c r="Z4" s="20">
        <f t="shared" ref="Z4:Z23" si="5">LOG(Y4)</f>
        <v>0.18820164905793588</v>
      </c>
      <c r="AA4" s="16"/>
      <c r="AB4" s="17">
        <v>0</v>
      </c>
      <c r="AC4" s="17">
        <v>0</v>
      </c>
      <c r="AD4" s="17">
        <v>0</v>
      </c>
      <c r="AE4" s="16"/>
      <c r="AF4" s="18">
        <v>0</v>
      </c>
      <c r="AG4" s="17">
        <v>0</v>
      </c>
      <c r="AH4" s="20">
        <v>0</v>
      </c>
      <c r="AI4" s="10">
        <v>30</v>
      </c>
      <c r="AJ4" s="14">
        <f>AI4/435</f>
        <v>6.8965517241379309E-2</v>
      </c>
      <c r="AK4" s="10">
        <f>AJ4/0.05</f>
        <v>1.3793103448275861</v>
      </c>
      <c r="AL4" s="10">
        <f>LOG(AK4)</f>
        <v>0.13966199342900626</v>
      </c>
      <c r="AM4" s="10">
        <v>0.11</v>
      </c>
      <c r="AN4" s="10">
        <v>2.2000000000000002</v>
      </c>
      <c r="AO4" s="10">
        <f>LOG(AN4)</f>
        <v>0.34242268082220628</v>
      </c>
      <c r="AP4" s="10">
        <v>0.11</v>
      </c>
      <c r="AQ4" s="10">
        <v>2.2000000000000002</v>
      </c>
      <c r="AR4" s="10">
        <f>LOG(AQ4)</f>
        <v>0.34242268082220628</v>
      </c>
      <c r="AS4" s="10">
        <v>0.11</v>
      </c>
      <c r="AT4" s="10">
        <v>2.2000000000000002</v>
      </c>
      <c r="AU4" s="10">
        <f>LOG(2.2)</f>
        <v>0.34242268082220628</v>
      </c>
      <c r="AV4" s="10">
        <v>0.11</v>
      </c>
      <c r="AW4" s="10">
        <v>2.2000000000000002</v>
      </c>
      <c r="AX4" s="10">
        <f>LOG(2.2)</f>
        <v>0.34242268082220628</v>
      </c>
      <c r="AY4" s="10">
        <v>0.11</v>
      </c>
      <c r="AZ4" s="10">
        <v>2.2000000000000002</v>
      </c>
      <c r="BA4" s="10">
        <f>LOG(2.2)</f>
        <v>0.34242268082220628</v>
      </c>
      <c r="BB4" s="10">
        <v>0.11</v>
      </c>
      <c r="BC4" s="10">
        <v>2.2000000000000002</v>
      </c>
      <c r="BD4" s="10">
        <f>LOG(2.2)</f>
        <v>0.34242268082220628</v>
      </c>
      <c r="BE4" s="10">
        <v>0.11</v>
      </c>
      <c r="BF4" s="10">
        <v>2.2000000000000002</v>
      </c>
      <c r="BG4" s="10">
        <f>LOG(2.2)</f>
        <v>0.34242268082220628</v>
      </c>
    </row>
    <row r="5" spans="2:59" x14ac:dyDescent="0.25">
      <c r="B5" s="3" t="s">
        <v>18</v>
      </c>
      <c r="C5" s="12"/>
      <c r="D5" s="19">
        <v>0</v>
      </c>
      <c r="E5" s="19">
        <v>0</v>
      </c>
      <c r="F5" s="19">
        <v>0</v>
      </c>
      <c r="G5" s="16"/>
      <c r="H5" s="17">
        <v>0</v>
      </c>
      <c r="I5" s="17">
        <v>0</v>
      </c>
      <c r="J5" s="20">
        <v>0</v>
      </c>
      <c r="K5" s="10">
        <v>46.25</v>
      </c>
      <c r="L5" s="10">
        <f t="shared" si="0"/>
        <v>4.9998918942293143E-2</v>
      </c>
      <c r="M5" s="10">
        <f t="shared" si="1"/>
        <v>0.99997837884586283</v>
      </c>
      <c r="N5" s="10">
        <f t="shared" si="2"/>
        <v>-9.3900494463736549E-6</v>
      </c>
      <c r="O5" s="10">
        <v>62.5</v>
      </c>
      <c r="P5" s="10">
        <f>O5/745</f>
        <v>8.3892617449664433E-2</v>
      </c>
      <c r="Q5" s="10">
        <f>P5/0.05</f>
        <v>1.6778523489932886</v>
      </c>
      <c r="R5" s="10">
        <f>LOG(Q5)</f>
        <v>0.22475374025976358</v>
      </c>
      <c r="S5" s="10">
        <v>63.3</v>
      </c>
      <c r="T5" s="14">
        <f>S5/459.66</f>
        <v>0.13771048166035765</v>
      </c>
      <c r="U5" s="10">
        <f>T5/0.05</f>
        <v>2.7542096332071528</v>
      </c>
      <c r="V5" s="10">
        <f>LOG(U5)</f>
        <v>0.43999699295801736</v>
      </c>
      <c r="W5" s="12">
        <v>18</v>
      </c>
      <c r="X5" s="15">
        <f t="shared" si="3"/>
        <v>2.313624678663239E-2</v>
      </c>
      <c r="Y5" s="12">
        <f t="shared" si="4"/>
        <v>0.46272493573264778</v>
      </c>
      <c r="Z5" s="20">
        <f t="shared" si="5"/>
        <v>-0.33467709622240172</v>
      </c>
      <c r="AA5" s="10">
        <v>80</v>
      </c>
      <c r="AB5" s="10">
        <f>AA5/156.6</f>
        <v>0.51085568326947639</v>
      </c>
      <c r="AC5" s="10">
        <f>AB5/0.05</f>
        <v>10.217113665389528</v>
      </c>
      <c r="AD5" s="10">
        <f>LOG(AC5)</f>
        <v>1.0093282249340001</v>
      </c>
      <c r="AE5" s="10">
        <v>91.6</v>
      </c>
      <c r="AF5" s="14">
        <f>AE5/203.1</f>
        <v>0.45100935499753814</v>
      </c>
      <c r="AG5" s="10">
        <f>AF5/0.05</f>
        <v>9.0201870999507623</v>
      </c>
      <c r="AH5" s="10">
        <f>LOG(AG5)</f>
        <v>0.95521554592702473</v>
      </c>
      <c r="AI5" s="10">
        <v>85</v>
      </c>
      <c r="AJ5" s="14">
        <f>AI5/435</f>
        <v>0.19540229885057472</v>
      </c>
      <c r="AK5" s="10">
        <f>AJ5/0.05</f>
        <v>3.9080459770114944</v>
      </c>
      <c r="AL5" s="10">
        <f>LOG(AK5)</f>
        <v>0.59195966442363657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</row>
    <row r="6" spans="2:59" x14ac:dyDescent="0.25">
      <c r="B6" s="3" t="s">
        <v>19</v>
      </c>
      <c r="C6" s="16"/>
      <c r="D6" s="19">
        <v>0</v>
      </c>
      <c r="E6" s="19">
        <v>0</v>
      </c>
      <c r="F6" s="19">
        <v>0</v>
      </c>
      <c r="G6" s="16"/>
      <c r="H6" s="12">
        <v>0.05</v>
      </c>
      <c r="I6" s="12">
        <f t="shared" ref="I6:I7" si="6">H6/0.05</f>
        <v>1</v>
      </c>
      <c r="J6" s="12">
        <f>-LOG(I6)</f>
        <v>0</v>
      </c>
      <c r="K6" s="10">
        <v>37.5</v>
      </c>
      <c r="L6" s="10">
        <f t="shared" si="0"/>
        <v>4.0539664007264706E-2</v>
      </c>
      <c r="M6" s="10">
        <f t="shared" si="1"/>
        <v>0.81079328014529406</v>
      </c>
      <c r="N6" s="10">
        <f t="shared" si="2"/>
        <v>-9.1089859396778994E-2</v>
      </c>
      <c r="O6" s="12"/>
      <c r="P6" s="20">
        <v>0</v>
      </c>
      <c r="Q6" s="20">
        <v>0</v>
      </c>
      <c r="R6" s="20">
        <v>0</v>
      </c>
      <c r="S6" s="16"/>
      <c r="T6" s="18">
        <v>0</v>
      </c>
      <c r="U6" s="17">
        <v>0</v>
      </c>
      <c r="V6" s="20">
        <v>0</v>
      </c>
      <c r="W6" s="12">
        <v>22</v>
      </c>
      <c r="X6" s="15">
        <f t="shared" si="3"/>
        <v>2.8277634961439587E-2</v>
      </c>
      <c r="Y6" s="12">
        <f t="shared" si="4"/>
        <v>0.5655526992287917</v>
      </c>
      <c r="Z6" s="20">
        <f t="shared" si="5"/>
        <v>-0.24752692050350156</v>
      </c>
      <c r="AA6" s="16"/>
      <c r="AB6" s="17">
        <v>0</v>
      </c>
      <c r="AC6" s="17">
        <v>0</v>
      </c>
      <c r="AD6" s="17">
        <v>0</v>
      </c>
      <c r="AE6" s="16"/>
      <c r="AF6" s="18">
        <v>0</v>
      </c>
      <c r="AG6" s="17">
        <v>0</v>
      </c>
      <c r="AH6" s="20">
        <v>0</v>
      </c>
      <c r="AI6" s="12"/>
      <c r="AJ6" s="18">
        <v>0</v>
      </c>
      <c r="AK6" s="17">
        <v>0</v>
      </c>
      <c r="AL6" s="20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</row>
    <row r="7" spans="2:59" x14ac:dyDescent="0.25">
      <c r="B7" s="3" t="s">
        <v>20</v>
      </c>
      <c r="C7" s="16"/>
      <c r="D7" s="12">
        <v>0.35</v>
      </c>
      <c r="E7" s="12">
        <f>D7/0.05</f>
        <v>6.9999999999999991</v>
      </c>
      <c r="F7" s="12">
        <f>-LOG(E7)</f>
        <v>-0.84509804001425681</v>
      </c>
      <c r="G7" s="16"/>
      <c r="H7" s="12">
        <v>0.32500000000000001</v>
      </c>
      <c r="I7" s="12">
        <f t="shared" si="6"/>
        <v>6.5</v>
      </c>
      <c r="J7" s="12">
        <f>-LOG(I7)</f>
        <v>-0.81291335664285558</v>
      </c>
      <c r="K7" s="10">
        <v>18.75</v>
      </c>
      <c r="L7" s="10">
        <f t="shared" si="0"/>
        <v>2.0269832003632353E-2</v>
      </c>
      <c r="M7" s="10">
        <f t="shared" si="1"/>
        <v>0.40539664007264703</v>
      </c>
      <c r="N7" s="10">
        <f t="shared" si="2"/>
        <v>-0.39211985506076019</v>
      </c>
      <c r="O7" s="12"/>
      <c r="P7" s="12">
        <v>0.5</v>
      </c>
      <c r="Q7" s="12">
        <f>P7/0.05</f>
        <v>10</v>
      </c>
      <c r="R7" s="12">
        <f>-LOG(Q7)</f>
        <v>-1</v>
      </c>
      <c r="S7" s="12"/>
      <c r="T7" s="12">
        <v>0.4</v>
      </c>
      <c r="U7" s="12">
        <f>T7/0.05</f>
        <v>8</v>
      </c>
      <c r="V7" s="12">
        <f>-LOG(U7)</f>
        <v>-0.90308998699194354</v>
      </c>
      <c r="W7" s="12">
        <v>2</v>
      </c>
      <c r="X7" s="15">
        <f t="shared" si="3"/>
        <v>2.5706940874035988E-3</v>
      </c>
      <c r="Y7" s="12">
        <f t="shared" si="4"/>
        <v>5.1413881748071974E-2</v>
      </c>
      <c r="Z7" s="20">
        <f t="shared" si="5"/>
        <v>-1.2889196056617267</v>
      </c>
      <c r="AA7" s="16"/>
      <c r="AB7" s="12">
        <v>0.25</v>
      </c>
      <c r="AC7" s="12">
        <f>AB7/0.05</f>
        <v>5</v>
      </c>
      <c r="AD7" s="12">
        <f>-LOG(AC7)</f>
        <v>-0.69897000433601886</v>
      </c>
      <c r="AE7" s="16"/>
      <c r="AF7" s="12">
        <v>0.25</v>
      </c>
      <c r="AG7" s="12">
        <f>AF7/0.05</f>
        <v>5</v>
      </c>
      <c r="AH7" s="12">
        <f>-LOG(AG7)</f>
        <v>-0.69897000433601886</v>
      </c>
      <c r="AI7" s="12"/>
      <c r="AJ7" s="12">
        <v>0.25</v>
      </c>
      <c r="AK7" s="12">
        <f>AJ7/0.05</f>
        <v>5</v>
      </c>
      <c r="AL7" s="12">
        <f>-LOG(AK7)</f>
        <v>-0.69897000433601886</v>
      </c>
      <c r="AM7" s="12">
        <v>0.35</v>
      </c>
      <c r="AN7" s="12">
        <f>AM7/0.05</f>
        <v>6.9999999999999991</v>
      </c>
      <c r="AO7" s="12">
        <f>-LOG(AN7)</f>
        <v>-0.84509804001425681</v>
      </c>
      <c r="AP7" s="12">
        <v>0.35</v>
      </c>
      <c r="AQ7" s="12">
        <f>AP7/0.05</f>
        <v>6.9999999999999991</v>
      </c>
      <c r="AR7" s="12">
        <f>-LOG(AQ7)</f>
        <v>-0.84509804001425681</v>
      </c>
      <c r="AS7" s="12">
        <v>0.35</v>
      </c>
      <c r="AT7" s="12">
        <f>0.35/0.05</f>
        <v>6.9999999999999991</v>
      </c>
      <c r="AU7" s="12">
        <f>-LOG(7)</f>
        <v>-0.84509804001425681</v>
      </c>
      <c r="AV7" s="12">
        <v>0.35</v>
      </c>
      <c r="AW7" s="12">
        <f>0.35/0.05</f>
        <v>6.9999999999999991</v>
      </c>
      <c r="AX7" s="12">
        <f>-LOG(7)</f>
        <v>-0.84509804001425681</v>
      </c>
      <c r="AY7" s="12">
        <v>0.35</v>
      </c>
      <c r="AZ7" s="12">
        <f>0.35/0.05</f>
        <v>6.9999999999999991</v>
      </c>
      <c r="BA7" s="12">
        <f>-LOG(7)</f>
        <v>-0.84509804001425681</v>
      </c>
      <c r="BB7" s="12">
        <v>0.35</v>
      </c>
      <c r="BC7" s="12">
        <f>0.35/0.05</f>
        <v>6.9999999999999991</v>
      </c>
      <c r="BD7" s="12">
        <f>-LOG(7)</f>
        <v>-0.84509804001425681</v>
      </c>
      <c r="BE7" s="12">
        <v>0.35</v>
      </c>
      <c r="BF7" s="12">
        <f>0.35/0.05</f>
        <v>6.9999999999999991</v>
      </c>
      <c r="BG7" s="12">
        <f>-LOG(7)</f>
        <v>-0.84509804001425681</v>
      </c>
    </row>
    <row r="8" spans="2:59" x14ac:dyDescent="0.25">
      <c r="B8" s="3" t="s">
        <v>21</v>
      </c>
      <c r="C8" s="10">
        <v>8.33</v>
      </c>
      <c r="D8" s="10">
        <f>8.33/158.3</f>
        <v>5.2621604548325963E-2</v>
      </c>
      <c r="E8" s="10">
        <f>D8/0.05</f>
        <v>1.0524320909665192</v>
      </c>
      <c r="F8" s="10">
        <f>LOG(E8)</f>
        <v>2.2194082208412864E-2</v>
      </c>
      <c r="G8" s="16"/>
      <c r="H8" s="17">
        <v>0</v>
      </c>
      <c r="I8" s="17">
        <v>0</v>
      </c>
      <c r="J8" s="20">
        <v>0</v>
      </c>
      <c r="K8" s="10">
        <v>41.25</v>
      </c>
      <c r="L8" s="10">
        <f t="shared" si="0"/>
        <v>4.4593630407991178E-2</v>
      </c>
      <c r="M8" s="10">
        <f t="shared" si="1"/>
        <v>0.8918726081598235</v>
      </c>
      <c r="N8" s="10">
        <f t="shared" si="2"/>
        <v>-4.9697174238553944E-2</v>
      </c>
      <c r="O8" s="12"/>
      <c r="P8" s="20">
        <v>0</v>
      </c>
      <c r="Q8" s="20">
        <v>0</v>
      </c>
      <c r="R8" s="20">
        <v>0</v>
      </c>
      <c r="S8" s="12"/>
      <c r="T8" s="18">
        <v>0</v>
      </c>
      <c r="U8" s="17">
        <v>0</v>
      </c>
      <c r="V8" s="20">
        <v>0</v>
      </c>
      <c r="W8" s="12">
        <v>45</v>
      </c>
      <c r="X8" s="15">
        <f t="shared" si="3"/>
        <v>5.7840616966580979E-2</v>
      </c>
      <c r="Y8" s="12">
        <f t="shared" si="4"/>
        <v>1.1568123393316194</v>
      </c>
      <c r="Z8" s="20">
        <f t="shared" si="5"/>
        <v>6.3262912449635902E-2</v>
      </c>
      <c r="AA8" s="16"/>
      <c r="AB8" s="17">
        <v>0</v>
      </c>
      <c r="AC8" s="17">
        <v>0</v>
      </c>
      <c r="AD8" s="17">
        <v>0</v>
      </c>
      <c r="AE8" s="16"/>
      <c r="AF8" s="18">
        <v>0</v>
      </c>
      <c r="AG8" s="17">
        <v>0</v>
      </c>
      <c r="AH8" s="20">
        <v>0</v>
      </c>
      <c r="AI8" s="12"/>
      <c r="AJ8" s="18">
        <v>0</v>
      </c>
      <c r="AK8" s="17">
        <v>0</v>
      </c>
      <c r="AL8" s="20">
        <v>0</v>
      </c>
      <c r="AM8" s="10">
        <v>7.0000000000000007E-2</v>
      </c>
      <c r="AN8" s="10">
        <v>1.4</v>
      </c>
      <c r="AO8" s="10">
        <f>LOG(AN8)</f>
        <v>0.14612803567823801</v>
      </c>
      <c r="AP8" s="10">
        <v>7.0000000000000007E-2</v>
      </c>
      <c r="AQ8" s="10">
        <v>1.4</v>
      </c>
      <c r="AR8" s="10">
        <f>LOG(AQ8)</f>
        <v>0.14612803567823801</v>
      </c>
      <c r="AS8" s="10">
        <v>7.0000000000000007E-2</v>
      </c>
      <c r="AT8" s="10">
        <v>1.4</v>
      </c>
      <c r="AU8" s="10">
        <f>LOG(1.4)</f>
        <v>0.14612803567823801</v>
      </c>
      <c r="AV8" s="10">
        <v>7.0000000000000007E-2</v>
      </c>
      <c r="AW8" s="10">
        <v>1.4</v>
      </c>
      <c r="AX8" s="10">
        <f>LOG(1.4)</f>
        <v>0.14612803567823801</v>
      </c>
      <c r="AY8" s="10">
        <v>7.0000000000000007E-2</v>
      </c>
      <c r="AZ8" s="10">
        <v>1.4</v>
      </c>
      <c r="BA8" s="10">
        <f>LOG(1.4)</f>
        <v>0.14612803567823801</v>
      </c>
      <c r="BB8" s="10">
        <v>7.0000000000000007E-2</v>
      </c>
      <c r="BC8" s="10">
        <v>1.4</v>
      </c>
      <c r="BD8" s="10">
        <f>LOG(1.4)</f>
        <v>0.14612803567823801</v>
      </c>
      <c r="BE8" s="10">
        <v>7.0000000000000007E-2</v>
      </c>
      <c r="BF8" s="10">
        <v>1.4</v>
      </c>
      <c r="BG8" s="10">
        <f>LOG(1.4)</f>
        <v>0.14612803567823801</v>
      </c>
    </row>
    <row r="9" spans="2:59" x14ac:dyDescent="0.25">
      <c r="B9" s="3" t="s">
        <v>23</v>
      </c>
      <c r="C9" s="16"/>
      <c r="D9" s="17">
        <v>0</v>
      </c>
      <c r="E9" s="17">
        <v>0</v>
      </c>
      <c r="F9" s="17">
        <v>0</v>
      </c>
      <c r="G9" s="16"/>
      <c r="H9" s="12">
        <v>0.05</v>
      </c>
      <c r="I9" s="12">
        <f>H9/0.05</f>
        <v>1</v>
      </c>
      <c r="J9" s="12">
        <f>LOG(I9)</f>
        <v>0</v>
      </c>
      <c r="K9" s="10">
        <v>62.5</v>
      </c>
      <c r="L9" s="10">
        <f t="shared" si="0"/>
        <v>6.756610667877451E-2</v>
      </c>
      <c r="M9" s="10">
        <f t="shared" si="1"/>
        <v>1.3513221335754901</v>
      </c>
      <c r="N9" s="10">
        <f t="shared" si="2"/>
        <v>0.13075889021957737</v>
      </c>
      <c r="O9" s="10">
        <v>37.5</v>
      </c>
      <c r="P9" s="10">
        <f>O9/745</f>
        <v>5.0335570469798654E-2</v>
      </c>
      <c r="Q9" s="10">
        <f>P9/745</f>
        <v>6.7564524120535105E-5</v>
      </c>
      <c r="R9" s="10">
        <f>LOG(Q9)</f>
        <v>-4.1702812777688667</v>
      </c>
      <c r="S9" s="10">
        <v>13.3</v>
      </c>
      <c r="T9" s="14">
        <f>S9/459.66</f>
        <v>2.8934429795936127E-2</v>
      </c>
      <c r="U9" s="10">
        <f>T9/0.05</f>
        <v>0.57868859591872246</v>
      </c>
      <c r="V9" s="10">
        <f>LOG(U9)</f>
        <v>-0.23755507609225196</v>
      </c>
      <c r="W9" s="12">
        <v>23</v>
      </c>
      <c r="X9" s="15">
        <f t="shared" si="3"/>
        <v>2.9562982005141389E-2</v>
      </c>
      <c r="Y9" s="12">
        <f t="shared" si="4"/>
        <v>0.59125964010282772</v>
      </c>
      <c r="Z9" s="20">
        <f t="shared" si="5"/>
        <v>-0.22822176530811489</v>
      </c>
      <c r="AA9" s="16"/>
      <c r="AB9" s="17">
        <v>0</v>
      </c>
      <c r="AC9" s="17">
        <v>0</v>
      </c>
      <c r="AD9" s="17">
        <v>0</v>
      </c>
      <c r="AE9" s="16"/>
      <c r="AF9" s="18">
        <v>0</v>
      </c>
      <c r="AG9" s="17">
        <v>0</v>
      </c>
      <c r="AH9" s="20">
        <v>0</v>
      </c>
      <c r="AI9" s="12"/>
      <c r="AJ9" s="18">
        <v>0</v>
      </c>
      <c r="AK9" s="17">
        <v>0</v>
      </c>
      <c r="AL9" s="20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</row>
    <row r="10" spans="2:59" x14ac:dyDescent="0.25">
      <c r="B10" s="3" t="s">
        <v>22</v>
      </c>
      <c r="C10" s="16"/>
      <c r="D10" s="12">
        <v>0.35</v>
      </c>
      <c r="E10" s="12">
        <f>D10/0.05</f>
        <v>6.9999999999999991</v>
      </c>
      <c r="F10" s="12">
        <f>-LOG(E10)</f>
        <v>-0.84509804001425681</v>
      </c>
      <c r="G10" s="16"/>
      <c r="H10" s="12">
        <v>0.32500000000000001</v>
      </c>
      <c r="I10" s="12">
        <f>H10/0.05</f>
        <v>6.5</v>
      </c>
      <c r="J10" s="12">
        <f>-LOG(I10)</f>
        <v>-0.81291335664285558</v>
      </c>
      <c r="K10" s="10">
        <v>18.75</v>
      </c>
      <c r="L10" s="10">
        <f>K10/9205.02</f>
        <v>2.0369320218750204E-3</v>
      </c>
      <c r="M10" s="10">
        <f t="shared" si="1"/>
        <v>4.0738640437500404E-2</v>
      </c>
      <c r="N10" s="10">
        <f t="shared" si="2"/>
        <v>-1.3899934687168993</v>
      </c>
      <c r="O10" s="12"/>
      <c r="P10" s="12">
        <v>0.5</v>
      </c>
      <c r="Q10" s="12">
        <f>P10/0.05</f>
        <v>10</v>
      </c>
      <c r="R10" s="12">
        <f>-LOG(Q10)</f>
        <v>-1</v>
      </c>
      <c r="S10" s="12"/>
      <c r="T10" s="12">
        <v>0.4</v>
      </c>
      <c r="U10" s="12">
        <f>T10/0.05</f>
        <v>8</v>
      </c>
      <c r="V10" s="12">
        <f>-LOG(U10)</f>
        <v>-0.90308998699194354</v>
      </c>
      <c r="W10" s="12">
        <v>2</v>
      </c>
      <c r="X10" s="15">
        <f t="shared" si="3"/>
        <v>2.5706940874035988E-3</v>
      </c>
      <c r="Y10" s="12">
        <f t="shared" si="4"/>
        <v>5.1413881748071974E-2</v>
      </c>
      <c r="Z10" s="20">
        <f t="shared" si="5"/>
        <v>-1.2889196056617267</v>
      </c>
      <c r="AA10" s="16"/>
      <c r="AB10" s="12">
        <v>0.25</v>
      </c>
      <c r="AC10" s="12">
        <f>AB10/0.05</f>
        <v>5</v>
      </c>
      <c r="AD10" s="12">
        <f>-LOG(AC10)</f>
        <v>-0.69897000433601886</v>
      </c>
      <c r="AE10" s="16"/>
      <c r="AF10" s="12">
        <v>0.25</v>
      </c>
      <c r="AG10" s="12">
        <f t="shared" ref="AG10:AG16" si="7">AF10/0.05</f>
        <v>5</v>
      </c>
      <c r="AH10" s="12">
        <f>-LOG(AG10)</f>
        <v>-0.69897000433601886</v>
      </c>
      <c r="AI10" s="12"/>
      <c r="AJ10" s="12">
        <v>0.25</v>
      </c>
      <c r="AK10" s="12">
        <f t="shared" ref="AK10:AK18" si="8">AJ10/0.05</f>
        <v>5</v>
      </c>
      <c r="AL10" s="12">
        <f>-LOG(AK10)</f>
        <v>-0.69897000433601886</v>
      </c>
      <c r="AM10" s="12">
        <v>0.35</v>
      </c>
      <c r="AN10" s="12">
        <f>0.35/0.05</f>
        <v>6.9999999999999991</v>
      </c>
      <c r="AO10" s="12">
        <f>-LOG(AN10)</f>
        <v>-0.84509804001425681</v>
      </c>
      <c r="AP10" s="12">
        <v>0.35</v>
      </c>
      <c r="AQ10" s="12">
        <f>AP10/0.05</f>
        <v>6.9999999999999991</v>
      </c>
      <c r="AR10" s="12">
        <f>-LOG(AQ10)</f>
        <v>-0.84509804001425681</v>
      </c>
      <c r="AS10" s="12">
        <v>0.35</v>
      </c>
      <c r="AT10" s="12">
        <f>0.35/0.05</f>
        <v>6.9999999999999991</v>
      </c>
      <c r="AU10" s="12">
        <f>-LOG(7)</f>
        <v>-0.84509804001425681</v>
      </c>
      <c r="AV10" s="12">
        <v>0.35</v>
      </c>
      <c r="AW10" s="12">
        <f>0.35/0.05</f>
        <v>6.9999999999999991</v>
      </c>
      <c r="AX10" s="12">
        <f>-LOG(7)</f>
        <v>-0.84509804001425681</v>
      </c>
      <c r="AY10" s="12">
        <v>0.35</v>
      </c>
      <c r="AZ10" s="12">
        <f>0.35/0.05</f>
        <v>6.9999999999999991</v>
      </c>
      <c r="BA10" s="12">
        <f>-LOG(7)</f>
        <v>-0.84509804001425681</v>
      </c>
      <c r="BB10" s="10">
        <v>0.35</v>
      </c>
      <c r="BC10" s="12">
        <f>0.35/0.05</f>
        <v>6.9999999999999991</v>
      </c>
      <c r="BD10" s="12">
        <f>-LOG(7)</f>
        <v>-0.84509804001425681</v>
      </c>
      <c r="BE10" s="10">
        <v>0.35</v>
      </c>
      <c r="BF10" s="12">
        <f>0.35/0.05</f>
        <v>6.9999999999999991</v>
      </c>
      <c r="BG10" s="12">
        <f>-LOG(7)</f>
        <v>-0.84509804001425681</v>
      </c>
    </row>
    <row r="11" spans="2:59" x14ac:dyDescent="0.25">
      <c r="B11" s="3" t="s">
        <v>16</v>
      </c>
      <c r="C11" s="16"/>
      <c r="D11" s="12">
        <v>0.1</v>
      </c>
      <c r="E11" s="12">
        <f>D11/0.05</f>
        <v>2</v>
      </c>
      <c r="F11" s="12">
        <f>-LOG(E11)</f>
        <v>-0.3010299956639812</v>
      </c>
      <c r="G11" s="16"/>
      <c r="H11" s="12">
        <v>0.05</v>
      </c>
      <c r="I11" s="12">
        <f t="shared" ref="I11" si="9">H11/0.05</f>
        <v>1</v>
      </c>
      <c r="J11" s="12">
        <f>-LOG(I11)</f>
        <v>0</v>
      </c>
      <c r="K11" s="10">
        <v>50</v>
      </c>
      <c r="L11" s="10">
        <f>K11/925.02</f>
        <v>5.4052885343019615E-2</v>
      </c>
      <c r="M11" s="10">
        <f t="shared" si="1"/>
        <v>1.0810577068603922</v>
      </c>
      <c r="N11" s="10">
        <f t="shared" si="2"/>
        <v>3.3848877211520981E-2</v>
      </c>
      <c r="O11" s="12"/>
      <c r="P11" s="20">
        <v>0</v>
      </c>
      <c r="Q11" s="20">
        <v>0</v>
      </c>
      <c r="R11" s="20">
        <v>0</v>
      </c>
      <c r="S11" s="12"/>
      <c r="T11" s="12">
        <v>0.2</v>
      </c>
      <c r="U11" s="12">
        <f>T11/0.05</f>
        <v>4</v>
      </c>
      <c r="V11" s="12">
        <f>-LOG(U11)</f>
        <v>-0.6020599913279624</v>
      </c>
      <c r="W11" s="12">
        <v>30</v>
      </c>
      <c r="X11" s="15">
        <f t="shared" si="3"/>
        <v>3.8560411311053984E-2</v>
      </c>
      <c r="Y11" s="12">
        <f t="shared" si="4"/>
        <v>0.77120822622107965</v>
      </c>
      <c r="Z11" s="20">
        <f t="shared" si="5"/>
        <v>-0.11282834660604532</v>
      </c>
      <c r="AA11" s="16"/>
      <c r="AB11" s="12">
        <v>0.25</v>
      </c>
      <c r="AC11" s="12">
        <f>AB11/0.05</f>
        <v>5</v>
      </c>
      <c r="AD11" s="12">
        <f>-LOG(AC11)</f>
        <v>-0.69897000433601886</v>
      </c>
      <c r="AE11" s="16"/>
      <c r="AF11" s="12">
        <v>0.25</v>
      </c>
      <c r="AG11" s="12">
        <f t="shared" si="7"/>
        <v>5</v>
      </c>
      <c r="AH11" s="12">
        <f>-LOG(AG11)</f>
        <v>-0.69897000433601886</v>
      </c>
      <c r="AI11" s="12"/>
      <c r="AJ11" s="12">
        <v>0.25</v>
      </c>
      <c r="AK11" s="12">
        <f t="shared" si="8"/>
        <v>5</v>
      </c>
      <c r="AL11" s="12">
        <f>-LOG(AK11)</f>
        <v>-0.69897000433601886</v>
      </c>
      <c r="AM11" s="12">
        <v>0.1</v>
      </c>
      <c r="AN11" s="12">
        <f>AM11/0.05</f>
        <v>2</v>
      </c>
      <c r="AO11" s="12">
        <f>-LOG(AN11)</f>
        <v>-0.3010299956639812</v>
      </c>
      <c r="AP11" s="12">
        <v>0.1</v>
      </c>
      <c r="AQ11" s="12">
        <f>AP11/0.05</f>
        <v>2</v>
      </c>
      <c r="AR11" s="12">
        <f>-LOG(AQ11)</f>
        <v>-0.3010299956639812</v>
      </c>
      <c r="AS11" s="12">
        <v>0.1</v>
      </c>
      <c r="AT11" s="12">
        <f>0.1/0.05</f>
        <v>2</v>
      </c>
      <c r="AU11" s="12">
        <f>-LOG(2)</f>
        <v>-0.3010299956639812</v>
      </c>
      <c r="AV11" s="12">
        <v>0.1</v>
      </c>
      <c r="AW11" s="12">
        <f>0.1/0.05</f>
        <v>2</v>
      </c>
      <c r="AX11" s="12">
        <f>-LOG(2)</f>
        <v>-0.3010299956639812</v>
      </c>
      <c r="AY11" s="12">
        <v>0.1</v>
      </c>
      <c r="AZ11" s="12">
        <f>0.1/0.05</f>
        <v>2</v>
      </c>
      <c r="BA11" s="12">
        <f>-LOG(2)</f>
        <v>-0.3010299956639812</v>
      </c>
      <c r="BB11" s="10">
        <v>0.1</v>
      </c>
      <c r="BC11" s="12">
        <f>0.1/0.05</f>
        <v>2</v>
      </c>
      <c r="BD11" s="12">
        <f>-LOG(2)</f>
        <v>-0.3010299956639812</v>
      </c>
      <c r="BE11" s="10">
        <v>0.1</v>
      </c>
      <c r="BF11" s="12">
        <f>0.1/0.05</f>
        <v>2</v>
      </c>
      <c r="BG11" s="12">
        <f>-LOG(2)</f>
        <v>-0.3010299956639812</v>
      </c>
    </row>
    <row r="12" spans="2:59" x14ac:dyDescent="0.25">
      <c r="B12" s="3" t="s">
        <v>24</v>
      </c>
      <c r="C12" s="16"/>
      <c r="D12" s="17">
        <v>0</v>
      </c>
      <c r="E12" s="17">
        <v>0</v>
      </c>
      <c r="F12" s="17">
        <v>0</v>
      </c>
      <c r="G12" s="16"/>
      <c r="H12" s="17">
        <v>0</v>
      </c>
      <c r="I12" s="17">
        <v>0</v>
      </c>
      <c r="J12" s="20">
        <v>0</v>
      </c>
      <c r="K12" s="10">
        <v>73.75</v>
      </c>
      <c r="L12" s="10">
        <f>K12/925.02</f>
        <v>7.9728005880953925E-2</v>
      </c>
      <c r="M12" s="10">
        <f t="shared" si="1"/>
        <v>1.5945601176190785</v>
      </c>
      <c r="N12" s="10">
        <f t="shared" si="2"/>
        <v>0.2026408975257028</v>
      </c>
      <c r="O12" s="10">
        <v>50</v>
      </c>
      <c r="P12" s="10">
        <f>O12/745</f>
        <v>6.7114093959731544E-2</v>
      </c>
      <c r="Q12" s="10">
        <f>P12/745</f>
        <v>9.0086032160713482E-5</v>
      </c>
      <c r="R12" s="10">
        <f t="shared" ref="R12:R17" si="10">LOG(Q12)</f>
        <v>-4.0453425411605668</v>
      </c>
      <c r="S12" s="10">
        <v>56.6</v>
      </c>
      <c r="T12" s="14">
        <f>S12/459.66</f>
        <v>0.12313449071052517</v>
      </c>
      <c r="U12" s="10">
        <f>T12/0.05</f>
        <v>2.4626898142105031</v>
      </c>
      <c r="V12" s="10">
        <f>LOG(U12)</f>
        <v>0.39140971412893366</v>
      </c>
      <c r="W12" s="12">
        <v>18</v>
      </c>
      <c r="X12" s="15">
        <f t="shared" si="3"/>
        <v>2.313624678663239E-2</v>
      </c>
      <c r="Y12" s="12">
        <f t="shared" si="4"/>
        <v>0.46272493573264778</v>
      </c>
      <c r="Z12" s="20">
        <f t="shared" si="5"/>
        <v>-0.33467709622240172</v>
      </c>
      <c r="AA12" s="10">
        <v>33.299999999999997</v>
      </c>
      <c r="AB12" s="10">
        <f>AA12/156.6</f>
        <v>0.21264367816091953</v>
      </c>
      <c r="AC12" s="10">
        <f>AB12/0.05</f>
        <v>4.2528735632183903</v>
      </c>
      <c r="AD12" s="10">
        <f>LOG(AC12)</f>
        <v>0.62868247144837641</v>
      </c>
      <c r="AE12" s="10">
        <v>41.6</v>
      </c>
      <c r="AF12" s="14">
        <f>AE12/303.1</f>
        <v>0.13724843286044208</v>
      </c>
      <c r="AG12" s="10">
        <f t="shared" si="7"/>
        <v>2.7449686572088416</v>
      </c>
      <c r="AH12" s="10">
        <f>LOG(AG12)</f>
        <v>0.43853738992310159</v>
      </c>
      <c r="AI12" s="10">
        <v>40</v>
      </c>
      <c r="AJ12" s="14">
        <f t="shared" ref="AJ12:AJ17" si="11">AI12/435</f>
        <v>9.1954022988505746E-2</v>
      </c>
      <c r="AK12" s="10">
        <f t="shared" si="8"/>
        <v>1.8390804597701149</v>
      </c>
      <c r="AL12" s="10">
        <f t="shared" ref="AL12:AL18" si="12">LOG(AK12)</f>
        <v>0.26460073003730628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</row>
    <row r="13" spans="2:59" x14ac:dyDescent="0.25">
      <c r="B13" s="3" t="s">
        <v>25</v>
      </c>
      <c r="C13" s="10">
        <v>16.66</v>
      </c>
      <c r="D13" s="10">
        <f>16.66/158.3</f>
        <v>0.10524320909665193</v>
      </c>
      <c r="E13" s="10">
        <f>D13/0.05</f>
        <v>2.1048641819330385</v>
      </c>
      <c r="F13" s="10">
        <f>LOG(E13)</f>
        <v>0.32322407787239404</v>
      </c>
      <c r="G13" s="10">
        <v>40</v>
      </c>
      <c r="H13" s="10">
        <f>G13/293</f>
        <v>0.13651877133105803</v>
      </c>
      <c r="I13" s="10">
        <f t="shared" ref="I13:I20" si="13">H13/0.05</f>
        <v>2.7303754266211602</v>
      </c>
      <c r="J13" s="10">
        <f>LOG(I13)</f>
        <v>0.43622236663783409</v>
      </c>
      <c r="K13" s="10">
        <v>55</v>
      </c>
      <c r="L13" s="10">
        <f>55/925.02</f>
        <v>5.9458173877321573E-2</v>
      </c>
      <c r="M13" s="10">
        <f t="shared" si="1"/>
        <v>1.1891634775464315</v>
      </c>
      <c r="N13" s="10">
        <f t="shared" si="2"/>
        <v>7.5241562369746065E-2</v>
      </c>
      <c r="O13" s="10">
        <v>60</v>
      </c>
      <c r="P13" s="10">
        <f>O13/745</f>
        <v>8.0536912751677847E-2</v>
      </c>
      <c r="Q13" s="10">
        <f>P13/0.05</f>
        <v>1.6107382550335569</v>
      </c>
      <c r="R13" s="10">
        <f t="shared" si="10"/>
        <v>0.20702497329933195</v>
      </c>
      <c r="S13" s="12"/>
      <c r="T13" s="18">
        <v>0</v>
      </c>
      <c r="U13" s="17">
        <v>0</v>
      </c>
      <c r="V13" s="17">
        <v>0</v>
      </c>
      <c r="W13" s="12">
        <v>60</v>
      </c>
      <c r="X13" s="15">
        <f t="shared" si="3"/>
        <v>7.7120822622107968E-2</v>
      </c>
      <c r="Y13" s="12">
        <f t="shared" si="4"/>
        <v>1.5424164524421593</v>
      </c>
      <c r="Z13" s="20">
        <f t="shared" si="5"/>
        <v>0.18820164905793588</v>
      </c>
      <c r="AA13" s="16"/>
      <c r="AB13" s="17">
        <v>0</v>
      </c>
      <c r="AC13" s="17">
        <v>0</v>
      </c>
      <c r="AD13" s="17">
        <v>0</v>
      </c>
      <c r="AE13" s="10">
        <v>25</v>
      </c>
      <c r="AF13" s="14">
        <f>AE13/303.1</f>
        <v>8.2481029363246444E-2</v>
      </c>
      <c r="AG13" s="10">
        <f t="shared" si="7"/>
        <v>1.6496205872649288</v>
      </c>
      <c r="AH13" s="10">
        <f>LOG(AG13)</f>
        <v>0.21738406796839646</v>
      </c>
      <c r="AI13" s="10">
        <v>35</v>
      </c>
      <c r="AJ13" s="14">
        <f t="shared" si="11"/>
        <v>8.0459770114942528E-2</v>
      </c>
      <c r="AK13" s="10">
        <f t="shared" si="8"/>
        <v>1.6091954022988504</v>
      </c>
      <c r="AL13" s="10">
        <f t="shared" si="12"/>
        <v>0.20660878305961944</v>
      </c>
      <c r="AM13" s="10">
        <v>0.12</v>
      </c>
      <c r="AN13" s="10">
        <v>2.4</v>
      </c>
      <c r="AO13" s="10">
        <f>LOG(AN13)</f>
        <v>0.38021124171160603</v>
      </c>
      <c r="AP13" s="10">
        <v>0.12</v>
      </c>
      <c r="AQ13" s="10">
        <v>2.4</v>
      </c>
      <c r="AR13" s="10">
        <f>LOG(AQ13)</f>
        <v>0.38021124171160603</v>
      </c>
      <c r="AS13" s="10">
        <v>0.12</v>
      </c>
      <c r="AT13" s="10">
        <v>2.4</v>
      </c>
      <c r="AU13" s="10">
        <f>LOG(2.4)</f>
        <v>0.38021124171160603</v>
      </c>
      <c r="AV13" s="10">
        <v>0.12</v>
      </c>
      <c r="AW13" s="10">
        <v>2.4</v>
      </c>
      <c r="AX13" s="10">
        <f>LOG(2.4)</f>
        <v>0.38021124171160603</v>
      </c>
      <c r="AY13" s="10">
        <v>0.12</v>
      </c>
      <c r="AZ13" s="10">
        <v>2.4</v>
      </c>
      <c r="BA13" s="10">
        <f>LOG(2.4)</f>
        <v>0.38021124171160603</v>
      </c>
      <c r="BB13" s="10">
        <v>0.12</v>
      </c>
      <c r="BC13" s="10">
        <v>2.4</v>
      </c>
      <c r="BD13" s="10">
        <f>LOG(2.4)</f>
        <v>0.38021124171160603</v>
      </c>
      <c r="BE13" s="10">
        <v>0.12</v>
      </c>
      <c r="BF13" s="10">
        <v>2.4</v>
      </c>
      <c r="BG13" s="10">
        <f>LOG(2.4)</f>
        <v>0.38021124171160603</v>
      </c>
    </row>
    <row r="14" spans="2:59" x14ac:dyDescent="0.25">
      <c r="B14" s="3" t="s">
        <v>27</v>
      </c>
      <c r="C14" s="10">
        <v>55</v>
      </c>
      <c r="D14" s="10">
        <f>55/158.3</f>
        <v>0.3474415666456096</v>
      </c>
      <c r="E14" s="10">
        <f>D14/0.05</f>
        <v>6.9488313329121913</v>
      </c>
      <c r="F14" s="10">
        <f>LOG(E14)</f>
        <v>0.84191177029586906</v>
      </c>
      <c r="G14" s="10">
        <v>40</v>
      </c>
      <c r="H14" s="10">
        <f>G14/293</f>
        <v>0.13651877133105803</v>
      </c>
      <c r="I14" s="10">
        <f t="shared" si="13"/>
        <v>2.7303754266211602</v>
      </c>
      <c r="J14" s="10">
        <f>LOG(I14)</f>
        <v>0.43622236663783409</v>
      </c>
      <c r="K14" s="10">
        <v>62.5</v>
      </c>
      <c r="L14" s="10">
        <f t="shared" ref="L14:L23" si="14">K14/925.02</f>
        <v>6.756610667877451E-2</v>
      </c>
      <c r="M14" s="10">
        <f t="shared" si="1"/>
        <v>1.3513221335754901</v>
      </c>
      <c r="N14" s="10">
        <f t="shared" si="2"/>
        <v>0.13075889021957737</v>
      </c>
      <c r="O14" s="10">
        <v>75</v>
      </c>
      <c r="P14" s="10">
        <f>O14/745</f>
        <v>0.10067114093959731</v>
      </c>
      <c r="Q14" s="10">
        <f>P14/0.05</f>
        <v>2.0134228187919461</v>
      </c>
      <c r="R14" s="10">
        <f t="shared" si="10"/>
        <v>0.30393498630738836</v>
      </c>
      <c r="S14" s="12"/>
      <c r="T14" s="18">
        <v>0</v>
      </c>
      <c r="U14" s="17">
        <v>0</v>
      </c>
      <c r="V14" s="17">
        <v>0</v>
      </c>
      <c r="W14" s="12">
        <v>65</v>
      </c>
      <c r="X14" s="15">
        <f t="shared" si="3"/>
        <v>8.3547557840616973E-2</v>
      </c>
      <c r="Y14" s="12">
        <f t="shared" si="4"/>
        <v>1.6709511568123394</v>
      </c>
      <c r="Z14" s="20">
        <f t="shared" si="5"/>
        <v>0.22296375531714785</v>
      </c>
      <c r="AA14" s="16"/>
      <c r="AB14" s="17">
        <v>0</v>
      </c>
      <c r="AC14" s="17">
        <v>0</v>
      </c>
      <c r="AD14" s="17">
        <v>0</v>
      </c>
      <c r="AE14" s="10">
        <v>25</v>
      </c>
      <c r="AF14" s="14">
        <f>25/303.1</f>
        <v>8.2481029363246444E-2</v>
      </c>
      <c r="AG14" s="10">
        <f t="shared" si="7"/>
        <v>1.6496205872649288</v>
      </c>
      <c r="AH14" s="10">
        <f>LOG(AG14)</f>
        <v>0.21738406796839646</v>
      </c>
      <c r="AI14" s="10">
        <v>35</v>
      </c>
      <c r="AJ14" s="14">
        <f t="shared" si="11"/>
        <v>8.0459770114942528E-2</v>
      </c>
      <c r="AK14" s="10">
        <f t="shared" si="8"/>
        <v>1.6091954022988504</v>
      </c>
      <c r="AL14" s="10">
        <f t="shared" si="12"/>
        <v>0.20660878305961944</v>
      </c>
      <c r="AM14" s="10">
        <v>0.12</v>
      </c>
      <c r="AN14" s="10">
        <v>2.4</v>
      </c>
      <c r="AO14" s="10">
        <f>LOG(AN14)</f>
        <v>0.38021124171160603</v>
      </c>
      <c r="AP14" s="10">
        <v>0.12</v>
      </c>
      <c r="AQ14" s="10">
        <v>2.4</v>
      </c>
      <c r="AR14" s="10">
        <f>LOG(AQ14)</f>
        <v>0.38021124171160603</v>
      </c>
      <c r="AS14" s="10">
        <v>0.12</v>
      </c>
      <c r="AT14" s="10">
        <v>2.4</v>
      </c>
      <c r="AU14" s="10">
        <f>LOG(2.4)</f>
        <v>0.38021124171160603</v>
      </c>
      <c r="AV14" s="10">
        <v>0.12</v>
      </c>
      <c r="AW14" s="10">
        <v>2.4</v>
      </c>
      <c r="AX14" s="10">
        <f>LOG(2.4)</f>
        <v>0.38021124171160603</v>
      </c>
      <c r="AY14" s="10">
        <v>0.12</v>
      </c>
      <c r="AZ14" s="10">
        <v>2.4</v>
      </c>
      <c r="BA14" s="10">
        <f>LOG(2.4)</f>
        <v>0.38021124171160603</v>
      </c>
      <c r="BB14" s="10">
        <v>0.12</v>
      </c>
      <c r="BC14" s="10">
        <v>2.4</v>
      </c>
      <c r="BD14" s="10">
        <f>LOG(2.4)</f>
        <v>0.38021124171160603</v>
      </c>
      <c r="BE14" s="10">
        <v>0.12</v>
      </c>
      <c r="BF14" s="10">
        <v>2.4</v>
      </c>
      <c r="BG14" s="10">
        <f>LOG(2.4)</f>
        <v>0.38021124171160603</v>
      </c>
    </row>
    <row r="15" spans="2:59" x14ac:dyDescent="0.25">
      <c r="B15" s="3" t="s">
        <v>26</v>
      </c>
      <c r="C15" s="16"/>
      <c r="D15" s="17">
        <v>0</v>
      </c>
      <c r="E15" s="17">
        <v>0</v>
      </c>
      <c r="F15" s="20">
        <v>0</v>
      </c>
      <c r="G15" s="10">
        <v>24</v>
      </c>
      <c r="H15" s="10">
        <f>G15/293</f>
        <v>8.191126279863481E-2</v>
      </c>
      <c r="I15" s="10">
        <f t="shared" si="13"/>
        <v>1.6382252559726962</v>
      </c>
      <c r="J15" s="10">
        <f>LOG(I15)</f>
        <v>0.21437361702147775</v>
      </c>
      <c r="K15" s="10">
        <v>46.27</v>
      </c>
      <c r="L15" s="10">
        <f t="shared" si="14"/>
        <v>5.0020540096430352E-2</v>
      </c>
      <c r="M15" s="10">
        <f t="shared" si="1"/>
        <v>1.0004108019286071</v>
      </c>
      <c r="N15" s="10">
        <f t="shared" si="2"/>
        <v>1.7837237539933205E-4</v>
      </c>
      <c r="O15" s="10">
        <v>62.5</v>
      </c>
      <c r="P15" s="10">
        <f>O15/745</f>
        <v>8.3892617449664433E-2</v>
      </c>
      <c r="Q15" s="10">
        <f>P15/0.05</f>
        <v>1.6778523489932886</v>
      </c>
      <c r="R15" s="10">
        <f t="shared" si="10"/>
        <v>0.22475374025976358</v>
      </c>
      <c r="S15" s="10">
        <v>63.3</v>
      </c>
      <c r="T15" s="14">
        <f>S15/459.66</f>
        <v>0.13771048166035765</v>
      </c>
      <c r="U15" s="10">
        <f>T15/0.05</f>
        <v>2.7542096332071528</v>
      </c>
      <c r="V15" s="10">
        <f>LOG(U15)</f>
        <v>0.43999699295801736</v>
      </c>
      <c r="W15" s="12">
        <v>18</v>
      </c>
      <c r="X15" s="15">
        <f t="shared" si="3"/>
        <v>2.313624678663239E-2</v>
      </c>
      <c r="Y15" s="12">
        <f t="shared" si="4"/>
        <v>0.46272493573264778</v>
      </c>
      <c r="Z15" s="20">
        <f t="shared" si="5"/>
        <v>-0.33467709622240172</v>
      </c>
      <c r="AA15" s="10">
        <v>43.3</v>
      </c>
      <c r="AB15" s="10">
        <f>AA15/156.6</f>
        <v>0.27650063856960405</v>
      </c>
      <c r="AC15" s="10">
        <f>AB15/0.05</f>
        <v>5.530012771392081</v>
      </c>
      <c r="AD15" s="10">
        <f>LOG(AC15)</f>
        <v>0.742726134295422</v>
      </c>
      <c r="AE15" s="10">
        <v>91.6</v>
      </c>
      <c r="AF15" s="14">
        <f>AE15/303.1</f>
        <v>0.30221049158693497</v>
      </c>
      <c r="AG15" s="10">
        <f t="shared" si="7"/>
        <v>6.0442098317386987</v>
      </c>
      <c r="AH15" s="10">
        <f>LOG(AG15)</f>
        <v>0.78133953296420922</v>
      </c>
      <c r="AI15" s="10">
        <v>50</v>
      </c>
      <c r="AJ15" s="14">
        <f t="shared" si="11"/>
        <v>0.11494252873563218</v>
      </c>
      <c r="AK15" s="10">
        <f t="shared" si="8"/>
        <v>2.2988505747126435</v>
      </c>
      <c r="AL15" s="10">
        <f t="shared" si="12"/>
        <v>0.36151074304536263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</row>
    <row r="16" spans="2:59" x14ac:dyDescent="0.25">
      <c r="B16" s="3" t="s">
        <v>28</v>
      </c>
      <c r="C16" s="10">
        <v>20</v>
      </c>
      <c r="D16" s="10">
        <f>20/158.3</f>
        <v>0.12634238787113075</v>
      </c>
      <c r="E16" s="10">
        <f>D16/0.05</f>
        <v>2.5268477574226149</v>
      </c>
      <c r="F16" s="10">
        <f>LOG(E16)</f>
        <v>0.40257907646560642</v>
      </c>
      <c r="G16" s="10">
        <v>98</v>
      </c>
      <c r="H16" s="10">
        <f>G16/293</f>
        <v>0.33447098976109213</v>
      </c>
      <c r="I16" s="10">
        <f t="shared" si="13"/>
        <v>6.6894197952218422</v>
      </c>
      <c r="J16" s="10">
        <f>LOG(I16)</f>
        <v>0.82538845100236657</v>
      </c>
      <c r="K16" s="10">
        <v>83.75</v>
      </c>
      <c r="L16" s="10">
        <f t="shared" si="14"/>
        <v>9.0538582949557855E-2</v>
      </c>
      <c r="M16" s="10">
        <f t="shared" si="1"/>
        <v>1.8107716589911571</v>
      </c>
      <c r="N16" s="10">
        <f t="shared" si="2"/>
        <v>0.25786368858438508</v>
      </c>
      <c r="O16" s="10">
        <v>32.5</v>
      </c>
      <c r="P16" s="10">
        <f>O16/745</f>
        <v>4.3624161073825503E-2</v>
      </c>
      <c r="Q16" s="10">
        <f>P16/0.05</f>
        <v>0.87248322147651003</v>
      </c>
      <c r="R16" s="10">
        <f t="shared" si="10"/>
        <v>-5.924291610543729E-2</v>
      </c>
      <c r="S16" s="10">
        <v>6.66</v>
      </c>
      <c r="T16" s="14">
        <f>S16/459.66</f>
        <v>1.4488970108340948E-2</v>
      </c>
      <c r="U16" s="10">
        <f>T16/0.05</f>
        <v>0.28977940216681891</v>
      </c>
      <c r="V16" s="10">
        <f>LOG(U16)</f>
        <v>-0.53793248788903669</v>
      </c>
      <c r="W16" s="12">
        <v>80</v>
      </c>
      <c r="X16" s="15">
        <f t="shared" si="3"/>
        <v>0.10282776349614396</v>
      </c>
      <c r="Y16" s="12">
        <f t="shared" si="4"/>
        <v>2.0565552699228791</v>
      </c>
      <c r="Z16" s="20">
        <f t="shared" si="5"/>
        <v>0.31314038566623581</v>
      </c>
      <c r="AA16" s="12"/>
      <c r="AB16" s="17">
        <v>0</v>
      </c>
      <c r="AC16" s="17">
        <v>0</v>
      </c>
      <c r="AD16" s="17">
        <v>0</v>
      </c>
      <c r="AE16" s="10">
        <v>28.3</v>
      </c>
      <c r="AF16" s="14">
        <f>AE16/303.1</f>
        <v>9.3368525239194977E-2</v>
      </c>
      <c r="AG16" s="10">
        <f t="shared" si="7"/>
        <v>1.8673705047838995</v>
      </c>
      <c r="AH16" s="10">
        <f>LOG(AG16)</f>
        <v>0.27123049482064909</v>
      </c>
      <c r="AI16" s="10">
        <v>40</v>
      </c>
      <c r="AJ16" s="14">
        <f t="shared" si="11"/>
        <v>9.1954022988505746E-2</v>
      </c>
      <c r="AK16" s="10">
        <f t="shared" si="8"/>
        <v>1.8390804597701149</v>
      </c>
      <c r="AL16" s="10">
        <f t="shared" si="12"/>
        <v>0.26460073003730628</v>
      </c>
      <c r="AM16" s="10">
        <v>0.12</v>
      </c>
      <c r="AN16" s="10">
        <v>2.4</v>
      </c>
      <c r="AO16" s="10">
        <f>LOG(AN16)</f>
        <v>0.38021124171160603</v>
      </c>
      <c r="AP16" s="10">
        <v>0.12</v>
      </c>
      <c r="AQ16" s="10">
        <v>2.4</v>
      </c>
      <c r="AR16" s="10">
        <f>LOG(AQ16)</f>
        <v>0.38021124171160603</v>
      </c>
      <c r="AS16" s="10">
        <v>0.12</v>
      </c>
      <c r="AT16" s="10">
        <v>2.4</v>
      </c>
      <c r="AU16" s="10">
        <f>LOG(2.4)</f>
        <v>0.38021124171160603</v>
      </c>
      <c r="AV16" s="10">
        <v>0.12</v>
      </c>
      <c r="AW16" s="10">
        <v>2.4</v>
      </c>
      <c r="AX16" s="10">
        <f>LOG(2.4)</f>
        <v>0.38021124171160603</v>
      </c>
      <c r="AY16" s="10">
        <v>0.12</v>
      </c>
      <c r="AZ16" s="10">
        <v>2.4</v>
      </c>
      <c r="BA16" s="10">
        <f>LOG(2.4)</f>
        <v>0.38021124171160603</v>
      </c>
      <c r="BB16" s="10">
        <v>0.12</v>
      </c>
      <c r="BC16" s="10">
        <v>2.4</v>
      </c>
      <c r="BD16" s="10">
        <f>LOG(2.4)</f>
        <v>0.38021124171160603</v>
      </c>
      <c r="BE16" s="10">
        <v>0.12</v>
      </c>
      <c r="BF16" s="10">
        <v>2.4</v>
      </c>
      <c r="BG16" s="10">
        <f>LOG(2.4)</f>
        <v>0.38021124171160603</v>
      </c>
    </row>
    <row r="17" spans="2:59" x14ac:dyDescent="0.25">
      <c r="B17" s="3" t="s">
        <v>29</v>
      </c>
      <c r="C17" s="10">
        <v>13.33</v>
      </c>
      <c r="D17" s="10">
        <f>13.33/158.3</f>
        <v>8.4207201516108651E-2</v>
      </c>
      <c r="E17" s="10">
        <f>D17/0.05</f>
        <v>1.6841440303221729</v>
      </c>
      <c r="F17" s="10">
        <f>LOG(E17)</f>
        <v>0.22637923021548442</v>
      </c>
      <c r="G17" s="10">
        <v>15</v>
      </c>
      <c r="H17" s="10">
        <f>G17/293</f>
        <v>5.1194539249146756E-2</v>
      </c>
      <c r="I17" s="10">
        <f t="shared" si="13"/>
        <v>1.0238907849829351</v>
      </c>
      <c r="J17" s="10">
        <f>LOG(I17)</f>
        <v>1.0253634365552943E-2</v>
      </c>
      <c r="K17" s="10">
        <v>37.5</v>
      </c>
      <c r="L17" s="10">
        <f t="shared" si="14"/>
        <v>4.0539664007264706E-2</v>
      </c>
      <c r="M17" s="10">
        <f t="shared" si="1"/>
        <v>0.81079328014529406</v>
      </c>
      <c r="N17" s="10">
        <f t="shared" si="2"/>
        <v>-9.1089859396778994E-2</v>
      </c>
      <c r="O17" s="10">
        <v>87.5</v>
      </c>
      <c r="P17" s="10">
        <f>O17/745</f>
        <v>0.1174496644295302</v>
      </c>
      <c r="Q17" s="10">
        <f>P17/0.05</f>
        <v>2.348993288590604</v>
      </c>
      <c r="R17" s="10">
        <f t="shared" si="10"/>
        <v>0.37088177593800159</v>
      </c>
      <c r="S17" s="10">
        <v>83.3</v>
      </c>
      <c r="T17" s="14">
        <f>S17/459.66</f>
        <v>0.18122090240612626</v>
      </c>
      <c r="U17" s="10">
        <f>T17/0.05</f>
        <v>3.624418048122525</v>
      </c>
      <c r="V17" s="10">
        <f>LOG(U17)</f>
        <v>0.55923828434744982</v>
      </c>
      <c r="W17" s="12">
        <v>70</v>
      </c>
      <c r="X17" s="15">
        <f t="shared" si="3"/>
        <v>8.9974293059125965E-2</v>
      </c>
      <c r="Y17" s="12">
        <f t="shared" si="4"/>
        <v>1.7994858611825193</v>
      </c>
      <c r="Z17" s="20">
        <f t="shared" si="5"/>
        <v>0.25514843868854908</v>
      </c>
      <c r="AA17" s="16"/>
      <c r="AB17" s="17">
        <v>0</v>
      </c>
      <c r="AC17" s="17">
        <v>0</v>
      </c>
      <c r="AD17" s="17">
        <v>0</v>
      </c>
      <c r="AE17" s="16"/>
      <c r="AF17" s="18">
        <v>0</v>
      </c>
      <c r="AG17" s="17">
        <v>0</v>
      </c>
      <c r="AH17" s="20">
        <v>0</v>
      </c>
      <c r="AI17" s="10">
        <v>60</v>
      </c>
      <c r="AJ17" s="14">
        <f t="shared" si="11"/>
        <v>0.13793103448275862</v>
      </c>
      <c r="AK17" s="10">
        <f t="shared" si="8"/>
        <v>2.7586206896551722</v>
      </c>
      <c r="AL17" s="10">
        <f t="shared" si="12"/>
        <v>0.44069198909298746</v>
      </c>
      <c r="AM17" s="10">
        <v>0.12</v>
      </c>
      <c r="AN17" s="10">
        <v>2.4</v>
      </c>
      <c r="AO17" s="10">
        <f>LOG(AN17)</f>
        <v>0.38021124171160603</v>
      </c>
      <c r="AP17" s="10">
        <v>0.12</v>
      </c>
      <c r="AQ17" s="10">
        <v>2.4</v>
      </c>
      <c r="AR17" s="10">
        <f>LOG(AQ17)</f>
        <v>0.38021124171160603</v>
      </c>
      <c r="AS17" s="10">
        <v>0.12</v>
      </c>
      <c r="AT17" s="10">
        <v>2.4</v>
      </c>
      <c r="AU17" s="10">
        <f>LOG(2.4)</f>
        <v>0.38021124171160603</v>
      </c>
      <c r="AV17" s="10">
        <v>0.12</v>
      </c>
      <c r="AW17" s="10">
        <v>2.4</v>
      </c>
      <c r="AX17" s="10">
        <f>LOG(2.4)</f>
        <v>0.38021124171160603</v>
      </c>
      <c r="AY17" s="10">
        <v>0.12</v>
      </c>
      <c r="AZ17" s="10">
        <v>2.4</v>
      </c>
      <c r="BA17" s="10">
        <f>LOG(2.4)</f>
        <v>0.38021124171160603</v>
      </c>
      <c r="BB17" s="10">
        <v>0.12</v>
      </c>
      <c r="BC17" s="10">
        <v>2.4</v>
      </c>
      <c r="BD17" s="10">
        <f>LOG(2.4)</f>
        <v>0.38021124171160603</v>
      </c>
      <c r="BE17" s="10">
        <v>0.12</v>
      </c>
      <c r="BF17" s="10">
        <v>2.4</v>
      </c>
      <c r="BG17" s="10">
        <f>LOG(2.4)</f>
        <v>0.38021124171160603</v>
      </c>
    </row>
    <row r="18" spans="2:59" x14ac:dyDescent="0.25">
      <c r="B18" s="3" t="s">
        <v>30</v>
      </c>
      <c r="C18" s="26"/>
      <c r="D18" s="12">
        <v>0.2</v>
      </c>
      <c r="E18" s="12">
        <f>D18/0.05</f>
        <v>4</v>
      </c>
      <c r="F18" s="12">
        <f>-LOG(E18)</f>
        <v>-0.6020599913279624</v>
      </c>
      <c r="G18" s="12"/>
      <c r="H18" s="12">
        <v>0.1</v>
      </c>
      <c r="I18" s="12">
        <f t="shared" si="13"/>
        <v>2</v>
      </c>
      <c r="J18" s="12">
        <f>-LOG(I18)</f>
        <v>-0.3010299956639812</v>
      </c>
      <c r="K18" s="10">
        <v>31.25</v>
      </c>
      <c r="L18" s="10">
        <f t="shared" si="14"/>
        <v>3.3783053339387255E-2</v>
      </c>
      <c r="M18" s="10">
        <f t="shared" si="1"/>
        <v>0.67566106678774507</v>
      </c>
      <c r="N18" s="10">
        <f t="shared" si="2"/>
        <v>-0.17027110544440383</v>
      </c>
      <c r="O18" s="12"/>
      <c r="P18" s="20">
        <v>0</v>
      </c>
      <c r="Q18" s="20">
        <v>0</v>
      </c>
      <c r="R18" s="20">
        <v>0</v>
      </c>
      <c r="S18" s="10">
        <v>10</v>
      </c>
      <c r="T18" s="14">
        <f>S18/459.66</f>
        <v>2.1755210372884304E-2</v>
      </c>
      <c r="U18" s="10">
        <f>T18/0.05</f>
        <v>0.43510420745768608</v>
      </c>
      <c r="V18" s="10">
        <f>LOG(U18)</f>
        <v>-0.36140671705933775</v>
      </c>
      <c r="W18" s="12">
        <v>40</v>
      </c>
      <c r="X18" s="15">
        <f t="shared" si="3"/>
        <v>5.1413881748071981E-2</v>
      </c>
      <c r="Y18" s="12">
        <f t="shared" si="4"/>
        <v>1.0282776349614395</v>
      </c>
      <c r="Z18" s="20">
        <f t="shared" si="5"/>
        <v>1.2110390002254631E-2</v>
      </c>
      <c r="AA18" s="16"/>
      <c r="AB18" s="12">
        <v>0.25</v>
      </c>
      <c r="AC18" s="12">
        <f>AB18/0.05</f>
        <v>5</v>
      </c>
      <c r="AD18" s="12">
        <f>-LOG(AC18)</f>
        <v>-0.69897000433601886</v>
      </c>
      <c r="AE18" s="16"/>
      <c r="AF18" s="12">
        <v>0.25</v>
      </c>
      <c r="AG18" s="12">
        <f>AF18/0.05</f>
        <v>5</v>
      </c>
      <c r="AH18" s="12">
        <f>-LOG(AG18)</f>
        <v>-0.69897000433601886</v>
      </c>
      <c r="AI18" s="12"/>
      <c r="AJ18" s="12">
        <v>0.25</v>
      </c>
      <c r="AK18" s="12">
        <f t="shared" si="8"/>
        <v>5</v>
      </c>
      <c r="AL18" s="12">
        <f t="shared" si="12"/>
        <v>0.69897000433601886</v>
      </c>
      <c r="AM18" s="12">
        <v>0.2</v>
      </c>
      <c r="AN18" s="12">
        <f>0.2/0.05</f>
        <v>4</v>
      </c>
      <c r="AO18" s="12">
        <f>-LOG(AN18)</f>
        <v>-0.6020599913279624</v>
      </c>
      <c r="AP18" s="12">
        <v>0.2</v>
      </c>
      <c r="AQ18" s="12"/>
      <c r="AR18" s="12"/>
      <c r="AS18" s="12">
        <v>0.2</v>
      </c>
      <c r="AT18" s="12">
        <f>0.2/0.05</f>
        <v>4</v>
      </c>
      <c r="AU18" s="12">
        <f>-LOG(4)</f>
        <v>-0.6020599913279624</v>
      </c>
      <c r="AV18" s="12">
        <v>0.2</v>
      </c>
      <c r="AW18" s="12">
        <f>0.2/0.05</f>
        <v>4</v>
      </c>
      <c r="AX18" s="12">
        <f>-LOG(4)</f>
        <v>-0.6020599913279624</v>
      </c>
      <c r="AY18" s="12">
        <v>0.2</v>
      </c>
      <c r="AZ18" s="12">
        <f>0.2/0.05</f>
        <v>4</v>
      </c>
      <c r="BA18" s="12">
        <f>-LOG(4)</f>
        <v>-0.6020599913279624</v>
      </c>
      <c r="BB18" s="12">
        <v>0.2</v>
      </c>
      <c r="BC18" s="12">
        <f>0.2/0.05</f>
        <v>4</v>
      </c>
      <c r="BD18" s="12">
        <f>-LOG(4)</f>
        <v>-0.6020599913279624</v>
      </c>
      <c r="BE18" s="12">
        <v>0.2</v>
      </c>
      <c r="BF18" s="12">
        <f>0.2/0.05</f>
        <v>4</v>
      </c>
      <c r="BG18" s="12">
        <f>-LOG(4)</f>
        <v>-0.6020599913279624</v>
      </c>
    </row>
    <row r="19" spans="2:59" x14ac:dyDescent="0.25">
      <c r="B19" s="3" t="s">
        <v>31</v>
      </c>
      <c r="C19" s="16"/>
      <c r="D19" s="17">
        <v>0</v>
      </c>
      <c r="E19" s="17">
        <v>0</v>
      </c>
      <c r="F19" s="20">
        <v>0</v>
      </c>
      <c r="G19" s="12"/>
      <c r="H19" s="12">
        <v>0.05</v>
      </c>
      <c r="I19" s="12">
        <f t="shared" si="13"/>
        <v>1</v>
      </c>
      <c r="J19" s="12">
        <f>-LOG(I19)</f>
        <v>0</v>
      </c>
      <c r="K19" s="10">
        <v>42.5</v>
      </c>
      <c r="L19" s="10">
        <f t="shared" si="14"/>
        <v>4.5944952541566671E-2</v>
      </c>
      <c r="M19" s="10">
        <f t="shared" si="1"/>
        <v>0.91889905083133339</v>
      </c>
      <c r="N19" s="10">
        <f t="shared" si="2"/>
        <v>-3.6732197074186256E-2</v>
      </c>
      <c r="O19" s="12"/>
      <c r="P19" s="20">
        <v>0</v>
      </c>
      <c r="Q19" s="20">
        <v>0</v>
      </c>
      <c r="R19" s="20">
        <v>0</v>
      </c>
      <c r="S19" s="12"/>
      <c r="T19" s="18">
        <v>0</v>
      </c>
      <c r="U19" s="17">
        <v>0</v>
      </c>
      <c r="V19" s="17">
        <v>0</v>
      </c>
      <c r="W19" s="12">
        <v>30</v>
      </c>
      <c r="X19" s="15">
        <f t="shared" si="3"/>
        <v>3.8560411311053984E-2</v>
      </c>
      <c r="Y19" s="12">
        <f t="shared" si="4"/>
        <v>0.77120822622107965</v>
      </c>
      <c r="Z19" s="20">
        <f t="shared" si="5"/>
        <v>-0.11282834660604532</v>
      </c>
      <c r="AA19" s="16"/>
      <c r="AB19" s="17">
        <v>0</v>
      </c>
      <c r="AC19" s="17">
        <v>0</v>
      </c>
      <c r="AD19" s="17">
        <v>0</v>
      </c>
      <c r="AE19" s="16"/>
      <c r="AF19" s="17">
        <v>0</v>
      </c>
      <c r="AG19" s="17">
        <v>0</v>
      </c>
      <c r="AH19" s="20">
        <v>0</v>
      </c>
      <c r="AI19" s="12"/>
      <c r="AJ19" s="18">
        <v>0</v>
      </c>
      <c r="AK19" s="17">
        <v>0</v>
      </c>
      <c r="AL19" s="20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</row>
    <row r="20" spans="2:59" x14ac:dyDescent="0.25">
      <c r="B20" s="3" t="s">
        <v>32</v>
      </c>
      <c r="C20" s="16"/>
      <c r="D20" s="17">
        <v>0</v>
      </c>
      <c r="E20" s="17">
        <v>0</v>
      </c>
      <c r="F20" s="20">
        <v>0</v>
      </c>
      <c r="G20" s="12"/>
      <c r="H20" s="12">
        <v>0.05</v>
      </c>
      <c r="I20" s="12">
        <f t="shared" si="13"/>
        <v>1</v>
      </c>
      <c r="J20" s="12">
        <f>-LOG(I20)</f>
        <v>0</v>
      </c>
      <c r="K20" s="10">
        <v>45</v>
      </c>
      <c r="L20" s="10">
        <f t="shared" si="14"/>
        <v>4.864759680871765E-2</v>
      </c>
      <c r="M20" s="10">
        <f t="shared" si="1"/>
        <v>0.97295193617435294</v>
      </c>
      <c r="N20" s="10">
        <f t="shared" si="2"/>
        <v>-1.1908613349154142E-2</v>
      </c>
      <c r="O20" s="10">
        <v>12.5</v>
      </c>
      <c r="P20" s="10">
        <f>O20/745</f>
        <v>1.6778523489932886E-2</v>
      </c>
      <c r="Q20" s="10">
        <f>P20/0.05</f>
        <v>0.33557046979865768</v>
      </c>
      <c r="R20" s="10">
        <f>LOG(Q20)</f>
        <v>-0.47421626407625528</v>
      </c>
      <c r="S20" s="12"/>
      <c r="T20" s="18">
        <v>0</v>
      </c>
      <c r="U20" s="17">
        <v>0</v>
      </c>
      <c r="V20" s="17">
        <v>0</v>
      </c>
      <c r="W20" s="12">
        <v>30</v>
      </c>
      <c r="X20" s="15">
        <f t="shared" si="3"/>
        <v>3.8560411311053984E-2</v>
      </c>
      <c r="Y20" s="12">
        <f t="shared" si="4"/>
        <v>0.77120822622107965</v>
      </c>
      <c r="Z20" s="20">
        <f t="shared" si="5"/>
        <v>-0.11282834660604532</v>
      </c>
      <c r="AA20" s="16"/>
      <c r="AB20" s="17">
        <v>0</v>
      </c>
      <c r="AC20" s="17">
        <v>0</v>
      </c>
      <c r="AD20" s="17">
        <v>0</v>
      </c>
      <c r="AE20" s="16"/>
      <c r="AF20" s="17">
        <v>0</v>
      </c>
      <c r="AG20" s="17">
        <v>0</v>
      </c>
      <c r="AH20" s="20">
        <v>0</v>
      </c>
      <c r="AI20" s="12"/>
      <c r="AJ20" s="18">
        <v>0</v>
      </c>
      <c r="AK20" s="17">
        <v>0</v>
      </c>
      <c r="AL20" s="20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7">
        <v>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</row>
    <row r="21" spans="2:59" x14ac:dyDescent="0.25">
      <c r="B21" s="3" t="s">
        <v>33</v>
      </c>
      <c r="C21" s="10">
        <v>13.33</v>
      </c>
      <c r="D21" s="10">
        <f>13.33/158.3</f>
        <v>8.4207201516108651E-2</v>
      </c>
      <c r="E21" s="10">
        <f>D21/0.05</f>
        <v>1.6841440303221729</v>
      </c>
      <c r="F21" s="10">
        <f>LOG(E21)</f>
        <v>0.22637923021548442</v>
      </c>
      <c r="G21" s="12"/>
      <c r="H21" s="17">
        <v>0</v>
      </c>
      <c r="I21" s="17">
        <v>0</v>
      </c>
      <c r="J21" s="17">
        <v>0</v>
      </c>
      <c r="K21" s="10">
        <v>37.5</v>
      </c>
      <c r="L21" s="10">
        <f t="shared" si="14"/>
        <v>4.0539664007264706E-2</v>
      </c>
      <c r="M21" s="10">
        <f t="shared" si="1"/>
        <v>0.81079328014529406</v>
      </c>
      <c r="N21" s="10">
        <f t="shared" si="2"/>
        <v>-9.1089859396778994E-2</v>
      </c>
      <c r="O21" s="10">
        <v>67.5</v>
      </c>
      <c r="P21" s="10">
        <f>O21/745</f>
        <v>9.0604026845637578E-2</v>
      </c>
      <c r="Q21" s="10">
        <f>P21/0.05</f>
        <v>1.8120805369127515</v>
      </c>
      <c r="R21" s="10">
        <f>LOG(Q21)</f>
        <v>0.25817749574671323</v>
      </c>
      <c r="S21" s="10">
        <v>56.6</v>
      </c>
      <c r="T21" s="14">
        <f>S21/459.66</f>
        <v>0.12313449071052517</v>
      </c>
      <c r="U21" s="10">
        <f>T21/0.05</f>
        <v>2.4626898142105031</v>
      </c>
      <c r="V21" s="10">
        <f>LOG(U21)</f>
        <v>0.39140971412893366</v>
      </c>
      <c r="W21" s="12">
        <v>65</v>
      </c>
      <c r="X21" s="15">
        <f t="shared" si="3"/>
        <v>8.3547557840616973E-2</v>
      </c>
      <c r="Y21" s="12">
        <f t="shared" si="4"/>
        <v>1.6709511568123394</v>
      </c>
      <c r="Z21" s="20">
        <f t="shared" si="5"/>
        <v>0.22296375531714785</v>
      </c>
      <c r="AA21" s="16"/>
      <c r="AB21" s="17">
        <v>0</v>
      </c>
      <c r="AC21" s="17">
        <v>0</v>
      </c>
      <c r="AD21" s="17">
        <v>0</v>
      </c>
      <c r="AE21" s="16"/>
      <c r="AF21" s="17">
        <v>0</v>
      </c>
      <c r="AG21" s="17">
        <v>0</v>
      </c>
      <c r="AH21" s="20">
        <v>0</v>
      </c>
      <c r="AI21" s="12"/>
      <c r="AJ21" s="18">
        <v>0</v>
      </c>
      <c r="AK21" s="17">
        <v>0</v>
      </c>
      <c r="AL21" s="20">
        <v>0</v>
      </c>
      <c r="AM21" s="10">
        <v>0.11</v>
      </c>
      <c r="AN21" s="10">
        <v>2.2000000000000002</v>
      </c>
      <c r="AO21" s="10">
        <f>LOG(AN21)</f>
        <v>0.34242268082220628</v>
      </c>
      <c r="AP21" s="10">
        <v>0.11</v>
      </c>
      <c r="AQ21" s="10">
        <v>2.2000000000000002</v>
      </c>
      <c r="AR21" s="10">
        <f>LOG(2.2)</f>
        <v>0.34242268082220628</v>
      </c>
      <c r="AS21" s="10">
        <v>0.11</v>
      </c>
      <c r="AT21" s="10">
        <v>2.2000000000000002</v>
      </c>
      <c r="AU21" s="10">
        <f>LOG(2.2)</f>
        <v>0.34242268082220628</v>
      </c>
      <c r="AV21" s="10">
        <v>0.11</v>
      </c>
      <c r="AW21" s="10">
        <v>2.2000000000000002</v>
      </c>
      <c r="AX21" s="10">
        <f>LOG(2.2)</f>
        <v>0.34242268082220628</v>
      </c>
      <c r="AY21" s="10">
        <v>0.11</v>
      </c>
      <c r="AZ21" s="10">
        <v>2.2000000000000002</v>
      </c>
      <c r="BA21" s="10">
        <f>LOG(2.2)</f>
        <v>0.34242268082220628</v>
      </c>
      <c r="BB21" s="10">
        <v>0.11</v>
      </c>
      <c r="BC21" s="10">
        <v>2.2000000000000002</v>
      </c>
      <c r="BD21" s="10">
        <f>LOG(2.2)</f>
        <v>0.34242268082220628</v>
      </c>
      <c r="BE21" s="10">
        <v>0.11</v>
      </c>
      <c r="BF21" s="10">
        <v>2.2000000000000002</v>
      </c>
      <c r="BG21" s="10">
        <f>LOG(2.2)</f>
        <v>0.34242268082220628</v>
      </c>
    </row>
    <row r="22" spans="2:59" x14ac:dyDescent="0.25">
      <c r="B22" s="3" t="s">
        <v>34</v>
      </c>
      <c r="C22" s="10">
        <v>13.33</v>
      </c>
      <c r="D22" s="10">
        <f>13.33/158.3</f>
        <v>8.4207201516108651E-2</v>
      </c>
      <c r="E22" s="10">
        <f>D22/0.05</f>
        <v>1.6841440303221729</v>
      </c>
      <c r="F22" s="10">
        <f>LOG(E22)</f>
        <v>0.22637923021548442</v>
      </c>
      <c r="G22" s="12"/>
      <c r="H22" s="17">
        <v>0</v>
      </c>
      <c r="I22" s="17">
        <v>0</v>
      </c>
      <c r="J22" s="20">
        <v>0</v>
      </c>
      <c r="K22" s="10">
        <v>37.5</v>
      </c>
      <c r="L22" s="10">
        <f t="shared" si="14"/>
        <v>4.0539664007264706E-2</v>
      </c>
      <c r="M22" s="10">
        <f t="shared" si="1"/>
        <v>0.81079328014529406</v>
      </c>
      <c r="N22" s="10">
        <f t="shared" si="2"/>
        <v>-9.1089859396778994E-2</v>
      </c>
      <c r="O22" s="10">
        <v>67.5</v>
      </c>
      <c r="P22" s="10">
        <f>O22/745</f>
        <v>9.0604026845637578E-2</v>
      </c>
      <c r="Q22" s="10">
        <f>P22/0.05</f>
        <v>1.8120805369127515</v>
      </c>
      <c r="R22" s="10">
        <f>LOG(Q22)</f>
        <v>0.25817749574671323</v>
      </c>
      <c r="S22" s="10">
        <v>56.6</v>
      </c>
      <c r="T22" s="14">
        <f>S22/459.66</f>
        <v>0.12313449071052517</v>
      </c>
      <c r="U22" s="10">
        <f>T22/0.05</f>
        <v>2.4626898142105031</v>
      </c>
      <c r="V22" s="10">
        <f>LOG(U22)</f>
        <v>0.39140971412893366</v>
      </c>
      <c r="W22" s="12">
        <v>65</v>
      </c>
      <c r="X22" s="15">
        <f t="shared" si="3"/>
        <v>8.3547557840616973E-2</v>
      </c>
      <c r="Y22" s="12">
        <f t="shared" si="4"/>
        <v>1.6709511568123394</v>
      </c>
      <c r="Z22" s="20">
        <f t="shared" si="5"/>
        <v>0.22296375531714785</v>
      </c>
      <c r="AA22" s="16"/>
      <c r="AB22" s="17">
        <v>0</v>
      </c>
      <c r="AC22" s="17">
        <v>0</v>
      </c>
      <c r="AD22" s="17">
        <v>0</v>
      </c>
      <c r="AE22" s="16"/>
      <c r="AF22" s="17">
        <v>0</v>
      </c>
      <c r="AG22" s="17">
        <v>0</v>
      </c>
      <c r="AH22" s="20">
        <v>0</v>
      </c>
      <c r="AI22" s="12"/>
      <c r="AJ22" s="18">
        <v>0</v>
      </c>
      <c r="AK22" s="17">
        <v>0</v>
      </c>
      <c r="AL22" s="20">
        <v>0</v>
      </c>
      <c r="AM22" s="10">
        <v>0.11</v>
      </c>
      <c r="AN22" s="10">
        <v>2.2000000000000002</v>
      </c>
      <c r="AO22" s="10">
        <f>LOG(AN22)</f>
        <v>0.34242268082220628</v>
      </c>
      <c r="AP22" s="10">
        <v>0.11</v>
      </c>
      <c r="AQ22" s="10">
        <v>2.2000000000000002</v>
      </c>
      <c r="AR22" s="10">
        <f>LOG(2.2)</f>
        <v>0.34242268082220628</v>
      </c>
      <c r="AS22" s="10">
        <v>0.11</v>
      </c>
      <c r="AT22" s="10">
        <v>2.2000000000000002</v>
      </c>
      <c r="AU22" s="10">
        <f>LOG(2.2)</f>
        <v>0.34242268082220628</v>
      </c>
      <c r="AV22" s="10">
        <v>0.11</v>
      </c>
      <c r="AW22" s="10">
        <v>2.2000000000000002</v>
      </c>
      <c r="AX22" s="10">
        <f>LOG(2.2)</f>
        <v>0.34242268082220628</v>
      </c>
      <c r="AY22" s="10">
        <v>0.11</v>
      </c>
      <c r="AZ22" s="10">
        <v>2.2000000000000002</v>
      </c>
      <c r="BA22" s="10">
        <f>LOG(2.2)</f>
        <v>0.34242268082220628</v>
      </c>
      <c r="BB22" s="10">
        <v>0.11</v>
      </c>
      <c r="BC22" s="10">
        <v>2.2000000000000002</v>
      </c>
      <c r="BD22" s="10">
        <f>LOG(2.2)</f>
        <v>0.34242268082220628</v>
      </c>
      <c r="BE22" s="10">
        <v>0.11</v>
      </c>
      <c r="BF22" s="10">
        <v>2.2000000000000002</v>
      </c>
      <c r="BG22" s="10">
        <f>LOG(2.2)</f>
        <v>0.34242268082220628</v>
      </c>
    </row>
    <row r="23" spans="2:59" x14ac:dyDescent="0.25">
      <c r="B23" s="3" t="s">
        <v>35</v>
      </c>
      <c r="C23" s="10">
        <v>6.66</v>
      </c>
      <c r="D23" s="10">
        <f>6.66/158.3</f>
        <v>4.2072015161086544E-2</v>
      </c>
      <c r="E23" s="10">
        <f>D23/0.05</f>
        <v>0.8414403032217308</v>
      </c>
      <c r="F23" s="10">
        <f>LOG(E23)</f>
        <v>-7.4976690028073695E-2</v>
      </c>
      <c r="G23" s="10">
        <v>36</v>
      </c>
      <c r="H23" s="10">
        <f>G23/293</f>
        <v>0.12286689419795221</v>
      </c>
      <c r="I23" s="10">
        <f>H23/0.05</f>
        <v>2.4573378839590441</v>
      </c>
      <c r="J23" s="10">
        <f>LOG(I23)</f>
        <v>0.39046487607715896</v>
      </c>
      <c r="K23" s="10">
        <v>43.75</v>
      </c>
      <c r="L23" s="10">
        <f t="shared" si="14"/>
        <v>4.7296274675142157E-2</v>
      </c>
      <c r="M23" s="10">
        <f t="shared" si="1"/>
        <v>0.94592549350284305</v>
      </c>
      <c r="N23" s="10">
        <f t="shared" si="2"/>
        <v>-2.4143069766165811E-2</v>
      </c>
      <c r="O23" s="10">
        <v>62.5</v>
      </c>
      <c r="P23" s="10">
        <f>O23/745</f>
        <v>8.3892617449664433E-2</v>
      </c>
      <c r="Q23" s="10">
        <f>P23/0.05</f>
        <v>1.6778523489932886</v>
      </c>
      <c r="R23" s="10">
        <f>LOG(Q23)</f>
        <v>0.22475374025976358</v>
      </c>
      <c r="S23" s="12"/>
      <c r="T23" s="18">
        <v>0</v>
      </c>
      <c r="U23" s="17">
        <v>0</v>
      </c>
      <c r="V23" s="17">
        <v>0</v>
      </c>
      <c r="W23" s="12">
        <v>35</v>
      </c>
      <c r="X23" s="15">
        <f t="shared" si="3"/>
        <v>4.4987146529562982E-2</v>
      </c>
      <c r="Y23" s="12">
        <f t="shared" si="4"/>
        <v>0.89974293059125965</v>
      </c>
      <c r="Z23" s="20">
        <f t="shared" si="5"/>
        <v>-4.5881556975432093E-2</v>
      </c>
      <c r="AA23" s="16"/>
      <c r="AB23" s="17">
        <v>0</v>
      </c>
      <c r="AC23" s="17">
        <v>0</v>
      </c>
      <c r="AD23" s="17">
        <v>0</v>
      </c>
      <c r="AE23" s="16"/>
      <c r="AF23" s="17">
        <v>0</v>
      </c>
      <c r="AG23" s="17">
        <v>0</v>
      </c>
      <c r="AH23" s="20">
        <v>0</v>
      </c>
      <c r="AI23" s="10">
        <v>60</v>
      </c>
      <c r="AJ23" s="14">
        <f>AI23/435</f>
        <v>0.13793103448275862</v>
      </c>
      <c r="AK23" s="10">
        <f>AJ23/0.05</f>
        <v>2.7586206896551722</v>
      </c>
      <c r="AL23" s="10">
        <f>LOG(AK23)</f>
        <v>0.44069198909298746</v>
      </c>
      <c r="AM23" s="10">
        <v>0.12</v>
      </c>
      <c r="AN23" s="10">
        <v>2.4</v>
      </c>
      <c r="AO23" s="10">
        <f>LOG(AN23)</f>
        <v>0.38021124171160603</v>
      </c>
      <c r="AP23" s="10">
        <v>0.12</v>
      </c>
      <c r="AQ23" s="10">
        <v>2.4</v>
      </c>
      <c r="AR23" s="10">
        <f>LOG(2.4)</f>
        <v>0.38021124171160603</v>
      </c>
      <c r="AS23" s="10">
        <v>0.12</v>
      </c>
      <c r="AT23" s="10">
        <v>2.4</v>
      </c>
      <c r="AU23" s="10">
        <f>LOG(2.4)</f>
        <v>0.38021124171160603</v>
      </c>
      <c r="AV23" s="10">
        <v>0.12</v>
      </c>
      <c r="AW23" s="10">
        <v>2.4</v>
      </c>
      <c r="AX23" s="10">
        <f>LOG(2.4)</f>
        <v>0.38021124171160603</v>
      </c>
      <c r="AY23" s="10">
        <v>0.12</v>
      </c>
      <c r="AZ23" s="10">
        <v>2.4</v>
      </c>
      <c r="BA23" s="10">
        <f>LOG(2.4)</f>
        <v>0.38021124171160603</v>
      </c>
      <c r="BB23" s="10">
        <v>0.12</v>
      </c>
      <c r="BC23" s="10">
        <v>2.4</v>
      </c>
      <c r="BD23" s="10">
        <f>LOG(2.4)</f>
        <v>0.38021124171160603</v>
      </c>
      <c r="BE23" s="10">
        <v>0.12</v>
      </c>
      <c r="BF23" s="10">
        <v>2.4</v>
      </c>
      <c r="BG23" s="10">
        <f>LOG(2.4)</f>
        <v>0.38021124171160603</v>
      </c>
    </row>
    <row r="24" spans="2:59" x14ac:dyDescent="0.25">
      <c r="B24" s="26"/>
      <c r="C24" s="27" t="s">
        <v>7</v>
      </c>
      <c r="D24" s="28"/>
      <c r="E24" s="28"/>
      <c r="F24" s="29"/>
      <c r="G24" s="27" t="s">
        <v>15</v>
      </c>
      <c r="H24" s="28"/>
      <c r="I24" s="28"/>
      <c r="J24" s="29"/>
      <c r="K24" s="27" t="s">
        <v>0</v>
      </c>
      <c r="L24" s="28"/>
      <c r="M24" s="28"/>
      <c r="N24" s="29"/>
      <c r="O24" s="27" t="s">
        <v>1</v>
      </c>
      <c r="P24" s="28"/>
      <c r="Q24" s="28"/>
      <c r="R24" s="29"/>
      <c r="S24" s="27" t="s">
        <v>2</v>
      </c>
      <c r="T24" s="28"/>
      <c r="U24" s="28"/>
      <c r="V24" s="29"/>
      <c r="W24" s="27" t="s">
        <v>3</v>
      </c>
      <c r="X24" s="28"/>
      <c r="Y24" s="28"/>
      <c r="Z24" s="29"/>
      <c r="AA24" s="27" t="s">
        <v>4</v>
      </c>
      <c r="AB24" s="28"/>
      <c r="AC24" s="28"/>
      <c r="AD24" s="29"/>
      <c r="AE24" s="27" t="s">
        <v>5</v>
      </c>
      <c r="AF24" s="28"/>
      <c r="AG24" s="28"/>
      <c r="AH24" s="29"/>
      <c r="AI24" s="27" t="s">
        <v>6</v>
      </c>
      <c r="AJ24" s="28"/>
      <c r="AK24" s="28"/>
      <c r="AL24" s="29"/>
      <c r="AM24" s="30" t="s">
        <v>8</v>
      </c>
      <c r="AN24" s="31"/>
      <c r="AO24" s="32"/>
      <c r="AP24" s="30" t="s">
        <v>9</v>
      </c>
      <c r="AQ24" s="31"/>
      <c r="AR24" s="32"/>
      <c r="AS24" s="30" t="s">
        <v>10</v>
      </c>
      <c r="AT24" s="31"/>
      <c r="AU24" s="32"/>
      <c r="AV24" s="30" t="s">
        <v>11</v>
      </c>
      <c r="AW24" s="31"/>
      <c r="AX24" s="32"/>
      <c r="AY24" s="30" t="s">
        <v>12</v>
      </c>
      <c r="AZ24" s="31"/>
      <c r="BA24" s="32"/>
      <c r="BB24" s="30" t="s">
        <v>13</v>
      </c>
      <c r="BC24" s="31"/>
      <c r="BD24" s="32"/>
      <c r="BE24" s="30" t="s">
        <v>14</v>
      </c>
      <c r="BF24" s="31"/>
      <c r="BG24" s="32"/>
    </row>
    <row r="25" spans="2:59" x14ac:dyDescent="0.25"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</row>
    <row r="26" spans="2:59" x14ac:dyDescent="0.25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P26" s="13"/>
      <c r="AQ26" s="13"/>
      <c r="AR26" s="13"/>
      <c r="AS26" s="13"/>
      <c r="AT26" s="13"/>
      <c r="AU26" s="13"/>
      <c r="AV26" s="13"/>
      <c r="AW26" s="13"/>
      <c r="AX26" s="13"/>
    </row>
    <row r="27" spans="2:59" x14ac:dyDescent="0.25">
      <c r="C27" s="4" t="s">
        <v>41</v>
      </c>
      <c r="H27" s="22"/>
      <c r="K27" s="13"/>
      <c r="AH27" s="23"/>
      <c r="AI27" s="24"/>
      <c r="AJ27" s="24"/>
      <c r="AK27" s="24"/>
      <c r="AL27" s="24"/>
      <c r="AM27" s="24"/>
      <c r="AN27" s="24"/>
      <c r="AO27" s="23"/>
    </row>
    <row r="28" spans="2:59" x14ac:dyDescent="0.25">
      <c r="H28" s="22"/>
      <c r="K28" s="13"/>
      <c r="O28" s="13"/>
      <c r="AH28" s="24"/>
      <c r="AI28" s="25"/>
      <c r="AJ28" s="25"/>
      <c r="AK28" s="25"/>
      <c r="AL28" s="25"/>
      <c r="AM28" s="25"/>
      <c r="AN28" s="25"/>
      <c r="AO28" s="23"/>
    </row>
  </sheetData>
  <mergeCells count="16">
    <mergeCell ref="AY24:BA24"/>
    <mergeCell ref="BB24:BD24"/>
    <mergeCell ref="BE24:BG24"/>
    <mergeCell ref="AI24:AL24"/>
    <mergeCell ref="AM24:AO24"/>
    <mergeCell ref="AP24:AR24"/>
    <mergeCell ref="AS24:AU24"/>
    <mergeCell ref="AV24:AX24"/>
    <mergeCell ref="AA24:AD24"/>
    <mergeCell ref="AE24:AH24"/>
    <mergeCell ref="C24:F24"/>
    <mergeCell ref="G24:J24"/>
    <mergeCell ref="K24:N24"/>
    <mergeCell ref="O24:R24"/>
    <mergeCell ref="S24:V24"/>
    <mergeCell ref="W24:Z24"/>
  </mergeCells>
  <conditionalFormatting sqref="B2">
    <cfRule type="cellIs" dxfId="2" priority="3" operator="equal">
      <formula>0</formula>
    </cfRule>
  </conditionalFormatting>
  <conditionalFormatting sqref="B3:BG24">
    <cfRule type="cellIs" dxfId="1" priority="2" operator="equal">
      <formula>0</formula>
    </cfRule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Length 9</vt:lpstr>
      <vt:lpstr>Length 10</vt:lpstr>
      <vt:lpstr>Length 11</vt:lpstr>
      <vt:lpstr>Length 12</vt:lpstr>
      <vt:lpstr>Length 13</vt:lpstr>
      <vt:lpstr>Length 14</vt:lpstr>
      <vt:lpstr>Length 15</vt:lpstr>
      <vt:lpstr>Length 16</vt:lpstr>
      <vt:lpstr>Details of Building PWM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2023-01-04T10:37:57Z</dcterms:modified>
</cp:coreProperties>
</file>