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hduchida-my.sharepoint.com/personal/y_uchida_phduchida_onmicrosoft_com/Documents/01作業中/"/>
    </mc:Choice>
  </mc:AlternateContent>
  <xr:revisionPtr revIDLastSave="29" documentId="8_{92AC8394-923B-43A2-BA34-5D7F6DE8990E}" xr6:coauthVersionLast="47" xr6:coauthVersionMax="47" xr10:uidLastSave="{15F3729F-D628-46C6-9209-8B0EA013D449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Sheet1!$A$1:$LS$28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8" i="1" l="1"/>
  <c r="M28" i="1" s="1"/>
  <c r="L27" i="1"/>
  <c r="M27" i="1" s="1"/>
  <c r="L26" i="1"/>
  <c r="M26" i="1" s="1"/>
  <c r="L25" i="1"/>
  <c r="M25" i="1" s="1"/>
  <c r="L24" i="1"/>
  <c r="M24" i="1" s="1"/>
  <c r="L23" i="1"/>
  <c r="M23" i="1" s="1"/>
  <c r="L22" i="1"/>
  <c r="M22" i="1" s="1"/>
  <c r="L21" i="1"/>
  <c r="M21" i="1" s="1"/>
  <c r="L20" i="1"/>
  <c r="M20" i="1" s="1"/>
  <c r="L19" i="1"/>
  <c r="M19" i="1" s="1"/>
  <c r="L18" i="1"/>
  <c r="M18" i="1" s="1"/>
  <c r="L17" i="1"/>
  <c r="M17" i="1" s="1"/>
  <c r="L16" i="1"/>
  <c r="M16" i="1" s="1"/>
  <c r="L15" i="1"/>
  <c r="M15" i="1" s="1"/>
  <c r="L14" i="1"/>
  <c r="M14" i="1" s="1"/>
  <c r="L13" i="1"/>
  <c r="M13" i="1" s="1"/>
  <c r="L12" i="1"/>
  <c r="M12" i="1" s="1"/>
  <c r="L11" i="1"/>
  <c r="M11" i="1" s="1"/>
  <c r="L10" i="1"/>
  <c r="M10" i="1" s="1"/>
  <c r="L9" i="1"/>
  <c r="M9" i="1" s="1"/>
  <c r="L8" i="1"/>
  <c r="M8" i="1" s="1"/>
  <c r="L7" i="1"/>
  <c r="M7" i="1" s="1"/>
  <c r="L6" i="1"/>
  <c r="M6" i="1" s="1"/>
  <c r="L5" i="1"/>
  <c r="M5" i="1" s="1"/>
  <c r="L4" i="1"/>
  <c r="M4" i="1" s="1"/>
  <c r="L3" i="1"/>
  <c r="M3" i="1" s="1"/>
  <c r="L2" i="1"/>
  <c r="M2" i="1" s="1"/>
  <c r="AY13" i="1"/>
  <c r="LD28" i="1" l="1"/>
  <c r="LC28" i="1"/>
  <c r="LB28" i="1"/>
  <c r="LA28" i="1"/>
  <c r="KZ28" i="1"/>
  <c r="LC27" i="1"/>
  <c r="LB27" i="1"/>
  <c r="LA27" i="1"/>
  <c r="KZ27" i="1"/>
  <c r="LD26" i="1"/>
  <c r="LC26" i="1"/>
  <c r="LB26" i="1"/>
  <c r="LA26" i="1"/>
  <c r="KZ26" i="1"/>
  <c r="LD25" i="1"/>
  <c r="LC25" i="1"/>
  <c r="LB25" i="1"/>
  <c r="LA25" i="1"/>
  <c r="KZ25" i="1"/>
  <c r="LD24" i="1"/>
  <c r="LC24" i="1"/>
  <c r="LB24" i="1"/>
  <c r="LA24" i="1"/>
  <c r="KZ24" i="1"/>
  <c r="LD23" i="1"/>
  <c r="LC23" i="1"/>
  <c r="LB23" i="1"/>
  <c r="LA23" i="1"/>
  <c r="KZ23" i="1"/>
  <c r="LD22" i="1"/>
  <c r="LC22" i="1"/>
  <c r="LB22" i="1"/>
  <c r="LA22" i="1"/>
  <c r="KZ22" i="1"/>
  <c r="LD21" i="1"/>
  <c r="LC21" i="1"/>
  <c r="LB21" i="1"/>
  <c r="LA21" i="1"/>
  <c r="KZ21" i="1"/>
  <c r="LD20" i="1"/>
  <c r="LC20" i="1"/>
  <c r="LB20" i="1"/>
  <c r="LA20" i="1"/>
  <c r="KZ20" i="1"/>
  <c r="KW28" i="1"/>
  <c r="KV28" i="1"/>
  <c r="KU28" i="1"/>
  <c r="KT28" i="1"/>
  <c r="KS28" i="1"/>
  <c r="KV27" i="1"/>
  <c r="KU27" i="1"/>
  <c r="KT27" i="1"/>
  <c r="KS27" i="1"/>
  <c r="KW26" i="1"/>
  <c r="KV26" i="1"/>
  <c r="KU26" i="1"/>
  <c r="KT26" i="1"/>
  <c r="KS26" i="1"/>
  <c r="KW25" i="1"/>
  <c r="KV25" i="1"/>
  <c r="KU25" i="1"/>
  <c r="KT25" i="1"/>
  <c r="KS25" i="1"/>
  <c r="KW24" i="1"/>
  <c r="KV24" i="1"/>
  <c r="KU24" i="1"/>
  <c r="KT24" i="1"/>
  <c r="KS24" i="1"/>
  <c r="KW23" i="1"/>
  <c r="KV23" i="1"/>
  <c r="KU23" i="1"/>
  <c r="KT23" i="1"/>
  <c r="KS23" i="1"/>
  <c r="KW22" i="1"/>
  <c r="KV22" i="1"/>
  <c r="KU22" i="1"/>
  <c r="KT22" i="1"/>
  <c r="KS22" i="1"/>
  <c r="KW21" i="1"/>
  <c r="KV21" i="1"/>
  <c r="KU21" i="1"/>
  <c r="KT21" i="1"/>
  <c r="KS21" i="1"/>
  <c r="KW20" i="1"/>
  <c r="KV20" i="1"/>
  <c r="KU20" i="1"/>
  <c r="KT20" i="1"/>
  <c r="KS20" i="1"/>
  <c r="KP28" i="1"/>
  <c r="KO28" i="1"/>
  <c r="KN28" i="1"/>
  <c r="KM28" i="1"/>
  <c r="KL28" i="1"/>
  <c r="KO27" i="1"/>
  <c r="KN27" i="1"/>
  <c r="KM27" i="1"/>
  <c r="KL27" i="1"/>
  <c r="KP26" i="1"/>
  <c r="KO26" i="1"/>
  <c r="KN26" i="1"/>
  <c r="KM26" i="1"/>
  <c r="KL26" i="1"/>
  <c r="KP24" i="1"/>
  <c r="KO24" i="1"/>
  <c r="KN24" i="1"/>
  <c r="KM24" i="1"/>
  <c r="KL24" i="1"/>
  <c r="KP23" i="1"/>
  <c r="KO23" i="1"/>
  <c r="KN23" i="1"/>
  <c r="KM23" i="1"/>
  <c r="KL23" i="1"/>
  <c r="KP22" i="1"/>
  <c r="KO22" i="1"/>
  <c r="KN22" i="1"/>
  <c r="KM22" i="1"/>
  <c r="KL22" i="1"/>
  <c r="KP21" i="1"/>
  <c r="KO21" i="1"/>
  <c r="KN21" i="1"/>
  <c r="KM21" i="1"/>
  <c r="KL21" i="1"/>
  <c r="KP20" i="1"/>
  <c r="KO20" i="1"/>
  <c r="KN20" i="1"/>
  <c r="KM20" i="1"/>
  <c r="KL20" i="1"/>
  <c r="KY28" i="1"/>
  <c r="KY27" i="1"/>
  <c r="KY26" i="1"/>
  <c r="KY25" i="1"/>
  <c r="KY24" i="1"/>
  <c r="KY23" i="1"/>
  <c r="KY22" i="1"/>
  <c r="KY21" i="1"/>
  <c r="KY20" i="1"/>
  <c r="KR28" i="1"/>
  <c r="KR27" i="1"/>
  <c r="KR26" i="1"/>
  <c r="KR25" i="1"/>
  <c r="KR24" i="1"/>
  <c r="KR23" i="1"/>
  <c r="KR22" i="1"/>
  <c r="KR21" i="1"/>
  <c r="KR20" i="1"/>
  <c r="KK28" i="1"/>
  <c r="KK27" i="1"/>
  <c r="KK26" i="1"/>
  <c r="KK24" i="1"/>
  <c r="KK23" i="1"/>
  <c r="KK22" i="1"/>
  <c r="KK21" i="1"/>
  <c r="KK20" i="1"/>
  <c r="AI28" i="1"/>
  <c r="AI27" i="1"/>
  <c r="AI26" i="1"/>
  <c r="AI25" i="1"/>
  <c r="AI24" i="1"/>
  <c r="AI23" i="1"/>
  <c r="AI22" i="1"/>
  <c r="AI21" i="1"/>
  <c r="AI20" i="1"/>
  <c r="AY21" i="1"/>
  <c r="BB21" i="1"/>
  <c r="BB23" i="1"/>
  <c r="AY23" i="1"/>
  <c r="BB25" i="1"/>
  <c r="AY25" i="1"/>
  <c r="KI23" i="1"/>
  <c r="KJ23" i="1" s="1"/>
  <c r="LG25" i="1" l="1"/>
  <c r="LN25" i="1" s="1"/>
  <c r="LF25" i="1"/>
  <c r="LM25" i="1" s="1"/>
  <c r="LG26" i="1"/>
  <c r="LN26" i="1" s="1"/>
  <c r="LJ25" i="1"/>
  <c r="LQ25" i="1" s="1"/>
  <c r="LH25" i="1"/>
  <c r="LO25" i="1" s="1"/>
  <c r="LH26" i="1"/>
  <c r="LO26" i="1" s="1"/>
  <c r="LK25" i="1"/>
  <c r="LR25" i="1" s="1"/>
  <c r="LI25" i="1"/>
  <c r="LP25" i="1" s="1"/>
  <c r="LJ23" i="1"/>
  <c r="LQ23" i="1" s="1"/>
  <c r="LG20" i="1"/>
  <c r="LN20" i="1" s="1"/>
  <c r="LH21" i="1"/>
  <c r="LO21" i="1" s="1"/>
  <c r="LI22" i="1"/>
  <c r="LP22" i="1" s="1"/>
  <c r="LK24" i="1"/>
  <c r="LR24" i="1" s="1"/>
  <c r="LH20" i="1"/>
  <c r="LO20" i="1" s="1"/>
  <c r="LI21" i="1"/>
  <c r="LP21" i="1" s="1"/>
  <c r="LJ22" i="1"/>
  <c r="LQ22" i="1" s="1"/>
  <c r="LK23" i="1"/>
  <c r="LR23" i="1" s="1"/>
  <c r="LF23" i="1"/>
  <c r="LM23" i="1" s="1"/>
  <c r="LJ21" i="1"/>
  <c r="LQ21" i="1" s="1"/>
  <c r="LI26" i="1"/>
  <c r="LP26" i="1" s="1"/>
  <c r="LF20" i="1"/>
  <c r="LM20" i="1" s="1"/>
  <c r="LF26" i="1"/>
  <c r="LM26" i="1" s="1"/>
  <c r="LJ20" i="1"/>
  <c r="LQ20" i="1" s="1"/>
  <c r="LK21" i="1"/>
  <c r="LR21" i="1" s="1"/>
  <c r="LG23" i="1"/>
  <c r="LN23" i="1" s="1"/>
  <c r="LH24" i="1"/>
  <c r="LO24" i="1" s="1"/>
  <c r="LJ26" i="1"/>
  <c r="LQ26" i="1" s="1"/>
  <c r="LK22" i="1"/>
  <c r="LR22" i="1" s="1"/>
  <c r="BC21" i="1"/>
  <c r="LF21" i="1"/>
  <c r="LM21" i="1" s="1"/>
  <c r="LF27" i="1"/>
  <c r="LM27" i="1" s="1"/>
  <c r="LK20" i="1"/>
  <c r="LR20" i="1" s="1"/>
  <c r="LG22" i="1"/>
  <c r="LN22" i="1" s="1"/>
  <c r="LH23" i="1"/>
  <c r="LO23" i="1" s="1"/>
  <c r="LI24" i="1"/>
  <c r="LP24" i="1" s="1"/>
  <c r="LK26" i="1"/>
  <c r="LR26" i="1" s="1"/>
  <c r="LH28" i="1"/>
  <c r="LO28" i="1" s="1"/>
  <c r="LI20" i="1"/>
  <c r="LP20" i="1" s="1"/>
  <c r="LG24" i="1"/>
  <c r="LN24" i="1" s="1"/>
  <c r="LF28" i="1"/>
  <c r="LM28" i="1" s="1"/>
  <c r="LG21" i="1"/>
  <c r="LN21" i="1" s="1"/>
  <c r="LH22" i="1"/>
  <c r="LO22" i="1" s="1"/>
  <c r="LI23" i="1"/>
  <c r="LP23" i="1" s="1"/>
  <c r="LJ24" i="1"/>
  <c r="LQ24" i="1" s="1"/>
  <c r="LG27" i="1"/>
  <c r="LN27" i="1" s="1"/>
  <c r="LI28" i="1"/>
  <c r="LP28" i="1" s="1"/>
  <c r="LH27" i="1"/>
  <c r="LO27" i="1" s="1"/>
  <c r="LI27" i="1"/>
  <c r="LP27" i="1" s="1"/>
  <c r="LF24" i="1"/>
  <c r="LM24" i="1" s="1"/>
  <c r="LF22" i="1"/>
  <c r="LM22" i="1" s="1"/>
  <c r="LJ27" i="1"/>
  <c r="LQ27" i="1" s="1"/>
  <c r="LG28" i="1"/>
  <c r="LN28" i="1" s="1"/>
  <c r="BC25" i="1"/>
  <c r="BC23" i="1"/>
  <c r="LJ28" i="1"/>
  <c r="LQ28" i="1" s="1"/>
  <c r="LK28" i="1"/>
  <c r="LR28" i="1" s="1"/>
  <c r="T28" i="1"/>
  <c r="T27" i="1"/>
  <c r="T26" i="1"/>
  <c r="T25" i="1"/>
  <c r="T24" i="1"/>
  <c r="T23" i="1"/>
  <c r="T22" i="1"/>
  <c r="T21" i="1"/>
  <c r="T20" i="1"/>
  <c r="K27" i="1"/>
  <c r="BB28" i="1"/>
  <c r="AY28" i="1"/>
  <c r="K28" i="1"/>
  <c r="BB27" i="1"/>
  <c r="AY27" i="1"/>
  <c r="D28" i="1"/>
  <c r="KI28" i="1" s="1"/>
  <c r="KJ28" i="1" s="1"/>
  <c r="D27" i="1"/>
  <c r="KR6" i="1"/>
  <c r="KS6" i="1"/>
  <c r="LS2" i="1"/>
  <c r="LS3" i="1"/>
  <c r="LS4" i="1"/>
  <c r="LS5" i="1"/>
  <c r="LS7" i="1"/>
  <c r="LS8" i="1"/>
  <c r="LS9" i="1"/>
  <c r="LS10" i="1"/>
  <c r="LS11" i="1"/>
  <c r="LS12" i="1"/>
  <c r="LS13" i="1"/>
  <c r="LS14" i="1"/>
  <c r="LS15" i="1"/>
  <c r="LS16" i="1"/>
  <c r="LS17" i="1"/>
  <c r="LS18" i="1"/>
  <c r="LS19" i="1"/>
  <c r="KY2" i="1"/>
  <c r="KZ2" i="1"/>
  <c r="LA2" i="1"/>
  <c r="LB2" i="1"/>
  <c r="LC2" i="1"/>
  <c r="LD2" i="1"/>
  <c r="KY3" i="1"/>
  <c r="KZ3" i="1"/>
  <c r="LA3" i="1"/>
  <c r="LB3" i="1"/>
  <c r="LC3" i="1"/>
  <c r="LD3" i="1"/>
  <c r="KY4" i="1"/>
  <c r="KZ4" i="1"/>
  <c r="LA4" i="1"/>
  <c r="LB4" i="1"/>
  <c r="LC4" i="1"/>
  <c r="LD4" i="1"/>
  <c r="KY5" i="1"/>
  <c r="KZ5" i="1"/>
  <c r="LA5" i="1"/>
  <c r="LB5" i="1"/>
  <c r="LC5" i="1"/>
  <c r="LD5" i="1"/>
  <c r="KY6" i="1"/>
  <c r="KZ6" i="1"/>
  <c r="KY7" i="1"/>
  <c r="KZ7" i="1"/>
  <c r="LA7" i="1"/>
  <c r="LB7" i="1"/>
  <c r="LC7" i="1"/>
  <c r="LD7" i="1"/>
  <c r="KY8" i="1"/>
  <c r="KZ8" i="1"/>
  <c r="LA8" i="1"/>
  <c r="LB8" i="1"/>
  <c r="LC8" i="1"/>
  <c r="LD8" i="1"/>
  <c r="KY9" i="1"/>
  <c r="KZ9" i="1"/>
  <c r="LA9" i="1"/>
  <c r="LB9" i="1"/>
  <c r="LC9" i="1"/>
  <c r="LD9" i="1"/>
  <c r="KY10" i="1"/>
  <c r="KZ10" i="1"/>
  <c r="LA10" i="1"/>
  <c r="LB10" i="1"/>
  <c r="LC10" i="1"/>
  <c r="LD10" i="1"/>
  <c r="KY11" i="1"/>
  <c r="KZ11" i="1"/>
  <c r="LA11" i="1"/>
  <c r="LB11" i="1"/>
  <c r="LC11" i="1"/>
  <c r="LD11" i="1"/>
  <c r="KY12" i="1"/>
  <c r="KZ12" i="1"/>
  <c r="LA12" i="1"/>
  <c r="LB12" i="1"/>
  <c r="LC12" i="1"/>
  <c r="LD12" i="1"/>
  <c r="KY13" i="1"/>
  <c r="KZ13" i="1"/>
  <c r="LA13" i="1"/>
  <c r="LB13" i="1"/>
  <c r="LC13" i="1"/>
  <c r="LD13" i="1"/>
  <c r="KY14" i="1"/>
  <c r="KZ14" i="1"/>
  <c r="LA14" i="1"/>
  <c r="LB14" i="1"/>
  <c r="LC14" i="1"/>
  <c r="LD14" i="1"/>
  <c r="KY15" i="1"/>
  <c r="KZ15" i="1"/>
  <c r="LA15" i="1"/>
  <c r="LB15" i="1"/>
  <c r="LC15" i="1"/>
  <c r="LD15" i="1"/>
  <c r="KY16" i="1"/>
  <c r="KZ16" i="1"/>
  <c r="LA16" i="1"/>
  <c r="LB16" i="1"/>
  <c r="LC16" i="1"/>
  <c r="LD16" i="1"/>
  <c r="KY17" i="1"/>
  <c r="KZ17" i="1"/>
  <c r="LA17" i="1"/>
  <c r="LB17" i="1"/>
  <c r="LC17" i="1"/>
  <c r="LD17" i="1"/>
  <c r="KY18" i="1"/>
  <c r="KZ18" i="1"/>
  <c r="LA18" i="1"/>
  <c r="LB18" i="1"/>
  <c r="LC18" i="1"/>
  <c r="LD18" i="1"/>
  <c r="KY19" i="1"/>
  <c r="KZ19" i="1"/>
  <c r="LA19" i="1"/>
  <c r="LB19" i="1"/>
  <c r="LC19" i="1"/>
  <c r="LD19" i="1"/>
  <c r="KR2" i="1"/>
  <c r="KS2" i="1"/>
  <c r="KT2" i="1"/>
  <c r="KU2" i="1"/>
  <c r="KV2" i="1"/>
  <c r="KW2" i="1"/>
  <c r="KR3" i="1"/>
  <c r="KS3" i="1"/>
  <c r="KT3" i="1"/>
  <c r="KU3" i="1"/>
  <c r="KV3" i="1"/>
  <c r="KW3" i="1"/>
  <c r="KR4" i="1"/>
  <c r="KS4" i="1"/>
  <c r="KT4" i="1"/>
  <c r="KU4" i="1"/>
  <c r="KV4" i="1"/>
  <c r="KW4" i="1"/>
  <c r="KR5" i="1"/>
  <c r="KS5" i="1"/>
  <c r="KT5" i="1"/>
  <c r="KU5" i="1"/>
  <c r="KV5" i="1"/>
  <c r="KW5" i="1"/>
  <c r="KR7" i="1"/>
  <c r="KS7" i="1"/>
  <c r="KT7" i="1"/>
  <c r="KU7" i="1"/>
  <c r="KV7" i="1"/>
  <c r="KW7" i="1"/>
  <c r="KR8" i="1"/>
  <c r="KS8" i="1"/>
  <c r="KT8" i="1"/>
  <c r="KU8" i="1"/>
  <c r="KV8" i="1"/>
  <c r="KW8" i="1"/>
  <c r="KR9" i="1"/>
  <c r="KS9" i="1"/>
  <c r="KT9" i="1"/>
  <c r="KU9" i="1"/>
  <c r="KV9" i="1"/>
  <c r="KW9" i="1"/>
  <c r="KR10" i="1"/>
  <c r="KS10" i="1"/>
  <c r="KT10" i="1"/>
  <c r="KU10" i="1"/>
  <c r="KV10" i="1"/>
  <c r="KW10" i="1"/>
  <c r="KR11" i="1"/>
  <c r="KS11" i="1"/>
  <c r="KT11" i="1"/>
  <c r="KU11" i="1"/>
  <c r="KV11" i="1"/>
  <c r="KW11" i="1"/>
  <c r="KR12" i="1"/>
  <c r="KS12" i="1"/>
  <c r="KT12" i="1"/>
  <c r="KU12" i="1"/>
  <c r="KV12" i="1"/>
  <c r="KW12" i="1"/>
  <c r="KR13" i="1"/>
  <c r="KS13" i="1"/>
  <c r="KT13" i="1"/>
  <c r="KU13" i="1"/>
  <c r="KV13" i="1"/>
  <c r="KW13" i="1"/>
  <c r="KR14" i="1"/>
  <c r="KS14" i="1"/>
  <c r="KT14" i="1"/>
  <c r="KU14" i="1"/>
  <c r="KV14" i="1"/>
  <c r="KW14" i="1"/>
  <c r="KR15" i="1"/>
  <c r="KS15" i="1"/>
  <c r="KT15" i="1"/>
  <c r="KU15" i="1"/>
  <c r="KV15" i="1"/>
  <c r="KW15" i="1"/>
  <c r="KR16" i="1"/>
  <c r="KS16" i="1"/>
  <c r="KT16" i="1"/>
  <c r="KU16" i="1"/>
  <c r="KV16" i="1"/>
  <c r="KW16" i="1"/>
  <c r="KR17" i="1"/>
  <c r="KS17" i="1"/>
  <c r="KT17" i="1"/>
  <c r="KU17" i="1"/>
  <c r="KV17" i="1"/>
  <c r="KW17" i="1"/>
  <c r="KR18" i="1"/>
  <c r="KS18" i="1"/>
  <c r="KT18" i="1"/>
  <c r="KU18" i="1"/>
  <c r="KV18" i="1"/>
  <c r="KW18" i="1"/>
  <c r="KR19" i="1"/>
  <c r="KS19" i="1"/>
  <c r="KT19" i="1"/>
  <c r="KU19" i="1"/>
  <c r="KV19" i="1"/>
  <c r="KW19" i="1"/>
  <c r="KO2" i="1"/>
  <c r="KP2" i="1"/>
  <c r="KO3" i="1"/>
  <c r="KP3" i="1"/>
  <c r="KO4" i="1"/>
  <c r="KP4" i="1"/>
  <c r="KO5" i="1"/>
  <c r="KP5" i="1"/>
  <c r="KO7" i="1"/>
  <c r="KP7" i="1"/>
  <c r="KO8" i="1"/>
  <c r="KP8" i="1"/>
  <c r="KO9" i="1"/>
  <c r="KP9" i="1"/>
  <c r="KO10" i="1"/>
  <c r="KP10" i="1"/>
  <c r="KO11" i="1"/>
  <c r="KP11" i="1"/>
  <c r="KO12" i="1"/>
  <c r="KP12" i="1"/>
  <c r="KO13" i="1"/>
  <c r="KP13" i="1"/>
  <c r="KO14" i="1"/>
  <c r="KP14" i="1"/>
  <c r="KO15" i="1"/>
  <c r="KP15" i="1"/>
  <c r="KO16" i="1"/>
  <c r="KP16" i="1"/>
  <c r="KO17" i="1"/>
  <c r="KP17" i="1"/>
  <c r="KO18" i="1"/>
  <c r="KP18" i="1"/>
  <c r="KO19" i="1"/>
  <c r="KP19" i="1"/>
  <c r="KK2" i="1"/>
  <c r="KL2" i="1"/>
  <c r="KM2" i="1"/>
  <c r="KN2" i="1"/>
  <c r="KK3" i="1"/>
  <c r="KL3" i="1"/>
  <c r="KM3" i="1"/>
  <c r="KN3" i="1"/>
  <c r="KK4" i="1"/>
  <c r="KL4" i="1"/>
  <c r="KM4" i="1"/>
  <c r="KN4" i="1"/>
  <c r="KK5" i="1"/>
  <c r="KL5" i="1"/>
  <c r="KM5" i="1"/>
  <c r="KN5" i="1"/>
  <c r="KK6" i="1"/>
  <c r="KL6" i="1"/>
  <c r="KK7" i="1"/>
  <c r="KL7" i="1"/>
  <c r="KM7" i="1"/>
  <c r="KN7" i="1"/>
  <c r="KK8" i="1"/>
  <c r="KL8" i="1"/>
  <c r="KM8" i="1"/>
  <c r="KN8" i="1"/>
  <c r="KK9" i="1"/>
  <c r="KL9" i="1"/>
  <c r="KM9" i="1"/>
  <c r="KN9" i="1"/>
  <c r="KK10" i="1"/>
  <c r="KL10" i="1"/>
  <c r="KM10" i="1"/>
  <c r="KN10" i="1"/>
  <c r="KK11" i="1"/>
  <c r="KL11" i="1"/>
  <c r="KM11" i="1"/>
  <c r="KN11" i="1"/>
  <c r="KK12" i="1"/>
  <c r="KL12" i="1"/>
  <c r="KM12" i="1"/>
  <c r="KN12" i="1"/>
  <c r="KK13" i="1"/>
  <c r="KL13" i="1"/>
  <c r="KM13" i="1"/>
  <c r="KN13" i="1"/>
  <c r="KK14" i="1"/>
  <c r="KL14" i="1"/>
  <c r="KM14" i="1"/>
  <c r="KN14" i="1"/>
  <c r="KK15" i="1"/>
  <c r="KL15" i="1"/>
  <c r="KM15" i="1"/>
  <c r="KN15" i="1"/>
  <c r="KK16" i="1"/>
  <c r="KL16" i="1"/>
  <c r="KM16" i="1"/>
  <c r="KN16" i="1"/>
  <c r="KK17" i="1"/>
  <c r="KL17" i="1"/>
  <c r="KM17" i="1"/>
  <c r="KN17" i="1"/>
  <c r="KK18" i="1"/>
  <c r="KL18" i="1"/>
  <c r="KM18" i="1"/>
  <c r="KN18" i="1"/>
  <c r="KK19" i="1"/>
  <c r="KL19" i="1"/>
  <c r="KM19" i="1"/>
  <c r="KN19" i="1"/>
  <c r="D26" i="1"/>
  <c r="KI26" i="1" s="1"/>
  <c r="KJ26" i="1" s="1"/>
  <c r="D25" i="1"/>
  <c r="KI25" i="1" s="1"/>
  <c r="KJ25" i="1" s="1"/>
  <c r="D24" i="1"/>
  <c r="KI24" i="1" s="1"/>
  <c r="KJ24" i="1" s="1"/>
  <c r="D22" i="1"/>
  <c r="BB26" i="1"/>
  <c r="AY26" i="1"/>
  <c r="K26" i="1"/>
  <c r="K25" i="1"/>
  <c r="BB24" i="1"/>
  <c r="AY24" i="1"/>
  <c r="K24" i="1"/>
  <c r="K23" i="1"/>
  <c r="BG5" i="1"/>
  <c r="BB5" i="1"/>
  <c r="BB22" i="1"/>
  <c r="AY22" i="1"/>
  <c r="K22" i="1"/>
  <c r="LJ10" i="1" l="1"/>
  <c r="LQ10" i="1" s="1"/>
  <c r="LJ14" i="1"/>
  <c r="LQ14" i="1" s="1"/>
  <c r="LJ15" i="1"/>
  <c r="LQ15" i="1" s="1"/>
  <c r="LJ7" i="1"/>
  <c r="LQ7" i="1" s="1"/>
  <c r="LJ11" i="1"/>
  <c r="LQ11" i="1" s="1"/>
  <c r="LH2" i="1"/>
  <c r="LO2" i="1" s="1"/>
  <c r="LJ5" i="1"/>
  <c r="LQ5" i="1" s="1"/>
  <c r="LJ3" i="1"/>
  <c r="LQ3" i="1" s="1"/>
  <c r="LG15" i="1"/>
  <c r="LN15" i="1" s="1"/>
  <c r="LG13" i="1"/>
  <c r="LN13" i="1" s="1"/>
  <c r="LK7" i="1"/>
  <c r="LR7" i="1" s="1"/>
  <c r="LG7" i="1"/>
  <c r="LN7" i="1" s="1"/>
  <c r="LG9" i="1"/>
  <c r="LN9" i="1" s="1"/>
  <c r="LI18" i="1"/>
  <c r="LP18" i="1" s="1"/>
  <c r="LI16" i="1"/>
  <c r="LP16" i="1" s="1"/>
  <c r="LI10" i="1"/>
  <c r="LP10" i="1" s="1"/>
  <c r="LK13" i="1"/>
  <c r="LR13" i="1" s="1"/>
  <c r="LF6" i="1"/>
  <c r="LM6" i="1" s="1"/>
  <c r="LI5" i="1"/>
  <c r="LP5" i="1" s="1"/>
  <c r="LF18" i="1"/>
  <c r="LM18" i="1" s="1"/>
  <c r="LF16" i="1"/>
  <c r="LM16" i="1" s="1"/>
  <c r="BC28" i="1"/>
  <c r="LF13" i="1"/>
  <c r="LM13" i="1" s="1"/>
  <c r="LF7" i="1"/>
  <c r="LM7" i="1" s="1"/>
  <c r="LH18" i="1"/>
  <c r="LO18" i="1" s="1"/>
  <c r="LH14" i="1"/>
  <c r="LO14" i="1" s="1"/>
  <c r="LH12" i="1"/>
  <c r="LO12" i="1" s="1"/>
  <c r="LH10" i="1"/>
  <c r="LO10" i="1" s="1"/>
  <c r="LH8" i="1"/>
  <c r="LO8" i="1" s="1"/>
  <c r="LJ19" i="1"/>
  <c r="LQ19" i="1" s="1"/>
  <c r="LJ17" i="1"/>
  <c r="LQ17" i="1" s="1"/>
  <c r="LJ13" i="1"/>
  <c r="LQ13" i="1" s="1"/>
  <c r="LJ9" i="1"/>
  <c r="LQ9" i="1" s="1"/>
  <c r="BC27" i="1"/>
  <c r="LH16" i="1"/>
  <c r="LO16" i="1" s="1"/>
  <c r="LJ4" i="1"/>
  <c r="LQ4" i="1" s="1"/>
  <c r="LJ2" i="1"/>
  <c r="LQ2" i="1" s="1"/>
  <c r="LH19" i="1"/>
  <c r="LO19" i="1" s="1"/>
  <c r="LH17" i="1"/>
  <c r="LO17" i="1" s="1"/>
  <c r="LH13" i="1"/>
  <c r="LO13" i="1" s="1"/>
  <c r="LH9" i="1"/>
  <c r="LO9" i="1" s="1"/>
  <c r="LF5" i="1"/>
  <c r="LM5" i="1" s="1"/>
  <c r="LK10" i="1"/>
  <c r="LR10" i="1" s="1"/>
  <c r="LF19" i="1"/>
  <c r="LM19" i="1" s="1"/>
  <c r="LF17" i="1"/>
  <c r="LM17" i="1" s="1"/>
  <c r="LF11" i="1"/>
  <c r="LM11" i="1" s="1"/>
  <c r="LF8" i="1"/>
  <c r="LM8" i="1" s="1"/>
  <c r="LH4" i="1"/>
  <c r="LO4" i="1" s="1"/>
  <c r="LH3" i="1"/>
  <c r="LO3" i="1" s="1"/>
  <c r="LF2" i="1"/>
  <c r="LM2" i="1" s="1"/>
  <c r="LG4" i="1"/>
  <c r="LN4" i="1" s="1"/>
  <c r="LK15" i="1"/>
  <c r="LR15" i="1" s="1"/>
  <c r="LK9" i="1"/>
  <c r="LR9" i="1" s="1"/>
  <c r="LK5" i="1"/>
  <c r="LR5" i="1" s="1"/>
  <c r="LI15" i="1"/>
  <c r="LP15" i="1" s="1"/>
  <c r="LF15" i="1"/>
  <c r="LM15" i="1" s="1"/>
  <c r="LF12" i="1"/>
  <c r="LM12" i="1" s="1"/>
  <c r="LF9" i="1"/>
  <c r="LM9" i="1" s="1"/>
  <c r="LH5" i="1"/>
  <c r="LO5" i="1" s="1"/>
  <c r="LF4" i="1"/>
  <c r="LM4" i="1" s="1"/>
  <c r="LF3" i="1"/>
  <c r="LM3" i="1" s="1"/>
  <c r="LK19" i="1"/>
  <c r="LR19" i="1" s="1"/>
  <c r="LK17" i="1"/>
  <c r="LR17" i="1" s="1"/>
  <c r="LK14" i="1"/>
  <c r="LR14" i="1" s="1"/>
  <c r="LK11" i="1"/>
  <c r="LR11" i="1" s="1"/>
  <c r="LI8" i="1"/>
  <c r="LP8" i="1" s="1"/>
  <c r="LI2" i="1"/>
  <c r="LP2" i="1" s="1"/>
  <c r="LK3" i="1"/>
  <c r="LR3" i="1" s="1"/>
  <c r="LG14" i="1"/>
  <c r="LN14" i="1" s="1"/>
  <c r="LG10" i="1"/>
  <c r="LN10" i="1" s="1"/>
  <c r="LI11" i="1"/>
  <c r="LP11" i="1" s="1"/>
  <c r="LI7" i="1"/>
  <c r="LP7" i="1" s="1"/>
  <c r="LI14" i="1"/>
  <c r="LP14" i="1" s="1"/>
  <c r="LG19" i="1"/>
  <c r="LN19" i="1" s="1"/>
  <c r="LG17" i="1"/>
  <c r="LN17" i="1" s="1"/>
  <c r="LI12" i="1"/>
  <c r="LP12" i="1" s="1"/>
  <c r="LG11" i="1"/>
  <c r="LN11" i="1" s="1"/>
  <c r="LI4" i="1"/>
  <c r="LP4" i="1" s="1"/>
  <c r="LI3" i="1"/>
  <c r="LP3" i="1" s="1"/>
  <c r="LG2" i="1"/>
  <c r="LN2" i="1" s="1"/>
  <c r="LK18" i="1"/>
  <c r="LR18" i="1" s="1"/>
  <c r="LK16" i="1"/>
  <c r="LR16" i="1" s="1"/>
  <c r="LK12" i="1"/>
  <c r="LR12" i="1" s="1"/>
  <c r="LK8" i="1"/>
  <c r="LR8" i="1" s="1"/>
  <c r="LJ18" i="1"/>
  <c r="LQ18" i="1" s="1"/>
  <c r="LJ16" i="1"/>
  <c r="LQ16" i="1" s="1"/>
  <c r="LH15" i="1"/>
  <c r="LO15" i="1" s="1"/>
  <c r="LF14" i="1"/>
  <c r="LM14" i="1" s="1"/>
  <c r="LJ12" i="1"/>
  <c r="LQ12" i="1" s="1"/>
  <c r="LH11" i="1"/>
  <c r="LO11" i="1" s="1"/>
  <c r="LF10" i="1"/>
  <c r="LM10" i="1" s="1"/>
  <c r="LJ8" i="1"/>
  <c r="LQ8" i="1" s="1"/>
  <c r="LH7" i="1"/>
  <c r="LO7" i="1" s="1"/>
  <c r="LG6" i="1"/>
  <c r="LN6" i="1" s="1"/>
  <c r="LK4" i="1"/>
  <c r="LR4" i="1" s="1"/>
  <c r="LK2" i="1"/>
  <c r="LR2" i="1" s="1"/>
  <c r="LG18" i="1"/>
  <c r="LN18" i="1" s="1"/>
  <c r="LG16" i="1"/>
  <c r="LN16" i="1" s="1"/>
  <c r="LG12" i="1"/>
  <c r="LN12" i="1" s="1"/>
  <c r="LG8" i="1"/>
  <c r="LN8" i="1" s="1"/>
  <c r="LI19" i="1"/>
  <c r="LP19" i="1" s="1"/>
  <c r="LI17" i="1"/>
  <c r="LP17" i="1" s="1"/>
  <c r="LI13" i="1"/>
  <c r="LP13" i="1" s="1"/>
  <c r="LI9" i="1"/>
  <c r="LP9" i="1" s="1"/>
  <c r="LG5" i="1"/>
  <c r="LN5" i="1" s="1"/>
  <c r="LG3" i="1"/>
  <c r="LN3" i="1" s="1"/>
  <c r="BC26" i="1"/>
  <c r="BC24" i="1"/>
  <c r="BH5" i="1"/>
  <c r="BC22" i="1"/>
  <c r="BB20" i="1"/>
  <c r="AY20" i="1"/>
  <c r="BC20" i="1" l="1"/>
  <c r="D21" i="1"/>
  <c r="KI21" i="1" s="1"/>
  <c r="KJ21" i="1" s="1"/>
  <c r="K21" i="1" l="1"/>
  <c r="K20" i="1"/>
  <c r="D20" i="1"/>
  <c r="KI20" i="1" s="1"/>
  <c r="KJ20" i="1" s="1"/>
  <c r="AI19" i="1" l="1"/>
  <c r="AN19" i="1"/>
  <c r="T19" i="1"/>
  <c r="Y19" i="1"/>
  <c r="AD19" i="1" s="1"/>
  <c r="BB19" i="1"/>
  <c r="K19" i="1"/>
  <c r="D19" i="1"/>
  <c r="KI19" i="1" s="1"/>
  <c r="KJ19" i="1" s="1"/>
  <c r="AY19" i="1" l="1"/>
  <c r="BC19" i="1" s="1"/>
  <c r="AB17" i="1" l="1"/>
  <c r="AA17" i="1"/>
  <c r="AF17" i="1" s="1"/>
  <c r="W14" i="1" l="1"/>
  <c r="D8" i="1" l="1"/>
  <c r="KI8" i="1" s="1"/>
  <c r="KJ8" i="1" s="1"/>
  <c r="D9" i="1"/>
  <c r="KI9" i="1" s="1"/>
  <c r="KJ9" i="1" s="1"/>
  <c r="D10" i="1"/>
  <c r="KI10" i="1" s="1"/>
  <c r="KJ10" i="1" s="1"/>
  <c r="D11" i="1"/>
  <c r="KI11" i="1" s="1"/>
  <c r="KJ11" i="1" s="1"/>
  <c r="D12" i="1"/>
  <c r="KI12" i="1" s="1"/>
  <c r="KJ12" i="1" s="1"/>
  <c r="D13" i="1"/>
  <c r="KI13" i="1" s="1"/>
  <c r="KJ13" i="1" s="1"/>
  <c r="D14" i="1"/>
  <c r="KI14" i="1" s="1"/>
  <c r="KJ14" i="1" s="1"/>
  <c r="D15" i="1"/>
  <c r="KI15" i="1" s="1"/>
  <c r="KJ15" i="1" s="1"/>
  <c r="D16" i="1"/>
  <c r="KI16" i="1" s="1"/>
  <c r="KJ16" i="1" s="1"/>
  <c r="D17" i="1"/>
  <c r="KI17" i="1" s="1"/>
  <c r="KJ17" i="1" s="1"/>
  <c r="D18" i="1"/>
  <c r="KI18" i="1" s="1"/>
  <c r="KJ18" i="1" s="1"/>
  <c r="D7" i="1"/>
  <c r="KI7" i="1" s="1"/>
  <c r="KJ7" i="1" s="1"/>
  <c r="D5" i="1"/>
  <c r="KI5" i="1" s="1"/>
  <c r="KJ5" i="1" s="1"/>
  <c r="D4" i="1"/>
  <c r="KI4" i="1" s="1"/>
  <c r="KJ4" i="1" s="1"/>
  <c r="D3" i="1"/>
  <c r="KI3" i="1" s="1"/>
  <c r="KJ3" i="1" s="1"/>
  <c r="D2" i="1"/>
  <c r="KI2" i="1" s="1"/>
  <c r="KJ2" i="1" s="1"/>
  <c r="AM2" i="1" l="1"/>
  <c r="AM3" i="1"/>
  <c r="AM4" i="1"/>
  <c r="AM5" i="1"/>
  <c r="AM6" i="1"/>
  <c r="AM7" i="1"/>
  <c r="AM8" i="1"/>
  <c r="AM9" i="1"/>
  <c r="AM10" i="1"/>
  <c r="AM11" i="1"/>
  <c r="AM12" i="1"/>
  <c r="AM13" i="1"/>
  <c r="AM14" i="1"/>
  <c r="AM15" i="1"/>
  <c r="AM16" i="1"/>
  <c r="AM17" i="1"/>
  <c r="AC2" i="1"/>
  <c r="AH2" i="1" s="1"/>
  <c r="AC3" i="1"/>
  <c r="AH3" i="1" s="1"/>
  <c r="AC4" i="1"/>
  <c r="AH4" i="1" s="1"/>
  <c r="AC5" i="1"/>
  <c r="AH5" i="1" s="1"/>
  <c r="AC6" i="1"/>
  <c r="AH6" i="1" s="1"/>
  <c r="AC7" i="1"/>
  <c r="AH7" i="1" s="1"/>
  <c r="AC8" i="1"/>
  <c r="AH8" i="1" s="1"/>
  <c r="AC9" i="1"/>
  <c r="AH9" i="1" s="1"/>
  <c r="AC10" i="1"/>
  <c r="AH10" i="1" s="1"/>
  <c r="AC11" i="1"/>
  <c r="AH11" i="1" s="1"/>
  <c r="AC12" i="1"/>
  <c r="AH12" i="1" s="1"/>
  <c r="AC13" i="1"/>
  <c r="AH13" i="1" s="1"/>
  <c r="X2" i="1"/>
  <c r="X3" i="1"/>
  <c r="X4" i="1"/>
  <c r="X5" i="1"/>
  <c r="X6" i="1"/>
  <c r="X7" i="1"/>
  <c r="X8" i="1"/>
  <c r="X9" i="1"/>
  <c r="X10" i="1"/>
  <c r="X11" i="1"/>
  <c r="X12" i="1"/>
  <c r="X13" i="1"/>
  <c r="BB18" i="1"/>
  <c r="AY18" i="1"/>
  <c r="BC18" i="1" l="1"/>
  <c r="AI18" i="1"/>
  <c r="AN18" i="1"/>
  <c r="T18" i="1"/>
  <c r="Y18" i="1"/>
  <c r="AD18" i="1" s="1"/>
  <c r="BL18" i="1"/>
  <c r="K18" i="1"/>
  <c r="AJ17" i="1"/>
  <c r="Z17" i="1"/>
  <c r="AE17" i="1" s="1"/>
  <c r="AB16" i="1"/>
  <c r="AA16" i="1"/>
  <c r="AF16" i="1" s="1"/>
  <c r="AB15" i="1"/>
  <c r="AA15" i="1"/>
  <c r="AF15" i="1" s="1"/>
  <c r="BB17" i="1" l="1"/>
  <c r="AY17" i="1"/>
  <c r="BC17" i="1" l="1"/>
  <c r="AI17" i="1"/>
  <c r="AN17" i="1"/>
  <c r="T17" i="1"/>
  <c r="Y17" i="1"/>
  <c r="AD17" i="1" s="1"/>
  <c r="BL17" i="1"/>
  <c r="AJ16" i="1"/>
  <c r="Z16" i="1"/>
  <c r="AE16" i="1" s="1"/>
  <c r="AA14" i="1"/>
  <c r="AF14" i="1" s="1"/>
  <c r="K17" i="1"/>
  <c r="AK17" i="1"/>
  <c r="AL17" i="1"/>
  <c r="AI16" i="1" l="1"/>
  <c r="AN16" i="1"/>
  <c r="T16" i="1"/>
  <c r="Y16" i="1"/>
  <c r="AD16" i="1" s="1"/>
  <c r="BL16" i="1"/>
  <c r="K16" i="1"/>
  <c r="AK16" i="1"/>
  <c r="AL16" i="1"/>
  <c r="AJ15" i="1"/>
  <c r="Z15" i="1"/>
  <c r="AE15" i="1" s="1"/>
  <c r="AJ14" i="1"/>
  <c r="Z14" i="1"/>
  <c r="AE14" i="1" s="1"/>
  <c r="BB16" i="1" l="1"/>
  <c r="AY16" i="1"/>
  <c r="BC16" i="1" l="1"/>
  <c r="BB15" i="1"/>
  <c r="AY15" i="1"/>
  <c r="BC15" i="1" l="1"/>
  <c r="AI15" i="1"/>
  <c r="AN15" i="1"/>
  <c r="T15" i="1"/>
  <c r="Y15" i="1" l="1"/>
  <c r="AD15" i="1" s="1"/>
  <c r="BL15" i="1"/>
  <c r="K15" i="1"/>
  <c r="AK15" i="1"/>
  <c r="AL15" i="1"/>
  <c r="BB14" i="1" l="1"/>
  <c r="AY14" i="1"/>
  <c r="BC14" i="1" l="1"/>
  <c r="AI14" i="1"/>
  <c r="AN14" i="1"/>
  <c r="T14" i="1"/>
  <c r="Y14" i="1"/>
  <c r="AD14" i="1" s="1"/>
  <c r="BL14" i="1"/>
  <c r="K14" i="1"/>
  <c r="AK14" i="1"/>
  <c r="AL14" i="1"/>
  <c r="AL2" i="1" l="1"/>
  <c r="AL3" i="1"/>
  <c r="AL4" i="1"/>
  <c r="AL5" i="1"/>
  <c r="AL6" i="1"/>
  <c r="AL7" i="1"/>
  <c r="AL8" i="1"/>
  <c r="AL9" i="1"/>
  <c r="AL10" i="1"/>
  <c r="AL11" i="1"/>
  <c r="AL12" i="1"/>
  <c r="AL13" i="1"/>
  <c r="AK2" i="1"/>
  <c r="AK3" i="1"/>
  <c r="AK4" i="1"/>
  <c r="AK5" i="1"/>
  <c r="AK6" i="1"/>
  <c r="AK7" i="1"/>
  <c r="AK8" i="1"/>
  <c r="AK9" i="1"/>
  <c r="AK10" i="1"/>
  <c r="AK11" i="1"/>
  <c r="AK12" i="1"/>
  <c r="AK13" i="1"/>
  <c r="AJ2" i="1"/>
  <c r="AJ3" i="1"/>
  <c r="AJ4" i="1"/>
  <c r="AJ5" i="1"/>
  <c r="AJ6" i="1"/>
  <c r="AJ7" i="1"/>
  <c r="AJ8" i="1"/>
  <c r="AJ9" i="1"/>
  <c r="AJ10" i="1"/>
  <c r="AJ11" i="1"/>
  <c r="AJ12" i="1"/>
  <c r="AJ13" i="1"/>
  <c r="AB2" i="1"/>
  <c r="AG2" i="1" s="1"/>
  <c r="AB3" i="1"/>
  <c r="AG3" i="1" s="1"/>
  <c r="AB4" i="1"/>
  <c r="AG4" i="1" s="1"/>
  <c r="AB5" i="1"/>
  <c r="AG5" i="1" s="1"/>
  <c r="AB6" i="1"/>
  <c r="AG6" i="1" s="1"/>
  <c r="AB7" i="1"/>
  <c r="AG7" i="1" s="1"/>
  <c r="AB8" i="1"/>
  <c r="AG8" i="1" s="1"/>
  <c r="AB9" i="1"/>
  <c r="AG9" i="1" s="1"/>
  <c r="AB10" i="1"/>
  <c r="AG10" i="1" s="1"/>
  <c r="AB11" i="1"/>
  <c r="AG11" i="1" s="1"/>
  <c r="AB12" i="1"/>
  <c r="AG12" i="1" s="1"/>
  <c r="AB13" i="1"/>
  <c r="AG13" i="1" s="1"/>
  <c r="AB14" i="1"/>
  <c r="AA2" i="1"/>
  <c r="AF2" i="1" s="1"/>
  <c r="AA3" i="1"/>
  <c r="AF3" i="1" s="1"/>
  <c r="AA4" i="1"/>
  <c r="AF4" i="1" s="1"/>
  <c r="AA5" i="1"/>
  <c r="AF5" i="1" s="1"/>
  <c r="AA6" i="1"/>
  <c r="AF6" i="1" s="1"/>
  <c r="AA7" i="1"/>
  <c r="AF7" i="1" s="1"/>
  <c r="AA8" i="1"/>
  <c r="AF8" i="1" s="1"/>
  <c r="AA9" i="1"/>
  <c r="AF9" i="1" s="1"/>
  <c r="AA10" i="1"/>
  <c r="AF10" i="1" s="1"/>
  <c r="AA11" i="1"/>
  <c r="AF11" i="1" s="1"/>
  <c r="AA12" i="1"/>
  <c r="AF12" i="1" s="1"/>
  <c r="AA13" i="1"/>
  <c r="AF13" i="1" s="1"/>
  <c r="Z2" i="1"/>
  <c r="AE2" i="1" s="1"/>
  <c r="Z3" i="1"/>
  <c r="AE3" i="1" s="1"/>
  <c r="Z4" i="1"/>
  <c r="AE4" i="1" s="1"/>
  <c r="Z5" i="1"/>
  <c r="AE5" i="1" s="1"/>
  <c r="Z6" i="1"/>
  <c r="AE6" i="1" s="1"/>
  <c r="Z7" i="1"/>
  <c r="AE7" i="1" s="1"/>
  <c r="Z8" i="1"/>
  <c r="AE8" i="1" s="1"/>
  <c r="Z9" i="1"/>
  <c r="AE9" i="1" s="1"/>
  <c r="Z10" i="1"/>
  <c r="AE10" i="1" s="1"/>
  <c r="Z11" i="1"/>
  <c r="AE11" i="1" s="1"/>
  <c r="Z12" i="1"/>
  <c r="AE12" i="1" s="1"/>
  <c r="Z13" i="1"/>
  <c r="AE13" i="1" s="1"/>
  <c r="W2" i="1"/>
  <c r="W3" i="1"/>
  <c r="W4" i="1"/>
  <c r="W5" i="1"/>
  <c r="W6" i="1"/>
  <c r="W7" i="1"/>
  <c r="W8" i="1"/>
  <c r="W9" i="1"/>
  <c r="W10" i="1"/>
  <c r="W11" i="1"/>
  <c r="W12" i="1"/>
  <c r="W13" i="1"/>
  <c r="V2" i="1"/>
  <c r="V3" i="1"/>
  <c r="V4" i="1"/>
  <c r="V5" i="1"/>
  <c r="V6" i="1"/>
  <c r="V7" i="1"/>
  <c r="V8" i="1"/>
  <c r="V9" i="1"/>
  <c r="V10" i="1"/>
  <c r="V11" i="1"/>
  <c r="V12" i="1"/>
  <c r="V13" i="1"/>
  <c r="U2" i="1"/>
  <c r="U3" i="1"/>
  <c r="U4" i="1"/>
  <c r="U5" i="1"/>
  <c r="U6" i="1"/>
  <c r="U7" i="1"/>
  <c r="U8" i="1"/>
  <c r="U9" i="1"/>
  <c r="U10" i="1"/>
  <c r="U11" i="1"/>
  <c r="U12" i="1"/>
  <c r="U13" i="1"/>
  <c r="AI13" i="1" l="1"/>
  <c r="AN13" i="1"/>
  <c r="T13" i="1"/>
  <c r="Y13" i="1"/>
  <c r="AD13" i="1" s="1"/>
  <c r="BL13" i="1"/>
  <c r="K13" i="1"/>
  <c r="AI12" i="1"/>
  <c r="AN12" i="1"/>
  <c r="T12" i="1"/>
  <c r="Y12" i="1"/>
  <c r="AD12" i="1" s="1"/>
  <c r="BL12" i="1"/>
  <c r="K12" i="1"/>
  <c r="BB13" i="1" l="1"/>
  <c r="BB12" i="1"/>
  <c r="AY12" i="1"/>
  <c r="BC13" i="1" l="1"/>
  <c r="BC12" i="1"/>
  <c r="AI11" i="1"/>
  <c r="AN11" i="1"/>
  <c r="T11" i="1"/>
  <c r="Y11" i="1"/>
  <c r="AD11" i="1" s="1"/>
  <c r="BL11" i="1"/>
  <c r="BB11" i="1"/>
  <c r="AY11" i="1"/>
  <c r="K11" i="1"/>
  <c r="AI10" i="1"/>
  <c r="AN10" i="1"/>
  <c r="T10" i="1"/>
  <c r="Y10" i="1"/>
  <c r="AD10" i="1" s="1"/>
  <c r="BL10" i="1"/>
  <c r="BB10" i="1"/>
  <c r="AY10" i="1"/>
  <c r="K10" i="1"/>
  <c r="BC10" i="1" l="1"/>
  <c r="BC11" i="1"/>
  <c r="AI9" i="1"/>
  <c r="AN9" i="1"/>
  <c r="T9" i="1"/>
  <c r="Y9" i="1"/>
  <c r="AD9" i="1" s="1"/>
  <c r="BB9" i="1"/>
  <c r="AY7" i="1"/>
  <c r="AY8" i="1"/>
  <c r="AY9" i="1"/>
  <c r="K9" i="1"/>
  <c r="BC9" i="1" l="1"/>
  <c r="AI8" i="1"/>
  <c r="AN8" i="1"/>
  <c r="T8" i="1"/>
  <c r="Y8" i="1"/>
  <c r="AD8" i="1" s="1"/>
  <c r="BB8" i="1"/>
  <c r="BC8" i="1" s="1"/>
  <c r="K8" i="1"/>
  <c r="BL2" i="1" l="1"/>
  <c r="BL3" i="1"/>
  <c r="BL4" i="1"/>
  <c r="AI7" i="1"/>
  <c r="AN7" i="1"/>
  <c r="T7" i="1"/>
  <c r="Y7" i="1"/>
  <c r="AD7" i="1" s="1"/>
  <c r="BL7" i="1"/>
  <c r="BB7" i="1"/>
  <c r="BC7" i="1" s="1"/>
  <c r="K7" i="1"/>
  <c r="AI6" i="1"/>
  <c r="AN6" i="1"/>
  <c r="T6" i="1"/>
  <c r="Y6" i="1"/>
  <c r="AD6" i="1" s="1"/>
  <c r="BB6" i="1"/>
  <c r="AY6" i="1"/>
  <c r="K6" i="1"/>
  <c r="BC6" i="1" l="1"/>
  <c r="AY5" i="1"/>
  <c r="BC5" i="1" l="1"/>
  <c r="AI5" i="1"/>
  <c r="AN5" i="1"/>
  <c r="T5" i="1"/>
  <c r="Y5" i="1"/>
  <c r="AD5" i="1" s="1"/>
  <c r="K5" i="1"/>
  <c r="AN2" i="1" l="1"/>
  <c r="AN3" i="1"/>
  <c r="AN4" i="1"/>
  <c r="AI2" i="1" l="1"/>
  <c r="AI3" i="1"/>
  <c r="AI4" i="1"/>
  <c r="Y2" i="1"/>
  <c r="AD2" i="1" s="1"/>
  <c r="Y3" i="1"/>
  <c r="AD3" i="1" s="1"/>
  <c r="Y4" i="1"/>
  <c r="AD4" i="1" s="1"/>
  <c r="T2" i="1" l="1"/>
  <c r="T3" i="1"/>
  <c r="T4" i="1"/>
  <c r="K2" i="1" l="1"/>
  <c r="K3" i="1"/>
  <c r="K4" i="1"/>
  <c r="BB4" i="1" l="1"/>
  <c r="AY4" i="1"/>
  <c r="BC4" i="1" l="1"/>
  <c r="BB3" i="1"/>
  <c r="BB2" i="1"/>
  <c r="AY3" i="1" l="1"/>
  <c r="BC3" i="1" s="1"/>
  <c r="AY2" i="1"/>
  <c r="BC2" i="1" l="1"/>
</calcChain>
</file>

<file path=xl/sharedStrings.xml><?xml version="1.0" encoding="utf-8"?>
<sst xmlns="http://schemas.openxmlformats.org/spreadsheetml/2006/main" count="518" uniqueCount="408">
  <si>
    <t>年齢</t>
    <rPh sb="0" eb="2">
      <t>ネンレイ</t>
    </rPh>
    <phoneticPr fontId="1"/>
  </si>
  <si>
    <t>治療歴</t>
    <rPh sb="0" eb="2">
      <t>チリョウ</t>
    </rPh>
    <rPh sb="2" eb="3">
      <t>レキ</t>
    </rPh>
    <phoneticPr fontId="1"/>
  </si>
  <si>
    <t>HCC既往</t>
    <rPh sb="3" eb="5">
      <t>キオウ</t>
    </rPh>
    <phoneticPr fontId="1"/>
  </si>
  <si>
    <t>CP-score</t>
    <phoneticPr fontId="1"/>
  </si>
  <si>
    <t>APRI</t>
    <phoneticPr fontId="1"/>
  </si>
  <si>
    <t>Alb-0</t>
    <phoneticPr fontId="1"/>
  </si>
  <si>
    <t>Alb-4</t>
    <phoneticPr fontId="1"/>
  </si>
  <si>
    <t>Alb-8</t>
    <phoneticPr fontId="1"/>
  </si>
  <si>
    <t>Alb-12</t>
    <phoneticPr fontId="1"/>
  </si>
  <si>
    <t>Alb-post4</t>
    <phoneticPr fontId="1"/>
  </si>
  <si>
    <t>Alb-post12</t>
    <phoneticPr fontId="1"/>
  </si>
  <si>
    <t>Alb-post24</t>
    <phoneticPr fontId="1"/>
  </si>
  <si>
    <t>HCV-RNA-0</t>
  </si>
  <si>
    <t>HCV-RNA-4</t>
  </si>
  <si>
    <t>HCV-RNA-8</t>
  </si>
  <si>
    <t>HCV-RNA-12</t>
  </si>
  <si>
    <t>HCV-RNA-post4</t>
  </si>
  <si>
    <t>HCV-RNA-post12</t>
  </si>
  <si>
    <t>HCV-RNA-post24</t>
  </si>
  <si>
    <t>AST-0</t>
  </si>
  <si>
    <t>AST-4</t>
  </si>
  <si>
    <t>AST-8</t>
  </si>
  <si>
    <t>AST-12</t>
  </si>
  <si>
    <t>AST-post4</t>
  </si>
  <si>
    <t>AST-post12</t>
  </si>
  <si>
    <t>AST-post24</t>
  </si>
  <si>
    <t>ALT-0</t>
  </si>
  <si>
    <t>ALT-4</t>
  </si>
  <si>
    <t>ALT-8</t>
  </si>
  <si>
    <t>ALT-12</t>
  </si>
  <si>
    <t>ALT-post4</t>
  </si>
  <si>
    <t>ALT-post12</t>
  </si>
  <si>
    <t>ALT-post24</t>
  </si>
  <si>
    <t>Cre-0</t>
  </si>
  <si>
    <t>Cre-4</t>
  </si>
  <si>
    <t>Cre-8</t>
  </si>
  <si>
    <t>Cre-12</t>
  </si>
  <si>
    <t>Cre-post4</t>
  </si>
  <si>
    <t>Cre-post12</t>
  </si>
  <si>
    <t>Cre-post24</t>
  </si>
  <si>
    <t>eGFR-0</t>
  </si>
  <si>
    <t>eGFR-4</t>
  </si>
  <si>
    <t>eGFR-8</t>
  </si>
  <si>
    <t>eGFR-12</t>
  </si>
  <si>
    <t>eGFR-post4</t>
  </si>
  <si>
    <t>eGFR-post12</t>
  </si>
  <si>
    <t>eGFR-post24</t>
  </si>
  <si>
    <t>身長</t>
    <rPh sb="0" eb="2">
      <t>シンチョウ</t>
    </rPh>
    <phoneticPr fontId="1"/>
  </si>
  <si>
    <t>体重</t>
    <rPh sb="0" eb="2">
      <t>タイジュウ</t>
    </rPh>
    <phoneticPr fontId="1"/>
  </si>
  <si>
    <t>BMI</t>
    <phoneticPr fontId="1"/>
  </si>
  <si>
    <t>Bil-0</t>
  </si>
  <si>
    <t>Bil-4</t>
  </si>
  <si>
    <t>Bil-8</t>
  </si>
  <si>
    <t>Bil-12</t>
  </si>
  <si>
    <t>Bil-post4</t>
  </si>
  <si>
    <t>Bil-post12</t>
  </si>
  <si>
    <t>Bil-post24</t>
  </si>
  <si>
    <t>Hb-0</t>
  </si>
  <si>
    <t>Hb-4</t>
  </si>
  <si>
    <t>Hb-8</t>
  </si>
  <si>
    <t>Hb-12</t>
  </si>
  <si>
    <t>Hb-post4</t>
  </si>
  <si>
    <t>Hb-post12</t>
  </si>
  <si>
    <t>Hb-post24</t>
  </si>
  <si>
    <t>Plt-0</t>
  </si>
  <si>
    <t>Plt-4</t>
  </si>
  <si>
    <t>Plt-8</t>
  </si>
  <si>
    <t>Plt-12</t>
  </si>
  <si>
    <t>Plt-post4</t>
  </si>
  <si>
    <t>Plt-post12</t>
  </si>
  <si>
    <t>Plt-post24</t>
  </si>
  <si>
    <t>腹水-0</t>
  </si>
  <si>
    <t>腹水-4</t>
  </si>
  <si>
    <t>腹水-8</t>
  </si>
  <si>
    <t>腹水-12</t>
  </si>
  <si>
    <t>腹水-post4</t>
  </si>
  <si>
    <t>腹水-post12</t>
  </si>
  <si>
    <t>腹水-post24</t>
  </si>
  <si>
    <t>脳症-0</t>
  </si>
  <si>
    <t>脳症-4</t>
  </si>
  <si>
    <t>脳症-8</t>
  </si>
  <si>
    <t>脳症-12</t>
  </si>
  <si>
    <t>脳症-post4</t>
  </si>
  <si>
    <t>脳症-post12</t>
  </si>
  <si>
    <t>脳症-post24</t>
  </si>
  <si>
    <t>静脈瘤-0</t>
  </si>
  <si>
    <t>門脈長径</t>
    <rPh sb="0" eb="2">
      <t>モンミャク</t>
    </rPh>
    <rPh sb="2" eb="4">
      <t>チョウケイ</t>
    </rPh>
    <phoneticPr fontId="1"/>
  </si>
  <si>
    <t>門脈短径</t>
    <rPh sb="0" eb="2">
      <t>モンミャク</t>
    </rPh>
    <rPh sb="2" eb="3">
      <t>タン</t>
    </rPh>
    <rPh sb="3" eb="4">
      <t>ケイ</t>
    </rPh>
    <phoneticPr fontId="1"/>
  </si>
  <si>
    <t>門血流速度-1</t>
    <rPh sb="0" eb="1">
      <t>モン</t>
    </rPh>
    <rPh sb="1" eb="3">
      <t>ケツリュウ</t>
    </rPh>
    <rPh sb="3" eb="5">
      <t>ソクド</t>
    </rPh>
    <phoneticPr fontId="1"/>
  </si>
  <si>
    <t>門血流速度-2</t>
    <rPh sb="0" eb="1">
      <t>モン</t>
    </rPh>
    <rPh sb="1" eb="3">
      <t>ケツリュウ</t>
    </rPh>
    <rPh sb="3" eb="5">
      <t>ソクド</t>
    </rPh>
    <phoneticPr fontId="1"/>
  </si>
  <si>
    <t>門血流速度-3</t>
    <rPh sb="0" eb="1">
      <t>モン</t>
    </rPh>
    <rPh sb="1" eb="3">
      <t>ケツリュウ</t>
    </rPh>
    <rPh sb="3" eb="5">
      <t>ソクド</t>
    </rPh>
    <phoneticPr fontId="1"/>
  </si>
  <si>
    <t>門血流速度-ave</t>
    <rPh sb="0" eb="1">
      <t>モン</t>
    </rPh>
    <rPh sb="1" eb="3">
      <t>ケツリュウ</t>
    </rPh>
    <rPh sb="3" eb="5">
      <t>ソクド</t>
    </rPh>
    <phoneticPr fontId="1"/>
  </si>
  <si>
    <t>門脈断面積</t>
    <rPh sb="0" eb="2">
      <t>モンミャク</t>
    </rPh>
    <rPh sb="2" eb="5">
      <t>ダンメンセキ</t>
    </rPh>
    <phoneticPr fontId="1"/>
  </si>
  <si>
    <t>門脈血流量</t>
    <rPh sb="0" eb="2">
      <t>モンミャク</t>
    </rPh>
    <rPh sb="2" eb="4">
      <t>ケツリュウ</t>
    </rPh>
    <rPh sb="4" eb="5">
      <t>リョウ</t>
    </rPh>
    <phoneticPr fontId="1"/>
  </si>
  <si>
    <t>肝硬度-1</t>
    <rPh sb="0" eb="1">
      <t>カン</t>
    </rPh>
    <rPh sb="1" eb="2">
      <t>カタ</t>
    </rPh>
    <rPh sb="2" eb="3">
      <t>ド</t>
    </rPh>
    <phoneticPr fontId="1"/>
  </si>
  <si>
    <t>肝硬度-2</t>
    <rPh sb="0" eb="1">
      <t>カン</t>
    </rPh>
    <rPh sb="1" eb="2">
      <t>カタ</t>
    </rPh>
    <rPh sb="2" eb="3">
      <t>ド</t>
    </rPh>
    <phoneticPr fontId="1"/>
  </si>
  <si>
    <t>肝硬度-3</t>
    <rPh sb="0" eb="1">
      <t>カン</t>
    </rPh>
    <rPh sb="1" eb="2">
      <t>カタ</t>
    </rPh>
    <rPh sb="2" eb="3">
      <t>ド</t>
    </rPh>
    <phoneticPr fontId="1"/>
  </si>
  <si>
    <t>肝硬度-ave</t>
    <rPh sb="0" eb="1">
      <t>カン</t>
    </rPh>
    <rPh sb="1" eb="2">
      <t>カタ</t>
    </rPh>
    <rPh sb="2" eb="3">
      <t>ド</t>
    </rPh>
    <phoneticPr fontId="1"/>
  </si>
  <si>
    <t>BCAA製剤</t>
    <rPh sb="4" eb="6">
      <t>セイザイ</t>
    </rPh>
    <phoneticPr fontId="1"/>
  </si>
  <si>
    <t>ポルトラック</t>
    <phoneticPr fontId="1"/>
  </si>
  <si>
    <t>リフキシマ</t>
    <phoneticPr fontId="1"/>
  </si>
  <si>
    <t>トルバプタン</t>
    <phoneticPr fontId="1"/>
  </si>
  <si>
    <t>フロセミド</t>
    <phoneticPr fontId="1"/>
  </si>
  <si>
    <t>スピロノラクトン</t>
    <phoneticPr fontId="1"/>
  </si>
  <si>
    <t>DM薬</t>
    <rPh sb="2" eb="3">
      <t>ヤク</t>
    </rPh>
    <phoneticPr fontId="1"/>
  </si>
  <si>
    <t>PT-0</t>
  </si>
  <si>
    <t>PT-4</t>
  </si>
  <si>
    <t>PT-8</t>
  </si>
  <si>
    <t>PT-12</t>
  </si>
  <si>
    <t>PT-16</t>
  </si>
  <si>
    <t>PT-20</t>
  </si>
  <si>
    <t>PT-24</t>
  </si>
  <si>
    <t>PT-post4</t>
  </si>
  <si>
    <t>PT-post12</t>
  </si>
  <si>
    <t>PT-post24</t>
  </si>
  <si>
    <t>INR-0</t>
  </si>
  <si>
    <t>INR-4</t>
  </si>
  <si>
    <t>INR-8</t>
  </si>
  <si>
    <t>INR-12</t>
  </si>
  <si>
    <t>INR-post4</t>
  </si>
  <si>
    <t>INR-post12</t>
  </si>
  <si>
    <t>INR-post24</t>
  </si>
  <si>
    <t>AFP-0</t>
  </si>
  <si>
    <t>AFP-4</t>
  </si>
  <si>
    <t>AFP-8</t>
  </si>
  <si>
    <t>AFP-12</t>
  </si>
  <si>
    <t>AFP-post4</t>
  </si>
  <si>
    <t>AFP-post12</t>
  </si>
  <si>
    <t>AFP-post24</t>
  </si>
  <si>
    <t>M2BPGi-0</t>
  </si>
  <si>
    <t>M2BPGi-4</t>
  </si>
  <si>
    <t>M2BPGi-8</t>
  </si>
  <si>
    <t>M2BPGi-12</t>
  </si>
  <si>
    <t>M2BPGi-post4</t>
  </si>
  <si>
    <t>M2BPGi-post12</t>
  </si>
  <si>
    <t>M2BPGi-post24</t>
  </si>
  <si>
    <t>分類</t>
    <rPh sb="0" eb="2">
      <t>ブンルイ</t>
    </rPh>
    <phoneticPr fontId="1"/>
  </si>
  <si>
    <t>投与開始日</t>
    <rPh sb="0" eb="2">
      <t>トウヨ</t>
    </rPh>
    <rPh sb="2" eb="4">
      <t>カイシ</t>
    </rPh>
    <rPh sb="4" eb="5">
      <t>ビ</t>
    </rPh>
    <phoneticPr fontId="1"/>
  </si>
  <si>
    <t>性別</t>
    <rPh sb="0" eb="2">
      <t>セイベツ</t>
    </rPh>
    <phoneticPr fontId="1"/>
  </si>
  <si>
    <t>M</t>
    <phoneticPr fontId="1"/>
  </si>
  <si>
    <t>F</t>
    <phoneticPr fontId="1"/>
  </si>
  <si>
    <t>DC</t>
    <phoneticPr fontId="1"/>
  </si>
  <si>
    <t>GT</t>
    <phoneticPr fontId="1"/>
  </si>
  <si>
    <t>1b</t>
    <phoneticPr fontId="1"/>
  </si>
  <si>
    <t>2a</t>
    <phoneticPr fontId="1"/>
  </si>
  <si>
    <t>naïve</t>
    <phoneticPr fontId="1"/>
  </si>
  <si>
    <t>M</t>
    <phoneticPr fontId="1"/>
  </si>
  <si>
    <t>HCV-RNA-1</t>
    <phoneticPr fontId="1"/>
  </si>
  <si>
    <t>HCV-RNA-2</t>
    <phoneticPr fontId="1"/>
  </si>
  <si>
    <t>F</t>
    <phoneticPr fontId="1"/>
  </si>
  <si>
    <t>1b</t>
    <phoneticPr fontId="1"/>
  </si>
  <si>
    <t>なし</t>
    <phoneticPr fontId="1"/>
  </si>
  <si>
    <t>M</t>
    <phoneticPr fontId="1"/>
  </si>
  <si>
    <t>1b</t>
    <phoneticPr fontId="1"/>
  </si>
  <si>
    <t>シャント分類</t>
    <rPh sb="4" eb="6">
      <t>ブンルイ</t>
    </rPh>
    <phoneticPr fontId="1"/>
  </si>
  <si>
    <t>M</t>
    <phoneticPr fontId="1"/>
  </si>
  <si>
    <t>2a</t>
    <phoneticPr fontId="1"/>
  </si>
  <si>
    <t>奇静脈</t>
    <rPh sb="0" eb="3">
      <t>キジョウミャク</t>
    </rPh>
    <phoneticPr fontId="1"/>
  </si>
  <si>
    <t>腎静脈</t>
    <rPh sb="0" eb="1">
      <t>ジン</t>
    </rPh>
    <rPh sb="1" eb="3">
      <t>ジョウミャク</t>
    </rPh>
    <phoneticPr fontId="1"/>
  </si>
  <si>
    <t>MRI未施行</t>
    <rPh sb="3" eb="6">
      <t>ミシコウ</t>
    </rPh>
    <phoneticPr fontId="1"/>
  </si>
  <si>
    <t>M</t>
    <phoneticPr fontId="1"/>
  </si>
  <si>
    <t>DC</t>
    <phoneticPr fontId="1"/>
  </si>
  <si>
    <t>2a</t>
    <phoneticPr fontId="1"/>
  </si>
  <si>
    <t>シャント径mm</t>
    <rPh sb="4" eb="5">
      <t>ケイ</t>
    </rPh>
    <phoneticPr fontId="1"/>
  </si>
  <si>
    <t>F</t>
    <phoneticPr fontId="1"/>
  </si>
  <si>
    <t>DC</t>
    <phoneticPr fontId="1"/>
  </si>
  <si>
    <t>2b</t>
    <phoneticPr fontId="1"/>
  </si>
  <si>
    <t>腎静脈＋傍臍静脈</t>
    <rPh sb="0" eb="1">
      <t>ジン</t>
    </rPh>
    <rPh sb="1" eb="3">
      <t>ジョウミャク</t>
    </rPh>
    <rPh sb="4" eb="8">
      <t>ボウサイジョウミャク</t>
    </rPh>
    <phoneticPr fontId="1"/>
  </si>
  <si>
    <t>F</t>
    <phoneticPr fontId="1"/>
  </si>
  <si>
    <t>DC</t>
    <phoneticPr fontId="1"/>
  </si>
  <si>
    <t>1b</t>
    <phoneticPr fontId="1"/>
  </si>
  <si>
    <t>M</t>
    <phoneticPr fontId="1"/>
  </si>
  <si>
    <t>傍臍静脈</t>
    <rPh sb="0" eb="4">
      <t>ボウサイジョウミャク</t>
    </rPh>
    <phoneticPr fontId="1"/>
  </si>
  <si>
    <t>M</t>
    <phoneticPr fontId="1"/>
  </si>
  <si>
    <t>DC</t>
    <phoneticPr fontId="1"/>
  </si>
  <si>
    <t>1b</t>
    <phoneticPr fontId="1"/>
  </si>
  <si>
    <t>F</t>
    <phoneticPr fontId="1"/>
  </si>
  <si>
    <t>中止</t>
    <rPh sb="0" eb="2">
      <t>チュウシ</t>
    </rPh>
    <phoneticPr fontId="1"/>
  </si>
  <si>
    <t>PIVKA2-0</t>
    <phoneticPr fontId="1"/>
  </si>
  <si>
    <t>MELD_score-0</t>
    <phoneticPr fontId="1"/>
  </si>
  <si>
    <t>MELD_score-4</t>
    <phoneticPr fontId="1"/>
  </si>
  <si>
    <t>MELD_score-8</t>
    <phoneticPr fontId="1"/>
  </si>
  <si>
    <t>MELD_score-12</t>
    <phoneticPr fontId="1"/>
  </si>
  <si>
    <t>MELD_score-SVR12</t>
    <phoneticPr fontId="1"/>
  </si>
  <si>
    <t>ALBI-0</t>
    <phoneticPr fontId="1"/>
  </si>
  <si>
    <t>ALBI-4</t>
    <phoneticPr fontId="1"/>
  </si>
  <si>
    <t>ALBI-8</t>
    <phoneticPr fontId="1"/>
  </si>
  <si>
    <t>ALBI-12</t>
    <phoneticPr fontId="1"/>
  </si>
  <si>
    <t>ALBI-SVR12</t>
    <phoneticPr fontId="1"/>
  </si>
  <si>
    <t>ALBI_grade-0</t>
    <phoneticPr fontId="1"/>
  </si>
  <si>
    <t>ALBI_grade-4</t>
    <phoneticPr fontId="1"/>
  </si>
  <si>
    <t>ALBI_grade-8</t>
    <phoneticPr fontId="1"/>
  </si>
  <si>
    <t>ALBI_grade-12</t>
    <phoneticPr fontId="1"/>
  </si>
  <si>
    <t>ALBI_grade-SVR12</t>
    <phoneticPr fontId="1"/>
  </si>
  <si>
    <t>FIB4_index-0</t>
    <phoneticPr fontId="1"/>
  </si>
  <si>
    <t>FIB4_index-4</t>
    <phoneticPr fontId="1"/>
  </si>
  <si>
    <t>FIB4_index-8</t>
    <phoneticPr fontId="1"/>
  </si>
  <si>
    <t>FIB4_index-12</t>
    <phoneticPr fontId="1"/>
  </si>
  <si>
    <t>FIB4_index-SVR12</t>
    <phoneticPr fontId="1"/>
  </si>
  <si>
    <t>なし</t>
    <phoneticPr fontId="1"/>
  </si>
  <si>
    <t>F</t>
    <phoneticPr fontId="1"/>
  </si>
  <si>
    <t>DC</t>
    <phoneticPr fontId="1"/>
  </si>
  <si>
    <t>2b</t>
    <phoneticPr fontId="1"/>
  </si>
  <si>
    <t>IFN relapse</t>
    <phoneticPr fontId="1"/>
  </si>
  <si>
    <t>F</t>
    <phoneticPr fontId="1"/>
  </si>
  <si>
    <t>DC</t>
    <phoneticPr fontId="1"/>
  </si>
  <si>
    <t>1b</t>
    <phoneticPr fontId="1"/>
  </si>
  <si>
    <t>Na-0</t>
    <phoneticPr fontId="1"/>
  </si>
  <si>
    <t>WBC-0</t>
    <phoneticPr fontId="1"/>
  </si>
  <si>
    <t>GGT-0</t>
    <phoneticPr fontId="1"/>
  </si>
  <si>
    <t>WBC-EOT</t>
    <phoneticPr fontId="1"/>
  </si>
  <si>
    <t>GGT-EOT</t>
    <phoneticPr fontId="1"/>
  </si>
  <si>
    <t>PIVKA-EOT</t>
    <phoneticPr fontId="1"/>
  </si>
  <si>
    <t>Na-EOT</t>
    <phoneticPr fontId="1"/>
  </si>
  <si>
    <t>PIVKA-post12w</t>
    <phoneticPr fontId="1"/>
  </si>
  <si>
    <t>GGT-post12w</t>
    <phoneticPr fontId="1"/>
  </si>
  <si>
    <t>Na-post12w</t>
    <phoneticPr fontId="1"/>
  </si>
  <si>
    <t>WBC-post12w</t>
    <phoneticPr fontId="1"/>
  </si>
  <si>
    <t>M</t>
    <phoneticPr fontId="1"/>
  </si>
  <si>
    <t>DC</t>
    <phoneticPr fontId="1"/>
  </si>
  <si>
    <t>1b</t>
    <phoneticPr fontId="1"/>
  </si>
  <si>
    <t>M</t>
    <phoneticPr fontId="1"/>
  </si>
  <si>
    <t>DC</t>
    <phoneticPr fontId="1"/>
  </si>
  <si>
    <t>1b</t>
    <phoneticPr fontId="1"/>
  </si>
  <si>
    <t>下大静脈</t>
    <rPh sb="0" eb="4">
      <t>カダイジョウミャク</t>
    </rPh>
    <phoneticPr fontId="1"/>
  </si>
  <si>
    <t>ワーファリン</t>
    <phoneticPr fontId="1"/>
  </si>
  <si>
    <t>CP-sore_EOT</t>
    <phoneticPr fontId="1"/>
  </si>
  <si>
    <t>CP-core_SVR12</t>
    <phoneticPr fontId="1"/>
  </si>
  <si>
    <t>F</t>
    <phoneticPr fontId="1"/>
  </si>
  <si>
    <t>1b</t>
    <phoneticPr fontId="1"/>
  </si>
  <si>
    <t>腎静脈＋奇静脈</t>
    <rPh sb="0" eb="1">
      <t>ジン</t>
    </rPh>
    <rPh sb="1" eb="3">
      <t>ジョウミャク</t>
    </rPh>
    <rPh sb="4" eb="7">
      <t>キジョウミャク</t>
    </rPh>
    <phoneticPr fontId="1"/>
  </si>
  <si>
    <t>投与終了日</t>
    <rPh sb="0" eb="2">
      <t>トウヨ</t>
    </rPh>
    <rPh sb="2" eb="5">
      <t>シュウリョウビ</t>
    </rPh>
    <phoneticPr fontId="1"/>
  </si>
  <si>
    <t>GGT-post24w</t>
    <phoneticPr fontId="1"/>
  </si>
  <si>
    <t>Na-post24w</t>
    <phoneticPr fontId="1"/>
  </si>
  <si>
    <t>WBC-post24w</t>
    <phoneticPr fontId="1"/>
  </si>
  <si>
    <t>F</t>
    <phoneticPr fontId="1"/>
  </si>
  <si>
    <t>DC</t>
    <phoneticPr fontId="1"/>
  </si>
  <si>
    <t>1b</t>
    <phoneticPr fontId="1"/>
  </si>
  <si>
    <t>HCV-RNA-post1y</t>
    <phoneticPr fontId="1"/>
  </si>
  <si>
    <t>WBC-post1y</t>
    <phoneticPr fontId="1"/>
  </si>
  <si>
    <t>Hb-post1y</t>
    <phoneticPr fontId="1"/>
  </si>
  <si>
    <t>Plt-post1y</t>
    <phoneticPr fontId="1"/>
  </si>
  <si>
    <t>PT-post1y</t>
    <phoneticPr fontId="1"/>
  </si>
  <si>
    <t>INR-post1y</t>
    <phoneticPr fontId="1"/>
  </si>
  <si>
    <t>Alb-post1y</t>
    <phoneticPr fontId="1"/>
  </si>
  <si>
    <t>Bil-post1y</t>
    <phoneticPr fontId="1"/>
  </si>
  <si>
    <t>AST-post1y</t>
    <phoneticPr fontId="1"/>
  </si>
  <si>
    <t>ALT-post1y</t>
    <phoneticPr fontId="1"/>
  </si>
  <si>
    <t>GGT-post1y</t>
    <phoneticPr fontId="1"/>
  </si>
  <si>
    <t>AFP-post1y</t>
    <phoneticPr fontId="1"/>
  </si>
  <si>
    <t>PIVKA-post24w</t>
    <phoneticPr fontId="1"/>
  </si>
  <si>
    <t>PIVKA-post1y</t>
    <phoneticPr fontId="1"/>
  </si>
  <si>
    <t>Cre-post1y</t>
    <phoneticPr fontId="1"/>
  </si>
  <si>
    <t>eGFR-post1y</t>
    <phoneticPr fontId="1"/>
  </si>
  <si>
    <t>Na-post1y</t>
    <phoneticPr fontId="1"/>
  </si>
  <si>
    <t>M2BPGi-post1y</t>
    <phoneticPr fontId="1"/>
  </si>
  <si>
    <t>腹水-post1y</t>
    <phoneticPr fontId="1"/>
  </si>
  <si>
    <t>脳症-post1y</t>
    <phoneticPr fontId="1"/>
  </si>
  <si>
    <t>CP-core_SVR24</t>
    <phoneticPr fontId="1"/>
  </si>
  <si>
    <t>M</t>
    <phoneticPr fontId="1"/>
  </si>
  <si>
    <t>IFN+RBV副作用中止</t>
    <rPh sb="7" eb="10">
      <t>フクサヨウ</t>
    </rPh>
    <rPh sb="10" eb="12">
      <t>チュウシ</t>
    </rPh>
    <phoneticPr fontId="1"/>
  </si>
  <si>
    <t>腎静脈</t>
    <rPh sb="0" eb="3">
      <t>ジンジョウミャク</t>
    </rPh>
    <phoneticPr fontId="1"/>
  </si>
  <si>
    <t>転医</t>
    <rPh sb="0" eb="2">
      <t>テンイ</t>
    </rPh>
    <phoneticPr fontId="1"/>
  </si>
  <si>
    <t>HCV-RNA-post1.5y</t>
    <phoneticPr fontId="1"/>
  </si>
  <si>
    <t>WBC-post1.5y</t>
    <phoneticPr fontId="1"/>
  </si>
  <si>
    <t>Hb-post1.5y</t>
    <phoneticPr fontId="1"/>
  </si>
  <si>
    <t>PT-post1.5y</t>
    <phoneticPr fontId="1"/>
  </si>
  <si>
    <t>INR-post1.5y</t>
    <phoneticPr fontId="1"/>
  </si>
  <si>
    <t>Alb-post1.5y</t>
    <phoneticPr fontId="1"/>
  </si>
  <si>
    <t>Bil-post1.5y</t>
    <phoneticPr fontId="1"/>
  </si>
  <si>
    <t>AST-post1.5y</t>
    <phoneticPr fontId="1"/>
  </si>
  <si>
    <t>ALT-post1.5y</t>
    <phoneticPr fontId="1"/>
  </si>
  <si>
    <t>GGT-post1.5y</t>
    <phoneticPr fontId="1"/>
  </si>
  <si>
    <t>AFP-post1.5y</t>
    <phoneticPr fontId="1"/>
  </si>
  <si>
    <t>PIVKA-post1.5y</t>
    <phoneticPr fontId="1"/>
  </si>
  <si>
    <t>Cre-post1.5y</t>
    <phoneticPr fontId="1"/>
  </si>
  <si>
    <t>eGFR-post1.5y</t>
    <phoneticPr fontId="1"/>
  </si>
  <si>
    <t>Na-post1.5y</t>
    <phoneticPr fontId="1"/>
  </si>
  <si>
    <t>M2BPGi-post1.5y</t>
    <phoneticPr fontId="1"/>
  </si>
  <si>
    <t>腹水-post1.5y</t>
    <phoneticPr fontId="1"/>
  </si>
  <si>
    <t>脳症-post1.5y</t>
    <phoneticPr fontId="1"/>
  </si>
  <si>
    <t>Plt-post1.5y</t>
    <phoneticPr fontId="1"/>
  </si>
  <si>
    <t>CP-core_1y</t>
    <phoneticPr fontId="1"/>
  </si>
  <si>
    <t>CP-core_1.5y</t>
    <phoneticPr fontId="1"/>
  </si>
  <si>
    <t>M</t>
    <phoneticPr fontId="1"/>
  </si>
  <si>
    <t>DC</t>
    <phoneticPr fontId="1"/>
  </si>
  <si>
    <t>naïve</t>
    <phoneticPr fontId="1"/>
  </si>
  <si>
    <t>1b</t>
    <phoneticPr fontId="1"/>
  </si>
  <si>
    <t>奇静脈</t>
    <rPh sb="0" eb="3">
      <t>キジョウミャク</t>
    </rPh>
    <phoneticPr fontId="1"/>
  </si>
  <si>
    <t>SVR後門脈血流速度-1</t>
    <rPh sb="3" eb="4">
      <t>ゴ</t>
    </rPh>
    <rPh sb="4" eb="6">
      <t>モンミャク</t>
    </rPh>
    <rPh sb="6" eb="8">
      <t>ケツリュウ</t>
    </rPh>
    <rPh sb="8" eb="10">
      <t>ソクド</t>
    </rPh>
    <phoneticPr fontId="1"/>
  </si>
  <si>
    <t>SVR後門脈血流速度-3</t>
    <rPh sb="3" eb="4">
      <t>ゴ</t>
    </rPh>
    <rPh sb="4" eb="6">
      <t>モンミャク</t>
    </rPh>
    <rPh sb="6" eb="8">
      <t>ケツリュウ</t>
    </rPh>
    <rPh sb="8" eb="10">
      <t>ソクド</t>
    </rPh>
    <phoneticPr fontId="1"/>
  </si>
  <si>
    <t>SVR後門脈血流速度-2</t>
    <rPh sb="3" eb="4">
      <t>ゴ</t>
    </rPh>
    <rPh sb="4" eb="6">
      <t>モンミャク</t>
    </rPh>
    <rPh sb="6" eb="8">
      <t>ケツリュウ</t>
    </rPh>
    <rPh sb="8" eb="10">
      <t>ソクド</t>
    </rPh>
    <phoneticPr fontId="1"/>
  </si>
  <si>
    <t>SVR後門脈血流速度-ave</t>
    <rPh sb="3" eb="4">
      <t>ゴ</t>
    </rPh>
    <rPh sb="4" eb="6">
      <t>モンミャク</t>
    </rPh>
    <rPh sb="6" eb="8">
      <t>ケツリュウ</t>
    </rPh>
    <rPh sb="8" eb="10">
      <t>ソクド</t>
    </rPh>
    <phoneticPr fontId="1"/>
  </si>
  <si>
    <t>SVR後門脈血流量</t>
    <rPh sb="3" eb="4">
      <t>ゴ</t>
    </rPh>
    <rPh sb="4" eb="6">
      <t>モンミャク</t>
    </rPh>
    <rPh sb="6" eb="9">
      <t>ケツリュウリョウ</t>
    </rPh>
    <phoneticPr fontId="1"/>
  </si>
  <si>
    <t>HCV-RNA-post2y</t>
    <phoneticPr fontId="1"/>
  </si>
  <si>
    <t>WBC-post2y</t>
    <phoneticPr fontId="1"/>
  </si>
  <si>
    <t>Hb-post2y</t>
    <phoneticPr fontId="1"/>
  </si>
  <si>
    <t>Plt-post2y</t>
    <phoneticPr fontId="1"/>
  </si>
  <si>
    <t>PT-post2y</t>
    <phoneticPr fontId="1"/>
  </si>
  <si>
    <t>INR-post2y</t>
    <phoneticPr fontId="1"/>
  </si>
  <si>
    <t>Alb-post2y</t>
    <phoneticPr fontId="1"/>
  </si>
  <si>
    <t>AST-post2y</t>
    <phoneticPr fontId="1"/>
  </si>
  <si>
    <t>ALT-post2y</t>
    <phoneticPr fontId="1"/>
  </si>
  <si>
    <t>GGT-post2y</t>
    <phoneticPr fontId="1"/>
  </si>
  <si>
    <t>AFP-post2y</t>
    <phoneticPr fontId="1"/>
  </si>
  <si>
    <t>PIVKA-post2y</t>
    <phoneticPr fontId="1"/>
  </si>
  <si>
    <t>Cre-post2y</t>
    <phoneticPr fontId="1"/>
  </si>
  <si>
    <t>eGFR-post2y</t>
    <phoneticPr fontId="1"/>
  </si>
  <si>
    <t>Na-post2y</t>
    <phoneticPr fontId="1"/>
  </si>
  <si>
    <t>M2BPGi-post2y</t>
    <phoneticPr fontId="1"/>
  </si>
  <si>
    <t>腹水-post2y</t>
    <phoneticPr fontId="1"/>
  </si>
  <si>
    <t>脳症-post2y</t>
    <phoneticPr fontId="1"/>
  </si>
  <si>
    <t>WBC-post2.5y</t>
    <phoneticPr fontId="1"/>
  </si>
  <si>
    <t>WBC-post3y</t>
    <phoneticPr fontId="1"/>
  </si>
  <si>
    <t>HCV-RNA-post2.5y</t>
    <phoneticPr fontId="1"/>
  </si>
  <si>
    <t>HCV-RNA-post3y</t>
    <phoneticPr fontId="1"/>
  </si>
  <si>
    <t>Hb-post2.5y</t>
    <phoneticPr fontId="1"/>
  </si>
  <si>
    <t>Hb-post3y</t>
    <phoneticPr fontId="1"/>
  </si>
  <si>
    <t>Plt-post3y</t>
    <phoneticPr fontId="1"/>
  </si>
  <si>
    <t>Plt-post2.5y</t>
    <phoneticPr fontId="1"/>
  </si>
  <si>
    <t>PT-post2.5y</t>
    <phoneticPr fontId="1"/>
  </si>
  <si>
    <t>PT-post3y</t>
    <phoneticPr fontId="1"/>
  </si>
  <si>
    <t>INR-post2.5y</t>
    <phoneticPr fontId="1"/>
  </si>
  <si>
    <t>INR-post3y</t>
    <phoneticPr fontId="1"/>
  </si>
  <si>
    <t>Alb-post2.5y</t>
    <phoneticPr fontId="1"/>
  </si>
  <si>
    <t>Alb-post3y</t>
    <phoneticPr fontId="1"/>
  </si>
  <si>
    <t>Bil-post2y</t>
    <phoneticPr fontId="1"/>
  </si>
  <si>
    <t>Bil-post2.5y</t>
    <phoneticPr fontId="1"/>
  </si>
  <si>
    <t>Bil-post3y</t>
    <phoneticPr fontId="1"/>
  </si>
  <si>
    <t>AST-post2.5y</t>
    <phoneticPr fontId="1"/>
  </si>
  <si>
    <t>AST-post3y</t>
    <phoneticPr fontId="1"/>
  </si>
  <si>
    <t>ALT-post3y</t>
    <phoneticPr fontId="1"/>
  </si>
  <si>
    <t>ALT-post2.5y</t>
    <phoneticPr fontId="1"/>
  </si>
  <si>
    <t>GGT-post2.5y</t>
    <phoneticPr fontId="1"/>
  </si>
  <si>
    <t>GGT-post3y</t>
    <phoneticPr fontId="1"/>
  </si>
  <si>
    <t>AFP-post2.5y</t>
    <phoneticPr fontId="1"/>
  </si>
  <si>
    <t>AFP-post3y</t>
    <phoneticPr fontId="1"/>
  </si>
  <si>
    <t>PIVKA-post2.5y</t>
    <phoneticPr fontId="1"/>
  </si>
  <si>
    <t>PIVKA-post3y</t>
    <phoneticPr fontId="1"/>
  </si>
  <si>
    <t>Cre-post2.5y</t>
    <phoneticPr fontId="1"/>
  </si>
  <si>
    <t>Cre-post3y</t>
    <phoneticPr fontId="1"/>
  </si>
  <si>
    <t>eGFR-post2.5y</t>
    <phoneticPr fontId="1"/>
  </si>
  <si>
    <t>eGFR-post3y</t>
    <phoneticPr fontId="1"/>
  </si>
  <si>
    <t>Na-post2.5y</t>
    <phoneticPr fontId="1"/>
  </si>
  <si>
    <t>Na-post3y</t>
    <phoneticPr fontId="1"/>
  </si>
  <si>
    <t>M2BPGi-post2.5y</t>
    <phoneticPr fontId="1"/>
  </si>
  <si>
    <t>M2BPGi-post3y</t>
    <phoneticPr fontId="1"/>
  </si>
  <si>
    <t>腹水-post2.5y</t>
    <phoneticPr fontId="1"/>
  </si>
  <si>
    <t>腹水-post3y</t>
    <phoneticPr fontId="1"/>
  </si>
  <si>
    <t>脳症-post2.5y</t>
    <phoneticPr fontId="1"/>
  </si>
  <si>
    <t>脳症-post3y</t>
    <phoneticPr fontId="1"/>
  </si>
  <si>
    <t>傍臍静脈</t>
    <rPh sb="0" eb="1">
      <t>ボウ</t>
    </rPh>
    <rPh sb="1" eb="2">
      <t>ヘソ</t>
    </rPh>
    <rPh sb="2" eb="4">
      <t>ジョウミャク</t>
    </rPh>
    <phoneticPr fontId="1"/>
  </si>
  <si>
    <t>前肝容積</t>
    <rPh sb="0" eb="1">
      <t>マエ</t>
    </rPh>
    <rPh sb="1" eb="4">
      <t>カンヨウセキ</t>
    </rPh>
    <phoneticPr fontId="1"/>
  </si>
  <si>
    <t>後肝容積</t>
    <rPh sb="0" eb="1">
      <t>ゴ</t>
    </rPh>
    <rPh sb="1" eb="4">
      <t>カンヨウセキ</t>
    </rPh>
    <phoneticPr fontId="1"/>
  </si>
  <si>
    <t>門脈圧亢進症イベントあり</t>
    <rPh sb="0" eb="2">
      <t>モンミャク</t>
    </rPh>
    <rPh sb="2" eb="3">
      <t>アツ</t>
    </rPh>
    <rPh sb="3" eb="6">
      <t>コウシンショウ</t>
    </rPh>
    <phoneticPr fontId="1"/>
  </si>
  <si>
    <t>門脈圧亢進症イベント観察日</t>
    <rPh sb="0" eb="3">
      <t>モンミャクアツ</t>
    </rPh>
    <rPh sb="3" eb="6">
      <t>コウシンショウ</t>
    </rPh>
    <rPh sb="10" eb="13">
      <t>カンサツビ</t>
    </rPh>
    <phoneticPr fontId="1"/>
  </si>
  <si>
    <t>門脈圧亢進症イベントあり打ち切りあり</t>
    <rPh sb="0" eb="2">
      <t>モンミャク</t>
    </rPh>
    <rPh sb="2" eb="3">
      <t>アツ</t>
    </rPh>
    <rPh sb="3" eb="6">
      <t>コウシンショウ</t>
    </rPh>
    <rPh sb="12" eb="13">
      <t>ウ</t>
    </rPh>
    <rPh sb="14" eb="15">
      <t>キ</t>
    </rPh>
    <phoneticPr fontId="1"/>
  </si>
  <si>
    <t>イベント内容</t>
    <rPh sb="4" eb="6">
      <t>ナイヨウ</t>
    </rPh>
    <phoneticPr fontId="1"/>
  </si>
  <si>
    <t>腹水</t>
    <rPh sb="0" eb="2">
      <t>フクスイ</t>
    </rPh>
    <phoneticPr fontId="1"/>
  </si>
  <si>
    <t>肝性脳症でBRTO</t>
    <rPh sb="0" eb="4">
      <t>カンセイノウショウ</t>
    </rPh>
    <phoneticPr fontId="1"/>
  </si>
  <si>
    <t>食道静脈瘤破裂</t>
    <rPh sb="0" eb="2">
      <t>ショクドウ</t>
    </rPh>
    <rPh sb="2" eb="5">
      <t>ジョウミャクリュウ</t>
    </rPh>
    <rPh sb="5" eb="7">
      <t>ハレツ</t>
    </rPh>
    <phoneticPr fontId="1"/>
  </si>
  <si>
    <t>肝性脳症</t>
    <rPh sb="0" eb="4">
      <t>カンセイノウショウ</t>
    </rPh>
    <phoneticPr fontId="1"/>
  </si>
  <si>
    <t>門脈血栓</t>
    <rPh sb="0" eb="2">
      <t>モンミャク</t>
    </rPh>
    <rPh sb="2" eb="4">
      <t>ケッセン</t>
    </rPh>
    <phoneticPr fontId="1"/>
  </si>
  <si>
    <t>CP_PT-0</t>
    <phoneticPr fontId="1"/>
  </si>
  <si>
    <t>CP_PT-4</t>
    <phoneticPr fontId="1"/>
  </si>
  <si>
    <t>CP_PT-8</t>
    <phoneticPr fontId="1"/>
  </si>
  <si>
    <t>CP_PT-12</t>
    <phoneticPr fontId="1"/>
  </si>
  <si>
    <t>CP_PT-post4</t>
    <phoneticPr fontId="1"/>
  </si>
  <si>
    <t>CP_PT-post12</t>
    <phoneticPr fontId="1"/>
  </si>
  <si>
    <t>CP_Alb-0</t>
  </si>
  <si>
    <t>CP_Alb-4</t>
  </si>
  <si>
    <t>CP_Alb-8</t>
  </si>
  <si>
    <t>CP_Alb-12</t>
  </si>
  <si>
    <t>CP_Alb-post4</t>
  </si>
  <si>
    <t>CP_Alb-post12</t>
  </si>
  <si>
    <t>CP_Bil-0</t>
  </si>
  <si>
    <t>CP_Bil-4</t>
  </si>
  <si>
    <t>CP_Bil-8</t>
  </si>
  <si>
    <t>CP_Bil-12</t>
  </si>
  <si>
    <t>CP_Bil-post4</t>
  </si>
  <si>
    <t>CP_Bil-post12</t>
  </si>
  <si>
    <t>CP_score-0</t>
  </si>
  <si>
    <t>CP_score-4</t>
  </si>
  <si>
    <t>CP_score-8</t>
  </si>
  <si>
    <t>CP_score-12</t>
  </si>
  <si>
    <t>CP_score-post4</t>
  </si>
  <si>
    <t>CP_score-post12</t>
  </si>
  <si>
    <t>CP_grade-0</t>
  </si>
  <si>
    <t>CP_grade-4</t>
  </si>
  <si>
    <t>CP_grade-8</t>
  </si>
  <si>
    <t>CP_grade-12</t>
  </si>
  <si>
    <t>CP_grade-post4</t>
  </si>
  <si>
    <t>CP_grade-post12</t>
  </si>
  <si>
    <t>M</t>
    <phoneticPr fontId="1"/>
  </si>
  <si>
    <t>2a</t>
    <phoneticPr fontId="1"/>
  </si>
  <si>
    <t>DC</t>
    <phoneticPr fontId="1"/>
  </si>
  <si>
    <t>M</t>
    <phoneticPr fontId="1"/>
  </si>
  <si>
    <t>DC</t>
    <phoneticPr fontId="1"/>
  </si>
  <si>
    <t>食道静脈瘤増悪</t>
    <rPh sb="0" eb="2">
      <t>ショクドウ</t>
    </rPh>
    <rPh sb="2" eb="5">
      <t>ジョウミャクリュウ</t>
    </rPh>
    <rPh sb="5" eb="7">
      <t>ゾウアク</t>
    </rPh>
    <phoneticPr fontId="1"/>
  </si>
  <si>
    <t>イベント観察期間day</t>
    <rPh sb="4" eb="6">
      <t>カンサツ</t>
    </rPh>
    <rPh sb="6" eb="8">
      <t>キカン</t>
    </rPh>
    <phoneticPr fontId="1"/>
  </si>
  <si>
    <t>イベント観察期間week</t>
    <rPh sb="4" eb="6">
      <t>カンサツ</t>
    </rPh>
    <rPh sb="6" eb="8">
      <t>キカン</t>
    </rPh>
    <phoneticPr fontId="1"/>
  </si>
  <si>
    <t>baseline</t>
    <phoneticPr fontId="1"/>
  </si>
  <si>
    <t>EOT</t>
    <phoneticPr fontId="1"/>
  </si>
  <si>
    <t>SVR12</t>
    <phoneticPr fontId="1"/>
  </si>
  <si>
    <t>CP_score-post24</t>
    <phoneticPr fontId="1"/>
  </si>
  <si>
    <t>SVR24</t>
    <phoneticPr fontId="1"/>
  </si>
  <si>
    <t>体表面積（DuBois)</t>
    <rPh sb="0" eb="4">
      <t>タイヒョウメンセキ</t>
    </rPh>
    <phoneticPr fontId="1"/>
  </si>
  <si>
    <t>標準肝体積</t>
    <rPh sb="0" eb="2">
      <t>ヒョウジュン</t>
    </rPh>
    <rPh sb="2" eb="5">
      <t>カンタイセキ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</si>
</sst>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 Light"/>
      <family val="3"/>
      <charset val="128"/>
      <scheme val="major"/>
    </font>
    <font>
      <sz val="11"/>
      <color theme="1"/>
      <name val="游ゴシック"/>
      <family val="3"/>
      <charset val="128"/>
      <scheme val="minor"/>
    </font>
    <font>
      <sz val="11"/>
      <color theme="4" tint="0.39997558519241921"/>
      <name val="游ゴシック"/>
      <family val="2"/>
      <charset val="128"/>
      <scheme val="minor"/>
    </font>
    <font>
      <sz val="11"/>
      <color theme="4" tint="0.39997558519241921"/>
      <name val="游ゴシック Light"/>
      <family val="3"/>
      <charset val="128"/>
      <scheme val="major"/>
    </font>
    <font>
      <sz val="11"/>
      <color theme="4" tint="0.39997558519241921"/>
      <name val="游ゴシック"/>
      <family val="3"/>
      <charset val="128"/>
      <scheme val="minor"/>
    </font>
    <font>
      <sz val="11"/>
      <color theme="8" tint="0.39997558519241921"/>
      <name val="游ゴシック"/>
      <family val="2"/>
      <charset val="128"/>
      <scheme val="minor"/>
    </font>
    <font>
      <sz val="11"/>
      <color theme="8" tint="0.39997558519241921"/>
      <name val="游ゴシック Light"/>
      <family val="3"/>
      <charset val="128"/>
      <scheme val="major"/>
    </font>
    <font>
      <sz val="11"/>
      <color theme="8" tint="0.39997558519241921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theme="4"/>
      <name val="游ゴシック"/>
      <family val="2"/>
      <charset val="128"/>
      <scheme val="minor"/>
    </font>
    <font>
      <sz val="11"/>
      <color theme="4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0" borderId="1" xfId="0" applyBorder="1">
      <alignment vertical="center"/>
    </xf>
    <xf numFmtId="176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0" fillId="2" borderId="0" xfId="0" applyFill="1">
      <alignment vertical="center"/>
    </xf>
    <xf numFmtId="56" fontId="0" fillId="0" borderId="0" xfId="0" applyNumberForma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176" fontId="5" fillId="0" borderId="0" xfId="0" applyNumberFormat="1" applyFont="1" applyAlignment="1">
      <alignment horizontal="center"/>
    </xf>
    <xf numFmtId="176" fontId="6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" xfId="0" applyFont="1" applyBorder="1">
      <alignment vertical="center"/>
    </xf>
    <xf numFmtId="0" fontId="4" fillId="2" borderId="0" xfId="0" applyFont="1" applyFill="1">
      <alignment vertical="center"/>
    </xf>
    <xf numFmtId="0" fontId="7" fillId="0" borderId="0" xfId="0" applyFont="1">
      <alignment vertical="center"/>
    </xf>
    <xf numFmtId="14" fontId="7" fillId="0" borderId="0" xfId="0" applyNumberFormat="1" applyFont="1">
      <alignment vertical="center"/>
    </xf>
    <xf numFmtId="176" fontId="8" fillId="0" borderId="0" xfId="0" applyNumberFormat="1" applyFont="1" applyAlignment="1">
      <alignment horizontal="center"/>
    </xf>
    <xf numFmtId="176" fontId="9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7" fillId="0" borderId="1" xfId="0" applyFont="1" applyBorder="1">
      <alignment vertical="center"/>
    </xf>
    <xf numFmtId="0" fontId="7" fillId="2" borderId="0" xfId="0" applyFont="1" applyFill="1">
      <alignment vertical="center"/>
    </xf>
    <xf numFmtId="0" fontId="11" fillId="0" borderId="0" xfId="0" applyFont="1">
      <alignment vertical="center"/>
    </xf>
    <xf numFmtId="14" fontId="12" fillId="0" borderId="0" xfId="0" applyNumberFormat="1" applyFont="1">
      <alignment vertical="center"/>
    </xf>
    <xf numFmtId="0" fontId="12" fillId="0" borderId="1" xfId="0" applyFont="1" applyBorder="1">
      <alignment vertical="center"/>
    </xf>
    <xf numFmtId="0" fontId="12" fillId="0" borderId="0" xfId="0" applyFont="1">
      <alignment vertical="center"/>
    </xf>
    <xf numFmtId="0" fontId="10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Sheet2!$A$2:$C$2</c:f>
              <c:numCache>
                <c:formatCode>General</c:formatCode>
                <c:ptCount val="3"/>
                <c:pt idx="0">
                  <c:v>9</c:v>
                </c:pt>
                <c:pt idx="1">
                  <c:v>7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1F-46AA-9F2E-07149BA79909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Sheet2!$A$3:$C$3</c:f>
              <c:numCache>
                <c:formatCode>General</c:formatCode>
                <c:ptCount val="3"/>
                <c:pt idx="0">
                  <c:v>7</c:v>
                </c:pt>
                <c:pt idx="1">
                  <c:v>6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81F-46AA-9F2E-07149BA79909}"/>
            </c:ext>
          </c:extLst>
        </c:ser>
        <c:ser>
          <c:idx val="2"/>
          <c:order val="2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Sheet2!$A$4:$C$4</c:f>
              <c:numCache>
                <c:formatCode>General</c:formatCode>
                <c:ptCount val="3"/>
                <c:pt idx="0">
                  <c:v>8</c:v>
                </c:pt>
                <c:pt idx="1">
                  <c:v>8</c:v>
                </c:pt>
                <c:pt idx="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81F-46AA-9F2E-07149BA79909}"/>
            </c:ext>
          </c:extLst>
        </c:ser>
        <c:ser>
          <c:idx val="3"/>
          <c:order val="3"/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Sheet2!$A$5:$C$5</c:f>
              <c:numCache>
                <c:formatCode>General</c:formatCode>
                <c:ptCount val="3"/>
                <c:pt idx="0">
                  <c:v>6</c:v>
                </c:pt>
                <c:pt idx="1">
                  <c:v>5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81F-46AA-9F2E-07149BA79909}"/>
            </c:ext>
          </c:extLst>
        </c:ser>
        <c:ser>
          <c:idx val="4"/>
          <c:order val="4"/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Sheet2!$A$6:$C$6</c:f>
              <c:numCache>
                <c:formatCode>General</c:formatCode>
                <c:ptCount val="3"/>
                <c:pt idx="0">
                  <c:v>9</c:v>
                </c:pt>
                <c:pt idx="1">
                  <c:v>9</c:v>
                </c:pt>
                <c:pt idx="2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81F-46AA-9F2E-07149BA79909}"/>
            </c:ext>
          </c:extLst>
        </c:ser>
        <c:ser>
          <c:idx val="5"/>
          <c:order val="5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Sheet2!$A$7:$C$7</c:f>
              <c:numCache>
                <c:formatCode>General</c:formatCode>
                <c:ptCount val="3"/>
                <c:pt idx="0">
                  <c:v>7</c:v>
                </c:pt>
                <c:pt idx="1">
                  <c:v>7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81F-46AA-9F2E-07149BA79909}"/>
            </c:ext>
          </c:extLst>
        </c:ser>
        <c:ser>
          <c:idx val="6"/>
          <c:order val="6"/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Sheet2!$A$8:$C$8</c:f>
              <c:numCache>
                <c:formatCode>General</c:formatCode>
                <c:ptCount val="3"/>
                <c:pt idx="0">
                  <c:v>13</c:v>
                </c:pt>
                <c:pt idx="1">
                  <c:v>12</c:v>
                </c:pt>
                <c:pt idx="2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81F-46AA-9F2E-07149BA79909}"/>
            </c:ext>
          </c:extLst>
        </c:ser>
        <c:ser>
          <c:idx val="7"/>
          <c:order val="7"/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Sheet2!$A$9:$C$9</c:f>
              <c:numCache>
                <c:formatCode>General</c:formatCode>
                <c:ptCount val="3"/>
                <c:pt idx="0">
                  <c:v>7</c:v>
                </c:pt>
                <c:pt idx="1">
                  <c:v>6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81F-46AA-9F2E-07149BA79909}"/>
            </c:ext>
          </c:extLst>
        </c:ser>
        <c:ser>
          <c:idx val="8"/>
          <c:order val="8"/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Sheet2!$A$10:$C$10</c:f>
              <c:numCache>
                <c:formatCode>General</c:formatCode>
                <c:ptCount val="3"/>
                <c:pt idx="0">
                  <c:v>6</c:v>
                </c:pt>
                <c:pt idx="1">
                  <c:v>6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81F-46AA-9F2E-07149BA79909}"/>
            </c:ext>
          </c:extLst>
        </c:ser>
        <c:ser>
          <c:idx val="9"/>
          <c:order val="9"/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Sheet2!$A$11:$C$11</c:f>
              <c:numCache>
                <c:formatCode>General</c:formatCode>
                <c:ptCount val="3"/>
                <c:pt idx="0">
                  <c:v>7</c:v>
                </c:pt>
                <c:pt idx="1">
                  <c:v>6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81F-46AA-9F2E-07149BA79909}"/>
            </c:ext>
          </c:extLst>
        </c:ser>
        <c:ser>
          <c:idx val="10"/>
          <c:order val="10"/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Sheet2!$A$12:$C$12</c:f>
              <c:numCache>
                <c:formatCode>General</c:formatCode>
                <c:ptCount val="3"/>
                <c:pt idx="0">
                  <c:v>6</c:v>
                </c:pt>
                <c:pt idx="1">
                  <c:v>5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881F-46AA-9F2E-07149BA79909}"/>
            </c:ext>
          </c:extLst>
        </c:ser>
        <c:ser>
          <c:idx val="11"/>
          <c:order val="11"/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Sheet2!$A$13:$C$13</c:f>
              <c:numCache>
                <c:formatCode>General</c:formatCode>
                <c:ptCount val="3"/>
                <c:pt idx="0">
                  <c:v>7</c:v>
                </c:pt>
                <c:pt idx="1">
                  <c:v>6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81F-46AA-9F2E-07149BA79909}"/>
            </c:ext>
          </c:extLst>
        </c:ser>
        <c:ser>
          <c:idx val="12"/>
          <c:order val="12"/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Sheet2!$A$14:$C$14</c:f>
              <c:numCache>
                <c:formatCode>General</c:formatCode>
                <c:ptCount val="3"/>
                <c:pt idx="0">
                  <c:v>7</c:v>
                </c:pt>
                <c:pt idx="1">
                  <c:v>7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881F-46AA-9F2E-07149BA79909}"/>
            </c:ext>
          </c:extLst>
        </c:ser>
        <c:ser>
          <c:idx val="13"/>
          <c:order val="13"/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Sheet2!$A$15:$C$15</c:f>
              <c:numCache>
                <c:formatCode>General</c:formatCode>
                <c:ptCount val="3"/>
                <c:pt idx="0">
                  <c:v>7</c:v>
                </c:pt>
                <c:pt idx="1">
                  <c:v>5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881F-46AA-9F2E-07149BA79909}"/>
            </c:ext>
          </c:extLst>
        </c:ser>
        <c:ser>
          <c:idx val="14"/>
          <c:order val="14"/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Sheet2!$A$16:$C$16</c:f>
              <c:numCache>
                <c:formatCode>General</c:formatCode>
                <c:ptCount val="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81F-46AA-9F2E-07149BA79909}"/>
            </c:ext>
          </c:extLst>
        </c:ser>
        <c:ser>
          <c:idx val="15"/>
          <c:order val="15"/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Sheet2!$A$17:$C$17</c:f>
              <c:numCache>
                <c:formatCode>General</c:formatCode>
                <c:ptCount val="3"/>
                <c:pt idx="0">
                  <c:v>6</c:v>
                </c:pt>
                <c:pt idx="1">
                  <c:v>6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881F-46AA-9F2E-07149BA79909}"/>
            </c:ext>
          </c:extLst>
        </c:ser>
        <c:ser>
          <c:idx val="16"/>
          <c:order val="16"/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Sheet2!$A$18:$C$18</c:f>
              <c:numCache>
                <c:formatCode>General</c:formatCode>
                <c:ptCount val="3"/>
                <c:pt idx="0">
                  <c:v>7</c:v>
                </c:pt>
                <c:pt idx="1">
                  <c:v>8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881F-46AA-9F2E-07149BA79909}"/>
            </c:ext>
          </c:extLst>
        </c:ser>
        <c:ser>
          <c:idx val="17"/>
          <c:order val="17"/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Sheet2!$A$19:$C$19</c:f>
              <c:numCache>
                <c:formatCode>General</c:formatCode>
                <c:ptCount val="3"/>
                <c:pt idx="0">
                  <c:v>9</c:v>
                </c:pt>
                <c:pt idx="1">
                  <c:v>9</c:v>
                </c:pt>
                <c:pt idx="2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881F-46AA-9F2E-07149BA79909}"/>
            </c:ext>
          </c:extLst>
        </c:ser>
        <c:ser>
          <c:idx val="18"/>
          <c:order val="18"/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Sheet2!$A$20:$C$20</c:f>
              <c:numCache>
                <c:formatCode>General</c:formatCode>
                <c:ptCount val="3"/>
                <c:pt idx="0">
                  <c:v>8</c:v>
                </c:pt>
                <c:pt idx="1">
                  <c:v>10</c:v>
                </c:pt>
                <c:pt idx="2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881F-46AA-9F2E-07149BA79909}"/>
            </c:ext>
          </c:extLst>
        </c:ser>
        <c:ser>
          <c:idx val="19"/>
          <c:order val="19"/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Sheet2!$A$21:$C$21</c:f>
              <c:numCache>
                <c:formatCode>General</c:formatCode>
                <c:ptCount val="3"/>
                <c:pt idx="0">
                  <c:v>8</c:v>
                </c:pt>
                <c:pt idx="1">
                  <c:v>8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881F-46AA-9F2E-07149BA79909}"/>
            </c:ext>
          </c:extLst>
        </c:ser>
        <c:ser>
          <c:idx val="20"/>
          <c:order val="20"/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Sheet2!$A$22:$C$22</c:f>
              <c:numCache>
                <c:formatCode>General</c:formatCode>
                <c:ptCount val="3"/>
                <c:pt idx="0">
                  <c:v>7</c:v>
                </c:pt>
                <c:pt idx="1">
                  <c:v>7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881F-46AA-9F2E-07149BA79909}"/>
            </c:ext>
          </c:extLst>
        </c:ser>
        <c:ser>
          <c:idx val="21"/>
          <c:order val="21"/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Sheet2!$A$23:$C$23</c:f>
              <c:numCache>
                <c:formatCode>General</c:formatCode>
                <c:ptCount val="3"/>
                <c:pt idx="0">
                  <c:v>7</c:v>
                </c:pt>
                <c:pt idx="1">
                  <c:v>6</c:v>
                </c:pt>
                <c:pt idx="2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881F-46AA-9F2E-07149BA79909}"/>
            </c:ext>
          </c:extLst>
        </c:ser>
        <c:ser>
          <c:idx val="22"/>
          <c:order val="22"/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Sheet2!$A$24:$C$24</c:f>
              <c:numCache>
                <c:formatCode>General</c:formatCode>
                <c:ptCount val="3"/>
                <c:pt idx="0">
                  <c:v>7</c:v>
                </c:pt>
                <c:pt idx="1">
                  <c:v>6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881F-46AA-9F2E-07149BA79909}"/>
            </c:ext>
          </c:extLst>
        </c:ser>
        <c:ser>
          <c:idx val="23"/>
          <c:order val="23"/>
          <c:spPr>
            <a:ln w="28575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Sheet2!$A$1:$C$1</c:f>
              <c:strCache>
                <c:ptCount val="3"/>
                <c:pt idx="0">
                  <c:v>baseline</c:v>
                </c:pt>
                <c:pt idx="1">
                  <c:v>EOT</c:v>
                </c:pt>
                <c:pt idx="2">
                  <c:v>SVR12</c:v>
                </c:pt>
              </c:strCache>
            </c:strRef>
          </c:cat>
          <c:val>
            <c:numRef>
              <c:f>Sheet2!$A$25:$C$25</c:f>
              <c:numCache>
                <c:formatCode>General</c:formatCode>
                <c:ptCount val="3"/>
                <c:pt idx="0">
                  <c:v>7</c:v>
                </c:pt>
                <c:pt idx="1">
                  <c:v>7</c:v>
                </c:pt>
                <c:pt idx="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881F-46AA-9F2E-07149BA799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56458320"/>
        <c:axId val="2069021696"/>
      </c:lineChart>
      <c:catAx>
        <c:axId val="20564583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069021696"/>
        <c:crosses val="autoZero"/>
        <c:auto val="1"/>
        <c:lblAlgn val="ctr"/>
        <c:lblOffset val="100"/>
        <c:noMultiLvlLbl val="0"/>
      </c:catAx>
      <c:valAx>
        <c:axId val="2069021696"/>
        <c:scaling>
          <c:orientation val="minMax"/>
          <c:max val="15"/>
          <c:min val="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056458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260350</xdr:colOff>
      <xdr:row>2</xdr:row>
      <xdr:rowOff>155575</xdr:rowOff>
    </xdr:from>
    <xdr:to>
      <xdr:col>12</xdr:col>
      <xdr:colOff>209550</xdr:colOff>
      <xdr:row>14</xdr:row>
      <xdr:rowOff>155575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C75FF4C0-F382-9FCD-8622-C99CCED5EB2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S28"/>
  <sheetViews>
    <sheetView tabSelected="1" zoomScale="60" zoomScaleNormal="60" workbookViewId="0">
      <selection activeCell="KE1" sqref="KE1:KM1048576"/>
    </sheetView>
  </sheetViews>
  <sheetFormatPr defaultRowHeight="18" x14ac:dyDescent="0.55000000000000004"/>
  <cols>
    <col min="1" max="2" width="8.5" bestFit="1" customWidth="1"/>
    <col min="3" max="4" width="13.83203125" bestFit="1" customWidth="1"/>
    <col min="5" max="5" width="19.33203125" bestFit="1" customWidth="1"/>
    <col min="6" max="6" width="26.83203125" bestFit="1" customWidth="1"/>
    <col min="7" max="7" width="7.25" bestFit="1" customWidth="1"/>
    <col min="8" max="8" width="12.25" bestFit="1" customWidth="1"/>
    <col min="9" max="10" width="8.5" bestFit="1" customWidth="1"/>
    <col min="11" max="11" width="14.25" bestFit="1" customWidth="1"/>
    <col min="12" max="12" width="23.25" bestFit="1" customWidth="1"/>
    <col min="13" max="13" width="23.25" customWidth="1"/>
    <col min="14" max="14" width="12.75" bestFit="1" customWidth="1"/>
    <col min="15" max="15" width="16.5" bestFit="1" customWidth="1"/>
    <col min="16" max="17" width="18.83203125" bestFit="1" customWidth="1"/>
    <col min="18" max="18" width="15" bestFit="1" customWidth="1"/>
    <col min="19" max="19" width="16.75" bestFit="1" customWidth="1"/>
    <col min="20" max="22" width="17.75" bestFit="1" customWidth="1"/>
    <col min="23" max="23" width="18.83203125" bestFit="1" customWidth="1"/>
    <col min="24" max="24" width="22.75" bestFit="1" customWidth="1"/>
    <col min="25" max="27" width="10.58203125" bestFit="1" customWidth="1"/>
    <col min="28" max="28" width="11.75" bestFit="1" customWidth="1"/>
    <col min="29" max="29" width="15.25" bestFit="1" customWidth="1"/>
    <col min="30" max="32" width="16.75" bestFit="1" customWidth="1"/>
    <col min="33" max="33" width="18" bestFit="1" customWidth="1"/>
    <col min="34" max="34" width="21.75" bestFit="1" customWidth="1"/>
    <col min="35" max="37" width="16.5" bestFit="1" customWidth="1"/>
    <col min="38" max="38" width="17.75" bestFit="1" customWidth="1"/>
    <col min="39" max="39" width="21.5" bestFit="1" customWidth="1"/>
    <col min="40" max="40" width="14.25" bestFit="1" customWidth="1"/>
    <col min="41" max="41" width="13.08203125" bestFit="1" customWidth="1"/>
    <col min="42" max="42" width="15.83203125" bestFit="1" customWidth="1"/>
    <col min="43" max="43" width="13.83203125" bestFit="1" customWidth="1"/>
    <col min="44" max="44" width="15.58203125" bestFit="1" customWidth="1"/>
    <col min="45" max="45" width="13.83203125" bestFit="1" customWidth="1"/>
    <col min="46" max="46" width="20" bestFit="1" customWidth="1"/>
    <col min="47" max="47" width="9.58203125" bestFit="1" customWidth="1"/>
    <col min="48" max="50" width="15.83203125" bestFit="1" customWidth="1"/>
    <col min="51" max="51" width="18.08203125" bestFit="1" customWidth="1"/>
    <col min="52" max="53" width="12.08203125" bestFit="1" customWidth="1"/>
    <col min="54" max="55" width="14.25" bestFit="1" customWidth="1"/>
    <col min="56" max="58" width="23.83203125" bestFit="1" customWidth="1"/>
    <col min="59" max="59" width="26.25" bestFit="1" customWidth="1"/>
    <col min="60" max="60" width="19.75" bestFit="1" customWidth="1"/>
    <col min="61" max="63" width="12.08203125" bestFit="1" customWidth="1"/>
    <col min="64" max="64" width="14.25" bestFit="1" customWidth="1"/>
    <col min="65" max="66" width="12.08203125" bestFit="1" customWidth="1"/>
    <col min="67" max="71" width="14.58203125" bestFit="1" customWidth="1"/>
    <col min="72" max="72" width="15.83203125" bestFit="1" customWidth="1"/>
    <col min="73" max="73" width="18.83203125" bestFit="1" customWidth="1"/>
    <col min="74" max="75" width="20.08203125" bestFit="1" customWidth="1"/>
    <col min="76" max="76" width="20" bestFit="1" customWidth="1"/>
    <col min="77" max="77" width="21.75" bestFit="1" customWidth="1"/>
    <col min="78" max="78" width="20" bestFit="1" customWidth="1"/>
    <col min="79" max="79" width="21.75" bestFit="1" customWidth="1"/>
    <col min="80" max="80" width="20" style="2" bestFit="1" customWidth="1"/>
    <col min="81" max="81" width="10.83203125" bestFit="1" customWidth="1"/>
    <col min="82" max="82" width="13.08203125" bestFit="1" customWidth="1"/>
    <col min="83" max="84" width="17.5" bestFit="1" customWidth="1"/>
    <col min="85" max="85" width="15.58203125" bestFit="1" customWidth="1"/>
    <col min="86" max="86" width="17.5" bestFit="1" customWidth="1"/>
    <col min="87" max="87" width="15.58203125" bestFit="1" customWidth="1"/>
    <col min="88" max="88" width="17.5" bestFit="1" customWidth="1"/>
    <col min="89" max="89" width="15.58203125" style="2" bestFit="1" customWidth="1"/>
    <col min="90" max="92" width="9" bestFit="1" customWidth="1"/>
    <col min="93" max="93" width="10.08203125" bestFit="1" customWidth="1"/>
    <col min="94" max="94" width="12.75" bestFit="1" customWidth="1"/>
    <col min="95" max="96" width="13.83203125" bestFit="1" customWidth="1"/>
    <col min="97" max="97" width="13.75" bestFit="1" customWidth="1"/>
    <col min="98" max="98" width="15.5" bestFit="1" customWidth="1"/>
    <col min="99" max="99" width="13.75" bestFit="1" customWidth="1"/>
    <col min="100" max="100" width="15.5" bestFit="1" customWidth="1"/>
    <col min="101" max="101" width="13.75" style="2" bestFit="1" customWidth="1"/>
    <col min="102" max="104" width="9.25" bestFit="1" customWidth="1"/>
    <col min="105" max="105" width="10.25" bestFit="1" customWidth="1"/>
    <col min="106" max="106" width="13" bestFit="1" customWidth="1"/>
    <col min="107" max="108" width="14" bestFit="1" customWidth="1"/>
    <col min="109" max="109" width="13.83203125" bestFit="1" customWidth="1"/>
    <col min="110" max="110" width="15.58203125" bestFit="1" customWidth="1"/>
    <col min="111" max="111" width="13.83203125" bestFit="1" customWidth="1"/>
    <col min="112" max="112" width="15.58203125" bestFit="1" customWidth="1"/>
    <col min="113" max="113" width="13.83203125" style="2" bestFit="1" customWidth="1"/>
    <col min="114" max="117" width="13" bestFit="1" customWidth="1"/>
    <col min="118" max="120" width="11" bestFit="1" customWidth="1"/>
    <col min="121" max="121" width="13" bestFit="1" customWidth="1"/>
    <col min="122" max="123" width="13.83203125" bestFit="1" customWidth="1"/>
    <col min="124" max="124" width="13.75" bestFit="1" customWidth="1"/>
    <col min="125" max="125" width="15.5" bestFit="1" customWidth="1"/>
    <col min="126" max="126" width="13.75" bestFit="1" customWidth="1"/>
    <col min="127" max="127" width="15.5" bestFit="1" customWidth="1"/>
    <col min="128" max="128" width="13.75" style="2" bestFit="1" customWidth="1"/>
    <col min="129" max="132" width="13" bestFit="1" customWidth="1"/>
    <col min="133" max="133" width="13.5" bestFit="1" customWidth="1"/>
    <col min="134" max="135" width="14.58203125" bestFit="1" customWidth="1"/>
    <col min="136" max="136" width="14.33203125" bestFit="1" customWidth="1"/>
    <col min="137" max="137" width="16.33203125" bestFit="1" customWidth="1"/>
    <col min="138" max="138" width="14.33203125" bestFit="1" customWidth="1"/>
    <col min="139" max="139" width="16.33203125" bestFit="1" customWidth="1"/>
    <col min="140" max="140" width="14.33203125" style="2" bestFit="1" customWidth="1"/>
    <col min="141" max="143" width="9.33203125" bestFit="1" customWidth="1"/>
    <col min="144" max="144" width="10.5" bestFit="1" customWidth="1"/>
    <col min="145" max="145" width="13.08203125" bestFit="1" customWidth="1"/>
    <col min="146" max="147" width="14.25" bestFit="1" customWidth="1"/>
    <col min="148" max="148" width="14" bestFit="1" customWidth="1"/>
    <col min="149" max="149" width="15.83203125" bestFit="1" customWidth="1"/>
    <col min="150" max="150" width="14" bestFit="1" customWidth="1"/>
    <col min="151" max="151" width="15.83203125" bestFit="1" customWidth="1"/>
    <col min="152" max="152" width="14" style="2" bestFit="1" customWidth="1"/>
    <col min="153" max="155" width="9" bestFit="1" customWidth="1"/>
    <col min="156" max="156" width="10.08203125" bestFit="1" customWidth="1"/>
    <col min="157" max="157" width="12.75" bestFit="1" customWidth="1"/>
    <col min="158" max="159" width="13.83203125" bestFit="1" customWidth="1"/>
    <col min="160" max="160" width="13.75" bestFit="1" customWidth="1"/>
    <col min="161" max="161" width="15.5" bestFit="1" customWidth="1"/>
    <col min="162" max="162" width="13.75" bestFit="1" customWidth="1"/>
    <col min="163" max="163" width="15.5" bestFit="1" customWidth="1"/>
    <col min="164" max="164" width="13.75" style="2" bestFit="1" customWidth="1"/>
    <col min="165" max="167" width="10" bestFit="1" customWidth="1"/>
    <col min="168" max="168" width="11" bestFit="1" customWidth="1"/>
    <col min="169" max="169" width="13.75" bestFit="1" customWidth="1"/>
    <col min="170" max="171" width="15" bestFit="1" customWidth="1"/>
    <col min="172" max="172" width="14.58203125" bestFit="1" customWidth="1"/>
    <col min="173" max="173" width="16.5" bestFit="1" customWidth="1"/>
    <col min="174" max="174" width="14.58203125" bestFit="1" customWidth="1"/>
    <col min="175" max="175" width="16.5" bestFit="1" customWidth="1"/>
    <col min="176" max="176" width="14.58203125" style="2" bestFit="1" customWidth="1"/>
    <col min="177" max="179" width="10" bestFit="1" customWidth="1"/>
    <col min="180" max="180" width="11" bestFit="1" customWidth="1"/>
    <col min="181" max="181" width="13.75" bestFit="1" customWidth="1"/>
    <col min="182" max="183" width="15" bestFit="1" customWidth="1"/>
    <col min="184" max="184" width="14.58203125" bestFit="1" customWidth="1"/>
    <col min="185" max="185" width="16.5" bestFit="1" customWidth="1"/>
    <col min="186" max="186" width="14.58203125" bestFit="1" customWidth="1"/>
    <col min="187" max="187" width="16.5" bestFit="1" customWidth="1"/>
    <col min="188" max="188" width="14.58203125" style="2" bestFit="1" customWidth="1"/>
    <col min="189" max="189" width="10.25" bestFit="1" customWidth="1"/>
    <col min="190" max="190" width="12.58203125" bestFit="1" customWidth="1"/>
    <col min="191" max="192" width="16.83203125" bestFit="1" customWidth="1"/>
    <col min="193" max="193" width="15.08203125" bestFit="1" customWidth="1"/>
    <col min="194" max="194" width="16.83203125" bestFit="1" customWidth="1"/>
    <col min="195" max="195" width="15.08203125" bestFit="1" customWidth="1"/>
    <col min="196" max="196" width="16.83203125" bestFit="1" customWidth="1"/>
    <col min="197" max="197" width="15.08203125" style="2" bestFit="1" customWidth="1"/>
    <col min="198" max="200" width="10.08203125" bestFit="1" customWidth="1"/>
    <col min="201" max="201" width="11.25" bestFit="1" customWidth="1"/>
    <col min="202" max="202" width="13.83203125" bestFit="1" customWidth="1"/>
    <col min="203" max="204" width="15.08203125" bestFit="1" customWidth="1"/>
    <col min="205" max="205" width="15" bestFit="1" customWidth="1"/>
    <col min="206" max="206" width="16.75" bestFit="1" customWidth="1"/>
    <col min="207" max="207" width="15" bestFit="1" customWidth="1"/>
    <col min="208" max="208" width="16.75" bestFit="1" customWidth="1"/>
    <col min="209" max="209" width="15" style="2" bestFit="1" customWidth="1"/>
    <col min="210" max="210" width="13" bestFit="1" customWidth="1"/>
    <col min="211" max="211" width="14.25" bestFit="1" customWidth="1"/>
    <col min="212" max="213" width="18.75" bestFit="1" customWidth="1"/>
    <col min="214" max="214" width="16.83203125" bestFit="1" customWidth="1"/>
    <col min="215" max="215" width="18.75" bestFit="1" customWidth="1"/>
    <col min="216" max="216" width="16.83203125" bestFit="1" customWidth="1"/>
    <col min="217" max="217" width="18.75" bestFit="1" customWidth="1"/>
    <col min="218" max="218" width="16.83203125" style="2" bestFit="1" customWidth="1"/>
    <col min="219" max="221" width="9.75" bestFit="1" customWidth="1"/>
    <col min="222" max="222" width="10.83203125" bestFit="1" customWidth="1"/>
    <col min="223" max="223" width="13.5" bestFit="1" customWidth="1"/>
    <col min="224" max="225" width="14.58203125" bestFit="1" customWidth="1"/>
    <col min="226" max="226" width="14.33203125" bestFit="1" customWidth="1"/>
    <col min="227" max="227" width="16.33203125" bestFit="1" customWidth="1"/>
    <col min="228" max="228" width="14.33203125" bestFit="1" customWidth="1"/>
    <col min="229" max="229" width="16.33203125" bestFit="1" customWidth="1"/>
    <col min="230" max="230" width="14.33203125" style="2" bestFit="1" customWidth="1"/>
    <col min="231" max="233" width="11.33203125" bestFit="1" customWidth="1"/>
    <col min="234" max="234" width="12.5" bestFit="1" customWidth="1"/>
    <col min="235" max="235" width="15.25" bestFit="1" customWidth="1"/>
    <col min="236" max="237" width="16.5" bestFit="1" customWidth="1"/>
    <col min="238" max="238" width="16.33203125" bestFit="1" customWidth="1"/>
    <col min="239" max="239" width="18.08203125" bestFit="1" customWidth="1"/>
    <col min="240" max="240" width="16.33203125" bestFit="1" customWidth="1"/>
    <col min="241" max="241" width="18.08203125" bestFit="1" customWidth="1"/>
    <col min="242" max="242" width="16.33203125" style="2" bestFit="1" customWidth="1"/>
    <col min="243" max="243" width="9" bestFit="1" customWidth="1"/>
    <col min="244" max="244" width="11.33203125" bestFit="1" customWidth="1"/>
    <col min="245" max="246" width="15.5" bestFit="1" customWidth="1"/>
    <col min="247" max="247" width="13.75" bestFit="1" customWidth="1"/>
    <col min="248" max="248" width="15.5" bestFit="1" customWidth="1"/>
    <col min="249" max="249" width="13.75" bestFit="1" customWidth="1"/>
    <col min="250" max="250" width="15.5" bestFit="1" customWidth="1"/>
    <col min="251" max="251" width="13.75" style="2" bestFit="1" customWidth="1"/>
    <col min="252" max="254" width="13.75" bestFit="1" customWidth="1"/>
    <col min="255" max="255" width="15" bestFit="1" customWidth="1"/>
    <col min="256" max="256" width="18" bestFit="1" customWidth="1"/>
    <col min="257" max="258" width="19.25" bestFit="1" customWidth="1"/>
    <col min="259" max="259" width="18.83203125" bestFit="1" customWidth="1"/>
    <col min="260" max="260" width="20.83203125" bestFit="1" customWidth="1"/>
    <col min="261" max="261" width="18.83203125" bestFit="1" customWidth="1"/>
    <col min="262" max="262" width="20.83203125" bestFit="1" customWidth="1"/>
    <col min="263" max="263" width="18.83203125" style="2" bestFit="1" customWidth="1"/>
    <col min="264" max="266" width="10.25" bestFit="1" customWidth="1"/>
    <col min="267" max="267" width="11.33203125" bestFit="1" customWidth="1"/>
    <col min="268" max="268" width="14" bestFit="1" customWidth="1"/>
    <col min="269" max="270" width="15.25" bestFit="1" customWidth="1"/>
    <col min="271" max="271" width="15.08203125" bestFit="1" customWidth="1"/>
    <col min="272" max="272" width="16.83203125" bestFit="1" customWidth="1"/>
    <col min="273" max="273" width="15.08203125" bestFit="1" customWidth="1"/>
    <col min="274" max="274" width="16.83203125" bestFit="1" customWidth="1"/>
    <col min="275" max="275" width="15.08203125" style="2" bestFit="1" customWidth="1"/>
    <col min="276" max="278" width="10.25" bestFit="1" customWidth="1"/>
    <col min="279" max="279" width="11.33203125" bestFit="1" customWidth="1"/>
    <col min="280" max="280" width="14" bestFit="1" customWidth="1"/>
    <col min="281" max="282" width="15.25" bestFit="1" customWidth="1"/>
    <col min="283" max="283" width="15.08203125" bestFit="1" customWidth="1"/>
    <col min="284" max="284" width="16.83203125" bestFit="1" customWidth="1"/>
    <col min="285" max="285" width="15.08203125" bestFit="1" customWidth="1"/>
    <col min="286" max="286" width="16.83203125" bestFit="1" customWidth="1"/>
    <col min="287" max="287" width="15.08203125" style="2" bestFit="1" customWidth="1"/>
    <col min="288" max="288" width="17.25" bestFit="1" customWidth="1"/>
    <col min="289" max="289" width="17.5" bestFit="1" customWidth="1"/>
    <col min="290" max="290" width="12.08203125" bestFit="1" customWidth="1"/>
    <col min="291" max="291" width="28.08203125" bestFit="1" customWidth="1"/>
    <col min="292" max="292" width="40.5" bestFit="1" customWidth="1"/>
    <col min="293" max="293" width="16.5" bestFit="1" customWidth="1"/>
    <col min="294" max="294" width="30.08203125" bestFit="1" customWidth="1"/>
    <col min="295" max="295" width="24.75" bestFit="1" customWidth="1"/>
    <col min="296" max="296" width="24.75" customWidth="1"/>
    <col min="297" max="299" width="12.5" bestFit="1" customWidth="1"/>
    <col min="300" max="300" width="13.5" bestFit="1" customWidth="1"/>
    <col min="301" max="301" width="16.5" bestFit="1" customWidth="1"/>
    <col min="302" max="302" width="17.75" bestFit="1" customWidth="1"/>
    <col min="303" max="303" width="15" bestFit="1" customWidth="1"/>
    <col min="304" max="306" width="12.75" bestFit="1" customWidth="1"/>
    <col min="307" max="307" width="13.83203125" bestFit="1" customWidth="1"/>
    <col min="308" max="308" width="16.83203125" bestFit="1" customWidth="1"/>
    <col min="309" max="309" width="18.08203125" bestFit="1" customWidth="1"/>
    <col min="311" max="313" width="12.5" bestFit="1" customWidth="1"/>
    <col min="314" max="314" width="13.5" bestFit="1" customWidth="1"/>
    <col min="315" max="315" width="16.5" bestFit="1" customWidth="1"/>
    <col min="316" max="316" width="17.75" bestFit="1" customWidth="1"/>
    <col min="318" max="320" width="15" bestFit="1" customWidth="1"/>
    <col min="321" max="321" width="16" bestFit="1" customWidth="1"/>
    <col min="322" max="322" width="19.25" bestFit="1" customWidth="1"/>
    <col min="323" max="323" width="20.25" bestFit="1" customWidth="1"/>
    <col min="324" max="324" width="20.5" bestFit="1" customWidth="1"/>
    <col min="325" max="327" width="15.08203125" bestFit="1" customWidth="1"/>
    <col min="328" max="328" width="16.33203125" bestFit="1" customWidth="1"/>
    <col min="329" max="329" width="19.33203125" bestFit="1" customWidth="1"/>
    <col min="330" max="330" width="20.58203125" bestFit="1" customWidth="1"/>
    <col min="331" max="331" width="3.08203125" bestFit="1" customWidth="1"/>
  </cols>
  <sheetData>
    <row r="1" spans="1:331" x14ac:dyDescent="0.55000000000000004">
      <c r="A1" t="s">
        <v>0</v>
      </c>
      <c r="B1" t="s">
        <v>138</v>
      </c>
      <c r="C1" t="s">
        <v>137</v>
      </c>
      <c r="D1" t="s">
        <v>231</v>
      </c>
      <c r="E1" t="s">
        <v>136</v>
      </c>
      <c r="F1" t="s">
        <v>1</v>
      </c>
      <c r="G1" t="s">
        <v>142</v>
      </c>
      <c r="H1" t="s">
        <v>2</v>
      </c>
      <c r="I1" t="s">
        <v>47</v>
      </c>
      <c r="J1" t="s">
        <v>48</v>
      </c>
      <c r="K1" t="s">
        <v>49</v>
      </c>
      <c r="L1" t="s">
        <v>406</v>
      </c>
      <c r="M1" t="s">
        <v>407</v>
      </c>
      <c r="N1" t="s">
        <v>3</v>
      </c>
      <c r="O1" t="s">
        <v>226</v>
      </c>
      <c r="P1" t="s">
        <v>227</v>
      </c>
      <c r="Q1" t="s">
        <v>258</v>
      </c>
      <c r="R1" t="s">
        <v>282</v>
      </c>
      <c r="S1" t="s">
        <v>283</v>
      </c>
      <c r="T1" t="s">
        <v>179</v>
      </c>
      <c r="U1" t="s">
        <v>180</v>
      </c>
      <c r="V1" t="s">
        <v>181</v>
      </c>
      <c r="W1" t="s">
        <v>182</v>
      </c>
      <c r="X1" t="s">
        <v>183</v>
      </c>
      <c r="Y1" t="s">
        <v>184</v>
      </c>
      <c r="Z1" t="s">
        <v>185</v>
      </c>
      <c r="AA1" t="s">
        <v>186</v>
      </c>
      <c r="AB1" t="s">
        <v>187</v>
      </c>
      <c r="AC1" t="s">
        <v>188</v>
      </c>
      <c r="AD1" t="s">
        <v>189</v>
      </c>
      <c r="AE1" t="s">
        <v>190</v>
      </c>
      <c r="AF1" t="s">
        <v>191</v>
      </c>
      <c r="AG1" t="s">
        <v>192</v>
      </c>
      <c r="AH1" t="s">
        <v>193</v>
      </c>
      <c r="AI1" t="s">
        <v>194</v>
      </c>
      <c r="AJ1" t="s">
        <v>195</v>
      </c>
      <c r="AK1" t="s">
        <v>196</v>
      </c>
      <c r="AL1" t="s">
        <v>197</v>
      </c>
      <c r="AM1" t="s">
        <v>198</v>
      </c>
      <c r="AN1" t="s">
        <v>4</v>
      </c>
      <c r="AO1" t="s">
        <v>98</v>
      </c>
      <c r="AP1" t="s">
        <v>99</v>
      </c>
      <c r="AQ1" t="s">
        <v>100</v>
      </c>
      <c r="AR1" t="s">
        <v>101</v>
      </c>
      <c r="AS1" t="s">
        <v>102</v>
      </c>
      <c r="AT1" t="s">
        <v>103</v>
      </c>
      <c r="AU1" t="s">
        <v>104</v>
      </c>
      <c r="AV1" t="s">
        <v>88</v>
      </c>
      <c r="AW1" t="s">
        <v>89</v>
      </c>
      <c r="AX1" t="s">
        <v>90</v>
      </c>
      <c r="AY1" t="s">
        <v>91</v>
      </c>
      <c r="AZ1" t="s">
        <v>86</v>
      </c>
      <c r="BA1" t="s">
        <v>87</v>
      </c>
      <c r="BB1" t="s">
        <v>92</v>
      </c>
      <c r="BC1" t="s">
        <v>93</v>
      </c>
      <c r="BD1" t="s">
        <v>289</v>
      </c>
      <c r="BE1" t="s">
        <v>291</v>
      </c>
      <c r="BF1" t="s">
        <v>290</v>
      </c>
      <c r="BG1" t="s">
        <v>292</v>
      </c>
      <c r="BH1" t="s">
        <v>293</v>
      </c>
      <c r="BI1" t="s">
        <v>94</v>
      </c>
      <c r="BJ1" t="s">
        <v>95</v>
      </c>
      <c r="BK1" t="s">
        <v>96</v>
      </c>
      <c r="BL1" t="s">
        <v>97</v>
      </c>
      <c r="BM1" t="s">
        <v>352</v>
      </c>
      <c r="BN1" t="s">
        <v>353</v>
      </c>
      <c r="BO1" t="s">
        <v>12</v>
      </c>
      <c r="BP1" t="s">
        <v>147</v>
      </c>
      <c r="BQ1" t="s">
        <v>148</v>
      </c>
      <c r="BR1" t="s">
        <v>13</v>
      </c>
      <c r="BS1" t="s">
        <v>14</v>
      </c>
      <c r="BT1" t="s">
        <v>15</v>
      </c>
      <c r="BU1" t="s">
        <v>16</v>
      </c>
      <c r="BV1" t="s">
        <v>17</v>
      </c>
      <c r="BW1" t="s">
        <v>18</v>
      </c>
      <c r="BX1" t="s">
        <v>238</v>
      </c>
      <c r="BY1" t="s">
        <v>263</v>
      </c>
      <c r="BZ1" t="s">
        <v>294</v>
      </c>
      <c r="CA1" t="s">
        <v>314</v>
      </c>
      <c r="CB1" s="2" t="s">
        <v>315</v>
      </c>
      <c r="CC1" t="s">
        <v>208</v>
      </c>
      <c r="CD1" t="s">
        <v>210</v>
      </c>
      <c r="CE1" t="s">
        <v>217</v>
      </c>
      <c r="CF1" t="s">
        <v>234</v>
      </c>
      <c r="CG1" t="s">
        <v>239</v>
      </c>
      <c r="CH1" t="s">
        <v>264</v>
      </c>
      <c r="CI1" s="2" t="s">
        <v>295</v>
      </c>
      <c r="CJ1" s="2" t="s">
        <v>312</v>
      </c>
      <c r="CK1" s="2" t="s">
        <v>313</v>
      </c>
      <c r="CL1" t="s">
        <v>57</v>
      </c>
      <c r="CM1" t="s">
        <v>58</v>
      </c>
      <c r="CN1" t="s">
        <v>59</v>
      </c>
      <c r="CO1" t="s">
        <v>60</v>
      </c>
      <c r="CP1" t="s">
        <v>61</v>
      </c>
      <c r="CQ1" t="s">
        <v>62</v>
      </c>
      <c r="CR1" t="s">
        <v>63</v>
      </c>
      <c r="CS1" t="s">
        <v>240</v>
      </c>
      <c r="CT1" t="s">
        <v>265</v>
      </c>
      <c r="CU1" t="s">
        <v>296</v>
      </c>
      <c r="CV1" t="s">
        <v>316</v>
      </c>
      <c r="CW1" s="2" t="s">
        <v>317</v>
      </c>
      <c r="CX1" t="s">
        <v>64</v>
      </c>
      <c r="CY1" t="s">
        <v>65</v>
      </c>
      <c r="CZ1" t="s">
        <v>66</v>
      </c>
      <c r="DA1" t="s">
        <v>67</v>
      </c>
      <c r="DB1" t="s">
        <v>68</v>
      </c>
      <c r="DC1" t="s">
        <v>69</v>
      </c>
      <c r="DD1" t="s">
        <v>70</v>
      </c>
      <c r="DE1" t="s">
        <v>241</v>
      </c>
      <c r="DF1" t="s">
        <v>281</v>
      </c>
      <c r="DG1" t="s">
        <v>297</v>
      </c>
      <c r="DH1" t="s">
        <v>319</v>
      </c>
      <c r="DI1" s="2" t="s">
        <v>318</v>
      </c>
      <c r="DJ1" t="s">
        <v>105</v>
      </c>
      <c r="DK1" t="s">
        <v>106</v>
      </c>
      <c r="DL1" t="s">
        <v>107</v>
      </c>
      <c r="DM1" t="s">
        <v>108</v>
      </c>
      <c r="DN1" t="s">
        <v>109</v>
      </c>
      <c r="DO1" t="s">
        <v>110</v>
      </c>
      <c r="DP1" t="s">
        <v>111</v>
      </c>
      <c r="DQ1" t="s">
        <v>112</v>
      </c>
      <c r="DR1" t="s">
        <v>113</v>
      </c>
      <c r="DS1" t="s">
        <v>114</v>
      </c>
      <c r="DT1" t="s">
        <v>242</v>
      </c>
      <c r="DU1" t="s">
        <v>266</v>
      </c>
      <c r="DV1" t="s">
        <v>298</v>
      </c>
      <c r="DW1" t="s">
        <v>320</v>
      </c>
      <c r="DX1" s="2" t="s">
        <v>321</v>
      </c>
      <c r="DY1" t="s">
        <v>115</v>
      </c>
      <c r="DZ1" t="s">
        <v>116</v>
      </c>
      <c r="EA1" t="s">
        <v>117</v>
      </c>
      <c r="EB1" t="s">
        <v>118</v>
      </c>
      <c r="EC1" t="s">
        <v>119</v>
      </c>
      <c r="ED1" t="s">
        <v>120</v>
      </c>
      <c r="EE1" t="s">
        <v>121</v>
      </c>
      <c r="EF1" t="s">
        <v>243</v>
      </c>
      <c r="EG1" t="s">
        <v>267</v>
      </c>
      <c r="EH1" t="s">
        <v>299</v>
      </c>
      <c r="EI1" t="s">
        <v>322</v>
      </c>
      <c r="EJ1" s="2" t="s">
        <v>323</v>
      </c>
      <c r="EK1" t="s">
        <v>5</v>
      </c>
      <c r="EL1" t="s">
        <v>6</v>
      </c>
      <c r="EM1" t="s">
        <v>7</v>
      </c>
      <c r="EN1" t="s">
        <v>8</v>
      </c>
      <c r="EO1" t="s">
        <v>9</v>
      </c>
      <c r="EP1" t="s">
        <v>10</v>
      </c>
      <c r="EQ1" t="s">
        <v>11</v>
      </c>
      <c r="ER1" t="s">
        <v>244</v>
      </c>
      <c r="ES1" t="s">
        <v>268</v>
      </c>
      <c r="ET1" t="s">
        <v>300</v>
      </c>
      <c r="EU1" t="s">
        <v>324</v>
      </c>
      <c r="EV1" s="2" t="s">
        <v>325</v>
      </c>
      <c r="EW1" t="s">
        <v>50</v>
      </c>
      <c r="EX1" t="s">
        <v>51</v>
      </c>
      <c r="EY1" t="s">
        <v>52</v>
      </c>
      <c r="EZ1" t="s">
        <v>53</v>
      </c>
      <c r="FA1" t="s">
        <v>54</v>
      </c>
      <c r="FB1" t="s">
        <v>55</v>
      </c>
      <c r="FC1" t="s">
        <v>56</v>
      </c>
      <c r="FD1" t="s">
        <v>245</v>
      </c>
      <c r="FE1" t="s">
        <v>269</v>
      </c>
      <c r="FF1" t="s">
        <v>326</v>
      </c>
      <c r="FG1" t="s">
        <v>327</v>
      </c>
      <c r="FH1" s="2" t="s">
        <v>328</v>
      </c>
      <c r="FI1" t="s">
        <v>19</v>
      </c>
      <c r="FJ1" t="s">
        <v>20</v>
      </c>
      <c r="FK1" t="s">
        <v>21</v>
      </c>
      <c r="FL1" t="s">
        <v>22</v>
      </c>
      <c r="FM1" t="s">
        <v>23</v>
      </c>
      <c r="FN1" t="s">
        <v>24</v>
      </c>
      <c r="FO1" t="s">
        <v>25</v>
      </c>
      <c r="FP1" t="s">
        <v>246</v>
      </c>
      <c r="FQ1" t="s">
        <v>270</v>
      </c>
      <c r="FR1" t="s">
        <v>301</v>
      </c>
      <c r="FS1" t="s">
        <v>329</v>
      </c>
      <c r="FT1" s="2" t="s">
        <v>330</v>
      </c>
      <c r="FU1" t="s">
        <v>26</v>
      </c>
      <c r="FV1" t="s">
        <v>27</v>
      </c>
      <c r="FW1" t="s">
        <v>28</v>
      </c>
      <c r="FX1" t="s">
        <v>29</v>
      </c>
      <c r="FY1" t="s">
        <v>30</v>
      </c>
      <c r="FZ1" t="s">
        <v>31</v>
      </c>
      <c r="GA1" t="s">
        <v>32</v>
      </c>
      <c r="GB1" t="s">
        <v>247</v>
      </c>
      <c r="GC1" t="s">
        <v>271</v>
      </c>
      <c r="GD1" t="s">
        <v>302</v>
      </c>
      <c r="GE1" t="s">
        <v>332</v>
      </c>
      <c r="GF1" s="2" t="s">
        <v>331</v>
      </c>
      <c r="GG1" t="s">
        <v>209</v>
      </c>
      <c r="GH1" t="s">
        <v>211</v>
      </c>
      <c r="GI1" t="s">
        <v>215</v>
      </c>
      <c r="GJ1" t="s">
        <v>232</v>
      </c>
      <c r="GK1" t="s">
        <v>248</v>
      </c>
      <c r="GL1" t="s">
        <v>272</v>
      </c>
      <c r="GM1" t="s">
        <v>303</v>
      </c>
      <c r="GN1" t="s">
        <v>333</v>
      </c>
      <c r="GO1" s="2" t="s">
        <v>334</v>
      </c>
      <c r="GP1" t="s">
        <v>122</v>
      </c>
      <c r="GQ1" t="s">
        <v>123</v>
      </c>
      <c r="GR1" t="s">
        <v>124</v>
      </c>
      <c r="GS1" t="s">
        <v>125</v>
      </c>
      <c r="GT1" t="s">
        <v>126</v>
      </c>
      <c r="GU1" t="s">
        <v>127</v>
      </c>
      <c r="GV1" t="s">
        <v>128</v>
      </c>
      <c r="GW1" t="s">
        <v>249</v>
      </c>
      <c r="GX1" t="s">
        <v>273</v>
      </c>
      <c r="GY1" t="s">
        <v>304</v>
      </c>
      <c r="GZ1" t="s">
        <v>335</v>
      </c>
      <c r="HA1" s="2" t="s">
        <v>336</v>
      </c>
      <c r="HB1" t="s">
        <v>178</v>
      </c>
      <c r="HC1" t="s">
        <v>212</v>
      </c>
      <c r="HD1" t="s">
        <v>214</v>
      </c>
      <c r="HE1" t="s">
        <v>250</v>
      </c>
      <c r="HF1" t="s">
        <v>251</v>
      </c>
      <c r="HG1" t="s">
        <v>274</v>
      </c>
      <c r="HH1" t="s">
        <v>305</v>
      </c>
      <c r="HI1" t="s">
        <v>337</v>
      </c>
      <c r="HJ1" s="2" t="s">
        <v>338</v>
      </c>
      <c r="HK1" t="s">
        <v>33</v>
      </c>
      <c r="HL1" t="s">
        <v>34</v>
      </c>
      <c r="HM1" t="s">
        <v>35</v>
      </c>
      <c r="HN1" t="s">
        <v>36</v>
      </c>
      <c r="HO1" t="s">
        <v>37</v>
      </c>
      <c r="HP1" t="s">
        <v>38</v>
      </c>
      <c r="HQ1" t="s">
        <v>39</v>
      </c>
      <c r="HR1" t="s">
        <v>252</v>
      </c>
      <c r="HS1" t="s">
        <v>275</v>
      </c>
      <c r="HT1" t="s">
        <v>306</v>
      </c>
      <c r="HU1" t="s">
        <v>339</v>
      </c>
      <c r="HV1" s="2" t="s">
        <v>340</v>
      </c>
      <c r="HW1" t="s">
        <v>40</v>
      </c>
      <c r="HX1" t="s">
        <v>41</v>
      </c>
      <c r="HY1" t="s">
        <v>42</v>
      </c>
      <c r="HZ1" t="s">
        <v>43</v>
      </c>
      <c r="IA1" t="s">
        <v>44</v>
      </c>
      <c r="IB1" t="s">
        <v>45</v>
      </c>
      <c r="IC1" t="s">
        <v>46</v>
      </c>
      <c r="ID1" t="s">
        <v>253</v>
      </c>
      <c r="IE1" t="s">
        <v>276</v>
      </c>
      <c r="IF1" t="s">
        <v>307</v>
      </c>
      <c r="IG1" t="s">
        <v>341</v>
      </c>
      <c r="IH1" s="2" t="s">
        <v>342</v>
      </c>
      <c r="II1" t="s">
        <v>207</v>
      </c>
      <c r="IJ1" t="s">
        <v>213</v>
      </c>
      <c r="IK1" t="s">
        <v>216</v>
      </c>
      <c r="IL1" t="s">
        <v>233</v>
      </c>
      <c r="IM1" t="s">
        <v>254</v>
      </c>
      <c r="IN1" t="s">
        <v>277</v>
      </c>
      <c r="IO1" t="s">
        <v>308</v>
      </c>
      <c r="IP1" t="s">
        <v>343</v>
      </c>
      <c r="IQ1" s="2" t="s">
        <v>344</v>
      </c>
      <c r="IR1" t="s">
        <v>129</v>
      </c>
      <c r="IS1" t="s">
        <v>130</v>
      </c>
      <c r="IT1" t="s">
        <v>131</v>
      </c>
      <c r="IU1" t="s">
        <v>132</v>
      </c>
      <c r="IV1" t="s">
        <v>133</v>
      </c>
      <c r="IW1" t="s">
        <v>134</v>
      </c>
      <c r="IX1" t="s">
        <v>135</v>
      </c>
      <c r="IY1" t="s">
        <v>255</v>
      </c>
      <c r="IZ1" t="s">
        <v>278</v>
      </c>
      <c r="JA1" s="2" t="s">
        <v>309</v>
      </c>
      <c r="JB1" s="2" t="s">
        <v>345</v>
      </c>
      <c r="JC1" s="2" t="s">
        <v>346</v>
      </c>
      <c r="JD1" t="s">
        <v>71</v>
      </c>
      <c r="JE1" t="s">
        <v>72</v>
      </c>
      <c r="JF1" t="s">
        <v>73</v>
      </c>
      <c r="JG1" t="s">
        <v>74</v>
      </c>
      <c r="JH1" t="s">
        <v>75</v>
      </c>
      <c r="JI1" t="s">
        <v>76</v>
      </c>
      <c r="JJ1" t="s">
        <v>77</v>
      </c>
      <c r="JK1" t="s">
        <v>256</v>
      </c>
      <c r="JL1" t="s">
        <v>279</v>
      </c>
      <c r="JM1" t="s">
        <v>310</v>
      </c>
      <c r="JN1" t="s">
        <v>347</v>
      </c>
      <c r="JO1" s="2" t="s">
        <v>348</v>
      </c>
      <c r="JP1" t="s">
        <v>78</v>
      </c>
      <c r="JQ1" t="s">
        <v>79</v>
      </c>
      <c r="JR1" t="s">
        <v>80</v>
      </c>
      <c r="JS1" t="s">
        <v>81</v>
      </c>
      <c r="JT1" t="s">
        <v>82</v>
      </c>
      <c r="JU1" t="s">
        <v>83</v>
      </c>
      <c r="JV1" t="s">
        <v>84</v>
      </c>
      <c r="JW1" t="s">
        <v>257</v>
      </c>
      <c r="JX1" t="s">
        <v>280</v>
      </c>
      <c r="JY1" t="s">
        <v>311</v>
      </c>
      <c r="JZ1" t="s">
        <v>349</v>
      </c>
      <c r="KA1" s="2" t="s">
        <v>350</v>
      </c>
      <c r="KB1" t="s">
        <v>154</v>
      </c>
      <c r="KC1" t="s">
        <v>163</v>
      </c>
      <c r="KD1" t="s">
        <v>85</v>
      </c>
      <c r="KE1" t="s">
        <v>354</v>
      </c>
      <c r="KF1" t="s">
        <v>356</v>
      </c>
      <c r="KG1" t="s">
        <v>357</v>
      </c>
      <c r="KH1" t="s">
        <v>355</v>
      </c>
      <c r="KI1" t="s">
        <v>399</v>
      </c>
      <c r="KJ1" t="s">
        <v>400</v>
      </c>
      <c r="KK1" t="s">
        <v>363</v>
      </c>
      <c r="KL1" t="s">
        <v>364</v>
      </c>
      <c r="KM1" t="s">
        <v>365</v>
      </c>
      <c r="KN1" t="s">
        <v>366</v>
      </c>
      <c r="KO1" t="s">
        <v>367</v>
      </c>
      <c r="KP1" t="s">
        <v>368</v>
      </c>
      <c r="KR1" t="s">
        <v>369</v>
      </c>
      <c r="KS1" t="s">
        <v>370</v>
      </c>
      <c r="KT1" t="s">
        <v>371</v>
      </c>
      <c r="KU1" t="s">
        <v>372</v>
      </c>
      <c r="KV1" t="s">
        <v>373</v>
      </c>
      <c r="KW1" t="s">
        <v>374</v>
      </c>
      <c r="KY1" t="s">
        <v>375</v>
      </c>
      <c r="KZ1" t="s">
        <v>376</v>
      </c>
      <c r="LA1" t="s">
        <v>377</v>
      </c>
      <c r="LB1" t="s">
        <v>378</v>
      </c>
      <c r="LC1" t="s">
        <v>379</v>
      </c>
      <c r="LD1" t="s">
        <v>380</v>
      </c>
      <c r="LF1" t="s">
        <v>381</v>
      </c>
      <c r="LG1" t="s">
        <v>382</v>
      </c>
      <c r="LH1" t="s">
        <v>383</v>
      </c>
      <c r="LI1" t="s">
        <v>384</v>
      </c>
      <c r="LJ1" t="s">
        <v>385</v>
      </c>
      <c r="LK1" t="s">
        <v>386</v>
      </c>
      <c r="LL1" t="s">
        <v>404</v>
      </c>
      <c r="LM1" t="s">
        <v>387</v>
      </c>
      <c r="LN1" t="s">
        <v>388</v>
      </c>
      <c r="LO1" t="s">
        <v>389</v>
      </c>
      <c r="LP1" t="s">
        <v>390</v>
      </c>
      <c r="LQ1" t="s">
        <v>391</v>
      </c>
      <c r="LR1" t="s">
        <v>392</v>
      </c>
    </row>
    <row r="2" spans="1:331" x14ac:dyDescent="0.55000000000000004">
      <c r="A2">
        <v>66</v>
      </c>
      <c r="B2" t="s">
        <v>139</v>
      </c>
      <c r="C2" s="1">
        <v>43528</v>
      </c>
      <c r="D2" s="1">
        <f>C2+84</f>
        <v>43612</v>
      </c>
      <c r="E2" t="s">
        <v>141</v>
      </c>
      <c r="F2" t="s">
        <v>145</v>
      </c>
      <c r="G2" t="s">
        <v>143</v>
      </c>
      <c r="H2">
        <v>0</v>
      </c>
      <c r="I2">
        <v>176</v>
      </c>
      <c r="J2">
        <v>69.400000000000006</v>
      </c>
      <c r="K2">
        <f t="shared" ref="K2:K19" si="0">J2/((I2/100)*(I2/100))</f>
        <v>22.404442148760332</v>
      </c>
      <c r="L2">
        <f>(J2^0.425)*(I2^0.725)*0.007184</f>
        <v>1.849016483369222</v>
      </c>
      <c r="M2">
        <f>706.2*(L2)+2.4</f>
        <v>1308.1754405553447</v>
      </c>
      <c r="N2">
        <v>9</v>
      </c>
      <c r="O2">
        <v>7</v>
      </c>
      <c r="P2">
        <v>7</v>
      </c>
      <c r="Q2">
        <v>9</v>
      </c>
      <c r="R2">
        <v>9</v>
      </c>
      <c r="S2">
        <v>9</v>
      </c>
      <c r="T2">
        <f>(0.957*LN(HK2)+0.378*LN(EW2)+1.12*LN(DY2)+0.643)*10</f>
        <v>4.5110151175505226</v>
      </c>
      <c r="U2">
        <f>(0.957*LN(HL2)+0.378*LN(EX2)+1.12*LN(DZ2)+0.643)*10</f>
        <v>4.135636196840478</v>
      </c>
      <c r="V2">
        <f>(0.957*LN(HM2)+0.378*LN(EY2)+1.12*LN(EA2)+0.643)*10</f>
        <v>4.3563534961810459</v>
      </c>
      <c r="W2">
        <f>(0.957*LN(HN2)+0.378*LN(EZ2)+1.12*LN(EB2)+0.643)*10</f>
        <v>5.1253139711365829</v>
      </c>
      <c r="X2" t="e">
        <f>(0.957*LN(#REF!)+0.378*LN(#REF!)+1.12*LN(#REF!)+0.643)*10</f>
        <v>#REF!</v>
      </c>
      <c r="Y2" s="3">
        <f>IFERROR(LOG10(EW2*17.1)*0.66+EK2*10*(-0.085),"")</f>
        <v>-1.4134578607317687</v>
      </c>
      <c r="Z2" s="5">
        <f>IFERROR(LOG10(EX2*17.1)*0.66+EL2*10*(-0.085),"")</f>
        <v>-1.4576427418879736</v>
      </c>
      <c r="AA2" s="5">
        <f>IFERROR(LOG10(EY2*17.1)*0.66+EM2*10*(-0.085),"")</f>
        <v>-1.4249023642794061</v>
      </c>
      <c r="AB2" s="5">
        <f>IFERROR(LOG10(EZ2*17.1)*0.66+EN2*10*(-0.085),"")</f>
        <v>-1.4249023642794061</v>
      </c>
      <c r="AC2" s="5" t="str">
        <f>IFERROR(LOG10(#REF!*17.1)*0.66+#REF!*10*(-0.085),"")</f>
        <v/>
      </c>
      <c r="AD2" s="4" t="str">
        <f t="shared" ref="AD2:AD19" si="1">IF(Y2="","",IF(Y2&gt;-1.39,"3",IF(Y2&gt;=-2.6,"2","1")))</f>
        <v>2</v>
      </c>
      <c r="AE2" s="6" t="str">
        <f t="shared" ref="AE2:AE17" si="2">IF(Z2="","",IF(Z2&gt;-1.39,"3",IF(Z2&gt;=-2.6,"2","1")))</f>
        <v>2</v>
      </c>
      <c r="AF2" s="6" t="str">
        <f t="shared" ref="AF2:AF17" si="3">IF(AA2="","",IF(AA2&gt;-1.39,"3",IF(AA2&gt;=-2.6,"2","1")))</f>
        <v>2</v>
      </c>
      <c r="AG2" s="6" t="str">
        <f t="shared" ref="AG2:AG13" si="4">IF(AB2="","",IF(AB2&gt;-1.39,"3",IF(AB2&gt;=-2.6,"2","1")))</f>
        <v>2</v>
      </c>
      <c r="AH2" s="6" t="str">
        <f t="shared" ref="AH2:AH13" si="5">IF(AC2="","",IF(AC2&gt;-1.39,"3",IF(AC2&gt;=-2.6,"2","1")))</f>
        <v/>
      </c>
      <c r="AI2">
        <f>(FI2*A2)/(CX2*(FU2^0.5))</f>
        <v>5.3684730649208339</v>
      </c>
      <c r="AJ2">
        <f>(FJ2*A2)/(CY2*(FV2^0.5))</f>
        <v>4.658823529411765</v>
      </c>
      <c r="AK2">
        <f>(FK2*A2)/(CZ2*(FW2^0.5))</f>
        <v>4.6816282206902837</v>
      </c>
      <c r="AL2">
        <f>(FL2*A2)/(DA2*(FX2^0.5))</f>
        <v>4.4745815828835154</v>
      </c>
      <c r="AM2" t="e">
        <f>(#REF!*A2)/(#REF!*(#REF!^0.5))</f>
        <v>#REF!</v>
      </c>
      <c r="AN2">
        <f>((FI2/"37")/CX2)*100</f>
        <v>1.4076576576576576</v>
      </c>
      <c r="AO2">
        <v>1</v>
      </c>
      <c r="AP2">
        <v>1</v>
      </c>
      <c r="AQ2">
        <v>1</v>
      </c>
      <c r="AR2">
        <v>7.5</v>
      </c>
      <c r="AS2">
        <v>0</v>
      </c>
      <c r="AT2">
        <v>25</v>
      </c>
      <c r="AU2">
        <v>0</v>
      </c>
      <c r="AV2">
        <v>14</v>
      </c>
      <c r="AW2">
        <v>14.7</v>
      </c>
      <c r="AX2">
        <v>13.5</v>
      </c>
      <c r="AY2">
        <f>AVERAGE(AV2:AX2)</f>
        <v>14.066666666666668</v>
      </c>
      <c r="AZ2">
        <v>0.7</v>
      </c>
      <c r="BA2">
        <v>0.7</v>
      </c>
      <c r="BB2">
        <f>(AZ2/2)*(BA2/2)*PI()</f>
        <v>0.38484510006474959</v>
      </c>
      <c r="BC2">
        <f>AY2*BB2*60</f>
        <v>324.80926445464871</v>
      </c>
      <c r="BI2">
        <v>121.44</v>
      </c>
      <c r="BJ2">
        <v>123.4</v>
      </c>
      <c r="BK2">
        <v>115.14</v>
      </c>
      <c r="BL2">
        <f>(BI2+BJ2+BK2)/3</f>
        <v>119.99333333333334</v>
      </c>
      <c r="BM2">
        <v>2000</v>
      </c>
      <c r="BN2">
        <v>1770</v>
      </c>
      <c r="BO2">
        <v>6</v>
      </c>
      <c r="BQ2">
        <v>1.7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 s="2">
        <v>0</v>
      </c>
      <c r="CC2">
        <v>4.09</v>
      </c>
      <c r="CD2">
        <v>3.88</v>
      </c>
      <c r="CE2">
        <v>4.0599999999999996</v>
      </c>
      <c r="CF2">
        <v>3.8</v>
      </c>
      <c r="CG2">
        <v>4.0199999999999996</v>
      </c>
      <c r="CH2">
        <v>4.54</v>
      </c>
      <c r="CI2">
        <v>5.17</v>
      </c>
      <c r="CJ2">
        <v>4.47</v>
      </c>
      <c r="CK2" s="2">
        <v>4.7300000000000004</v>
      </c>
      <c r="CL2">
        <v>10.1</v>
      </c>
      <c r="CM2">
        <v>9.8000000000000007</v>
      </c>
      <c r="CN2">
        <v>9.8000000000000007</v>
      </c>
      <c r="CO2">
        <v>9.5</v>
      </c>
      <c r="CP2">
        <v>9.5</v>
      </c>
      <c r="CQ2">
        <v>8.6999999999999993</v>
      </c>
      <c r="CR2">
        <v>8.3000000000000007</v>
      </c>
      <c r="CS2">
        <v>7.5</v>
      </c>
      <c r="CT2">
        <v>7.3</v>
      </c>
      <c r="CU2">
        <v>9.1999999999999993</v>
      </c>
      <c r="CV2">
        <v>9.1</v>
      </c>
      <c r="CW2" s="2">
        <v>9.6</v>
      </c>
      <c r="CX2">
        <v>96</v>
      </c>
      <c r="CY2">
        <v>85</v>
      </c>
      <c r="CZ2">
        <v>91</v>
      </c>
      <c r="DA2">
        <v>90</v>
      </c>
      <c r="DB2">
        <v>82</v>
      </c>
      <c r="DC2">
        <v>85</v>
      </c>
      <c r="DD2">
        <v>125</v>
      </c>
      <c r="DE2">
        <v>117</v>
      </c>
      <c r="DF2">
        <v>161</v>
      </c>
      <c r="DG2">
        <v>159</v>
      </c>
      <c r="DH2">
        <v>135</v>
      </c>
      <c r="DI2" s="2">
        <v>129</v>
      </c>
      <c r="DJ2">
        <v>89</v>
      </c>
      <c r="DK2">
        <v>95</v>
      </c>
      <c r="DL2">
        <v>92</v>
      </c>
      <c r="DM2">
        <v>89</v>
      </c>
      <c r="DN2" s="7"/>
      <c r="DO2" s="7"/>
      <c r="DP2" s="7"/>
      <c r="DQ2">
        <v>97</v>
      </c>
      <c r="DR2">
        <v>91</v>
      </c>
      <c r="DS2">
        <v>107</v>
      </c>
      <c r="DT2">
        <v>98</v>
      </c>
      <c r="DU2">
        <v>93</v>
      </c>
      <c r="DV2">
        <v>94</v>
      </c>
      <c r="DW2">
        <v>102</v>
      </c>
      <c r="DX2" s="2">
        <v>129</v>
      </c>
      <c r="DY2">
        <v>1.06</v>
      </c>
      <c r="DZ2">
        <v>1.03</v>
      </c>
      <c r="EA2">
        <v>1.05</v>
      </c>
      <c r="EB2">
        <v>1.07</v>
      </c>
      <c r="EC2">
        <v>1.01</v>
      </c>
      <c r="ED2">
        <v>1.06</v>
      </c>
      <c r="EE2">
        <v>0.97</v>
      </c>
      <c r="EF2">
        <v>1.01</v>
      </c>
      <c r="EG2">
        <v>1.04</v>
      </c>
      <c r="EH2">
        <v>1.04</v>
      </c>
      <c r="EI2">
        <v>0.99</v>
      </c>
      <c r="EJ2" s="2">
        <v>1.08</v>
      </c>
      <c r="EK2">
        <v>2.5</v>
      </c>
      <c r="EL2">
        <v>2.5</v>
      </c>
      <c r="EM2">
        <v>2.4</v>
      </c>
      <c r="EN2">
        <v>2.4</v>
      </c>
      <c r="EO2">
        <v>2.4</v>
      </c>
      <c r="EP2">
        <v>2.4</v>
      </c>
      <c r="EQ2">
        <v>2.6</v>
      </c>
      <c r="ER2">
        <v>2.5</v>
      </c>
      <c r="ES2">
        <v>2.2000000000000002</v>
      </c>
      <c r="ET2">
        <v>2.7</v>
      </c>
      <c r="EU2">
        <v>2.8</v>
      </c>
      <c r="EV2" s="2">
        <v>3.2</v>
      </c>
      <c r="EW2">
        <v>0.7</v>
      </c>
      <c r="EX2">
        <v>0.6</v>
      </c>
      <c r="EY2">
        <v>0.5</v>
      </c>
      <c r="EZ2">
        <v>0.5</v>
      </c>
      <c r="FA2">
        <v>0.4</v>
      </c>
      <c r="FB2">
        <v>0.5</v>
      </c>
      <c r="FC2">
        <v>0.4</v>
      </c>
      <c r="FD2">
        <v>0.3</v>
      </c>
      <c r="FE2">
        <v>0.3</v>
      </c>
      <c r="FF2">
        <v>0.3</v>
      </c>
      <c r="FG2">
        <v>0.4</v>
      </c>
      <c r="FH2" s="2">
        <v>0.3</v>
      </c>
      <c r="FI2">
        <v>50</v>
      </c>
      <c r="FJ2">
        <v>24</v>
      </c>
      <c r="FK2">
        <v>25</v>
      </c>
      <c r="FL2">
        <v>22</v>
      </c>
      <c r="FM2">
        <v>25</v>
      </c>
      <c r="FN2">
        <v>28</v>
      </c>
      <c r="FO2">
        <v>34</v>
      </c>
      <c r="FP2">
        <v>27</v>
      </c>
      <c r="FQ2">
        <v>25</v>
      </c>
      <c r="FR2">
        <v>31</v>
      </c>
      <c r="FS2">
        <v>30</v>
      </c>
      <c r="FT2" s="2">
        <v>23</v>
      </c>
      <c r="FU2">
        <v>41</v>
      </c>
      <c r="FV2">
        <v>16</v>
      </c>
      <c r="FW2">
        <v>15</v>
      </c>
      <c r="FX2">
        <v>13</v>
      </c>
      <c r="FY2">
        <v>13</v>
      </c>
      <c r="FZ2">
        <v>18</v>
      </c>
      <c r="GA2">
        <v>21</v>
      </c>
      <c r="GB2">
        <v>18</v>
      </c>
      <c r="GC2">
        <v>15</v>
      </c>
      <c r="GD2">
        <v>26</v>
      </c>
      <c r="GE2">
        <v>22</v>
      </c>
      <c r="GF2" s="2">
        <v>18</v>
      </c>
      <c r="GG2">
        <v>29</v>
      </c>
      <c r="GH2">
        <v>20</v>
      </c>
      <c r="GI2">
        <v>26</v>
      </c>
      <c r="GJ2">
        <v>30</v>
      </c>
      <c r="GK2">
        <v>63</v>
      </c>
      <c r="GL2">
        <v>42</v>
      </c>
      <c r="GM2">
        <v>84</v>
      </c>
      <c r="GN2">
        <v>85</v>
      </c>
      <c r="GO2" s="2">
        <v>84</v>
      </c>
      <c r="GP2">
        <v>14</v>
      </c>
      <c r="GQ2">
        <v>10.6</v>
      </c>
      <c r="GS2">
        <v>5.3</v>
      </c>
      <c r="GT2">
        <v>4.0999999999999996</v>
      </c>
      <c r="GU2">
        <v>3.6</v>
      </c>
      <c r="GV2">
        <v>2.5</v>
      </c>
      <c r="GW2">
        <v>2.2000000000000002</v>
      </c>
      <c r="GX2">
        <v>2</v>
      </c>
      <c r="GY2">
        <v>2.1</v>
      </c>
      <c r="GZ2">
        <v>2</v>
      </c>
      <c r="HA2" s="2">
        <v>2</v>
      </c>
      <c r="HB2">
        <v>51</v>
      </c>
      <c r="HC2">
        <v>17</v>
      </c>
      <c r="HD2">
        <v>12</v>
      </c>
      <c r="HE2">
        <v>34</v>
      </c>
      <c r="HF2">
        <v>33</v>
      </c>
      <c r="HG2">
        <v>41</v>
      </c>
      <c r="HH2">
        <v>17</v>
      </c>
      <c r="HI2">
        <v>16</v>
      </c>
      <c r="HJ2" s="2">
        <v>22</v>
      </c>
      <c r="HK2">
        <v>0.88</v>
      </c>
      <c r="HL2">
        <v>0.93</v>
      </c>
      <c r="HM2">
        <v>1</v>
      </c>
      <c r="HN2">
        <v>1.06</v>
      </c>
      <c r="HO2">
        <v>1.1200000000000001</v>
      </c>
      <c r="HP2">
        <v>1.19</v>
      </c>
      <c r="HQ2">
        <v>1.22</v>
      </c>
      <c r="HR2">
        <v>1.46</v>
      </c>
      <c r="HS2">
        <v>1.34</v>
      </c>
      <c r="HT2">
        <v>1.56</v>
      </c>
      <c r="HU2">
        <v>1.68</v>
      </c>
      <c r="HV2" s="2">
        <v>2.12</v>
      </c>
      <c r="HW2">
        <v>67</v>
      </c>
      <c r="HX2">
        <v>63.1</v>
      </c>
      <c r="HY2">
        <v>58.3</v>
      </c>
      <c r="HZ2">
        <v>54.7</v>
      </c>
      <c r="IA2">
        <v>51.5</v>
      </c>
      <c r="IB2">
        <v>48.2</v>
      </c>
      <c r="IC2">
        <v>46.9</v>
      </c>
      <c r="ID2">
        <v>38.4</v>
      </c>
      <c r="IE2">
        <v>42.1</v>
      </c>
      <c r="IF2">
        <v>35.5</v>
      </c>
      <c r="IG2">
        <v>32.799999999999997</v>
      </c>
      <c r="IH2" s="2">
        <v>25.3</v>
      </c>
      <c r="II2">
        <v>139</v>
      </c>
      <c r="IJ2">
        <v>140</v>
      </c>
      <c r="IK2">
        <v>140</v>
      </c>
      <c r="IL2">
        <v>139</v>
      </c>
      <c r="IM2">
        <v>141</v>
      </c>
      <c r="IN2">
        <v>143</v>
      </c>
      <c r="IO2">
        <v>142</v>
      </c>
      <c r="IP2">
        <v>140</v>
      </c>
      <c r="IQ2" s="2">
        <v>140</v>
      </c>
      <c r="IR2">
        <v>10.81</v>
      </c>
      <c r="IU2">
        <v>8.86</v>
      </c>
      <c r="IV2">
        <v>8.1999999999999993</v>
      </c>
      <c r="IW2">
        <v>6.58</v>
      </c>
      <c r="IX2">
        <v>6.97</v>
      </c>
      <c r="IY2">
        <v>5.03</v>
      </c>
      <c r="IZ2">
        <v>5.72</v>
      </c>
      <c r="JA2">
        <v>4.76</v>
      </c>
      <c r="JB2">
        <v>4.7300000000000004</v>
      </c>
      <c r="JC2" s="2">
        <v>3.43</v>
      </c>
      <c r="JD2">
        <v>2</v>
      </c>
      <c r="JE2">
        <v>1</v>
      </c>
      <c r="JF2">
        <v>1</v>
      </c>
      <c r="JG2">
        <v>1</v>
      </c>
      <c r="JH2">
        <v>1</v>
      </c>
      <c r="JI2">
        <v>1</v>
      </c>
      <c r="JJ2">
        <v>3</v>
      </c>
      <c r="JK2">
        <v>3</v>
      </c>
      <c r="JL2">
        <v>3</v>
      </c>
      <c r="JM2">
        <v>3</v>
      </c>
      <c r="JN2">
        <v>3</v>
      </c>
      <c r="JO2" s="2">
        <v>2</v>
      </c>
      <c r="JP2">
        <v>2</v>
      </c>
      <c r="JQ2">
        <v>1</v>
      </c>
      <c r="JR2">
        <v>1</v>
      </c>
      <c r="JS2">
        <v>1</v>
      </c>
      <c r="JT2">
        <v>1</v>
      </c>
      <c r="JU2">
        <v>1</v>
      </c>
      <c r="JV2">
        <v>1</v>
      </c>
      <c r="JW2">
        <v>1</v>
      </c>
      <c r="JX2">
        <v>1</v>
      </c>
      <c r="JY2">
        <v>1</v>
      </c>
      <c r="JZ2">
        <v>1</v>
      </c>
      <c r="KA2" s="2">
        <v>1</v>
      </c>
      <c r="KB2" t="s">
        <v>158</v>
      </c>
      <c r="KC2">
        <v>3.6</v>
      </c>
      <c r="KD2">
        <v>1</v>
      </c>
      <c r="KE2">
        <v>1</v>
      </c>
      <c r="KF2">
        <v>0</v>
      </c>
      <c r="KG2" t="s">
        <v>358</v>
      </c>
      <c r="KH2" s="1">
        <v>43766</v>
      </c>
      <c r="KI2">
        <f>KH2-D2</f>
        <v>154</v>
      </c>
      <c r="KJ2">
        <f>KI2/7</f>
        <v>22</v>
      </c>
      <c r="KK2">
        <f>IF(DJ2&gt;70,1,IF(DJ2&lt;40,3,2))</f>
        <v>1</v>
      </c>
      <c r="KL2">
        <f>IF(DK2&gt;70,1,IF(DK2&lt;40,3,2))</f>
        <v>1</v>
      </c>
      <c r="KM2">
        <f>IF(DL2&gt;70,1,IF(DL2&lt;40,3,2))</f>
        <v>1</v>
      </c>
      <c r="KN2">
        <f>IF(DM2&gt;70,1,IF(DM2&lt;40,3,2))</f>
        <v>1</v>
      </c>
      <c r="KO2">
        <f>IF(DQ2&gt;70,1,IF(DQ2&lt;40,3,2))</f>
        <v>1</v>
      </c>
      <c r="KP2">
        <f>IF(DR2&gt;70,1,IF(DR2&lt;40,3,2))</f>
        <v>1</v>
      </c>
      <c r="KR2">
        <f>IF(EK2&gt;3.5,1,IF(EK2&lt;2.8,3,2))</f>
        <v>3</v>
      </c>
      <c r="KS2">
        <f>IF(EL2&gt;3.5,1,IF(EL2&lt;2.8,3,2))</f>
        <v>3</v>
      </c>
      <c r="KT2">
        <f>IF(EM2&gt;3.5,1,IF(EM2&lt;2.8,3,2))</f>
        <v>3</v>
      </c>
      <c r="KU2">
        <f>IF(EN2&gt;3.5,1,IF(EN2&lt;2.8,3,2))</f>
        <v>3</v>
      </c>
      <c r="KV2">
        <f>IF(EO2&gt;3.5,1,IF(EO2&lt;2.8,3,2))</f>
        <v>3</v>
      </c>
      <c r="KW2">
        <f>IF(EP2&gt;3.5,1,IF(EP2&lt;2.8,3,2))</f>
        <v>3</v>
      </c>
      <c r="KY2">
        <f>IF(EW2&lt;2,1,IF(EW2&gt;3,3,2))</f>
        <v>1</v>
      </c>
      <c r="KZ2">
        <f>IF(EX2&lt;2,1,IF(EX2&gt;3,3,2))</f>
        <v>1</v>
      </c>
      <c r="LA2">
        <f>IF(EY2&lt;2,1,IF(EY2&gt;3,3,2))</f>
        <v>1</v>
      </c>
      <c r="LB2">
        <f>IF(EZ2&lt;2,1,IF(EZ2&gt;3,3,2))</f>
        <v>1</v>
      </c>
      <c r="LC2">
        <f>IF(FA2&lt;2,1,IF(FA2&gt;3,3,2))</f>
        <v>1</v>
      </c>
      <c r="LD2">
        <f>IF(FB2&lt;2,1,IF(FB2&gt;3,3,2))</f>
        <v>1</v>
      </c>
      <c r="LF2">
        <f>JD2+JP2+KK2+KR2+KY2</f>
        <v>9</v>
      </c>
      <c r="LG2">
        <f>JE2+JQ2+KL2+KS2+KZ2</f>
        <v>7</v>
      </c>
      <c r="LH2">
        <f>JF2+JR2+KM2+KT2+LA2</f>
        <v>7</v>
      </c>
      <c r="LI2">
        <f>JG2+JS2+KN2+KU2+LB2</f>
        <v>7</v>
      </c>
      <c r="LJ2">
        <f>JH2+JT2+KO2+KV2+LC2</f>
        <v>7</v>
      </c>
      <c r="LK2">
        <f>JI2+JU2+KP2+KW2+LD2</f>
        <v>7</v>
      </c>
      <c r="LL2">
        <v>9</v>
      </c>
      <c r="LM2" t="str">
        <f t="shared" ref="LM2:LM19" si="6">IF(LF2&lt;7,"A",IF(LF2&gt;9,"C","B"))</f>
        <v>B</v>
      </c>
      <c r="LN2" t="str">
        <f t="shared" ref="LN2:LN19" si="7">IF(LG2&lt;7,"A",IF(LG2&gt;9,"C","B"))</f>
        <v>B</v>
      </c>
      <c r="LO2" t="str">
        <f t="shared" ref="LO2:LO19" si="8">IF(LH2&lt;7,"A",IF(LH2&gt;9,"C","B"))</f>
        <v>B</v>
      </c>
      <c r="LP2" t="str">
        <f t="shared" ref="LP2:LP19" si="9">IF(LI2&lt;7,"A",IF(LI2&gt;9,"C","B"))</f>
        <v>B</v>
      </c>
      <c r="LQ2" t="str">
        <f t="shared" ref="LQ2:LQ19" si="10">IF(LJ2&lt;7,"A",IF(LJ2&gt;9,"C","B"))</f>
        <v>B</v>
      </c>
      <c r="LR2" t="str">
        <f t="shared" ref="LR2:LR19" si="11">IF(LK2&lt;7,"A",IF(LK2&gt;9,"C","B"))</f>
        <v>B</v>
      </c>
      <c r="LS2" t="str">
        <f t="shared" ref="LS2:LS19" si="12">IF(LL2&lt;7,"A",IF(LL2&gt;9,"C","B"))</f>
        <v>B</v>
      </c>
    </row>
    <row r="3" spans="1:331" x14ac:dyDescent="0.55000000000000004">
      <c r="A3">
        <v>64</v>
      </c>
      <c r="B3" t="s">
        <v>139</v>
      </c>
      <c r="C3" s="1">
        <v>43528</v>
      </c>
      <c r="D3" s="1">
        <f>C3+84</f>
        <v>43612</v>
      </c>
      <c r="E3" t="s">
        <v>141</v>
      </c>
      <c r="F3" t="s">
        <v>145</v>
      </c>
      <c r="G3" t="s">
        <v>143</v>
      </c>
      <c r="H3">
        <v>1</v>
      </c>
      <c r="I3">
        <v>178</v>
      </c>
      <c r="J3">
        <v>91.6</v>
      </c>
      <c r="K3">
        <f t="shared" si="0"/>
        <v>28.910491099608631</v>
      </c>
      <c r="L3">
        <f>(J3^0.425)*(I3^0.725)*0.007184</f>
        <v>2.0976180025536015</v>
      </c>
      <c r="M3">
        <f>706.2*(L3)+2.4</f>
        <v>1483.7378334033535</v>
      </c>
      <c r="N3">
        <v>7</v>
      </c>
      <c r="O3">
        <v>6</v>
      </c>
      <c r="P3">
        <v>6</v>
      </c>
      <c r="Q3">
        <v>7</v>
      </c>
      <c r="R3">
        <v>6</v>
      </c>
      <c r="S3">
        <v>6</v>
      </c>
      <c r="T3">
        <f>(0.957*LN(HK3)+0.378*LN(EW3)+1.12*LN(DY3)+0.643)*10</f>
        <v>5.1690638754959695</v>
      </c>
      <c r="U3">
        <f>(0.957*LN(HL3)+0.378*LN(EX3)+1.12*LN(DZ3)+0.643)*10</f>
        <v>3.2749739022159363</v>
      </c>
      <c r="V3" t="e">
        <f>(0.957*LN(HM3)+0.378*LN(EY3)+1.12*LN(EA3)+0.643)*10</f>
        <v>#NUM!</v>
      </c>
      <c r="W3">
        <f>(0.957*LN(HN3)+0.378*LN(EZ3)+1.12*LN(EB3)+0.643)*10</f>
        <v>4.7964849523096795</v>
      </c>
      <c r="X3" t="e">
        <f>(0.957*LN(#REF!)+0.378*LN(#REF!)+1.12*LN(#REF!)+0.643)*10</f>
        <v>#REF!</v>
      </c>
      <c r="Y3" s="3">
        <f>IFERROR(LOG10(EW3*17.1)*0.66+EK3*10*(-0.085),"")</f>
        <v>-1.9797780635935416</v>
      </c>
      <c r="Z3" s="5">
        <f>IFERROR(LOG10(EX3*17.1)*0.66+EL3*10*(-0.085),"")</f>
        <v>-2.108962944749746</v>
      </c>
      <c r="AA3" s="5">
        <f>IFERROR(LOG10(EY3*17.1)*0.66+EM3*10*(-0.085),"")</f>
        <v>-2.108962944749746</v>
      </c>
      <c r="AB3" s="5">
        <f>IFERROR(LOG10(EZ3*17.1)*0.66+EN3*10*(-0.085),"")</f>
        <v>-2.108962944749746</v>
      </c>
      <c r="AC3" s="5" t="str">
        <f>IFERROR(LOG10(#REF!*17.1)*0.66+#REF!*10*(-0.085),"")</f>
        <v/>
      </c>
      <c r="AD3" s="4" t="str">
        <f t="shared" si="1"/>
        <v>2</v>
      </c>
      <c r="AE3" s="6" t="str">
        <f t="shared" si="2"/>
        <v>2</v>
      </c>
      <c r="AF3" s="6" t="str">
        <f t="shared" si="3"/>
        <v>2</v>
      </c>
      <c r="AG3" s="6" t="str">
        <f t="shared" si="4"/>
        <v>2</v>
      </c>
      <c r="AH3" s="6" t="str">
        <f t="shared" si="5"/>
        <v/>
      </c>
      <c r="AI3">
        <f>(FI3*A3)/(CX3*(FU3^0.5))</f>
        <v>7.8415684705568536</v>
      </c>
      <c r="AJ3">
        <f>(FJ3*A3)/(CY3*(FV3^0.5))</f>
        <v>6.9829724875517556</v>
      </c>
      <c r="AK3">
        <f>(FK3*A3)/(CZ3*(FW3^0.5))</f>
        <v>7.4317833729043237</v>
      </c>
      <c r="AL3">
        <f>(FL3*A3)/(DA3*(FX3^0.5))</f>
        <v>7.5421968538371287</v>
      </c>
      <c r="AM3" t="e">
        <f>(#REF!*A3)/(#REF!*(#REF!^0.5))</f>
        <v>#REF!</v>
      </c>
      <c r="AN3">
        <f>((FI3/"37")/CX3)*100</f>
        <v>2.3648648648648649</v>
      </c>
      <c r="AO3">
        <v>1</v>
      </c>
      <c r="AP3">
        <v>1</v>
      </c>
      <c r="AQ3">
        <v>0</v>
      </c>
      <c r="AR3">
        <v>0</v>
      </c>
      <c r="AS3">
        <v>0</v>
      </c>
      <c r="AT3">
        <v>0</v>
      </c>
      <c r="AU3">
        <v>0</v>
      </c>
      <c r="AV3">
        <v>11.5</v>
      </c>
      <c r="AW3">
        <v>14.4</v>
      </c>
      <c r="AX3">
        <v>11.6</v>
      </c>
      <c r="AY3">
        <f>AVERAGE(AV3:AX3)</f>
        <v>12.5</v>
      </c>
      <c r="AZ3">
        <v>1</v>
      </c>
      <c r="BA3">
        <v>1</v>
      </c>
      <c r="BB3">
        <f>(AZ3/2)*(BA3/2)*PI()</f>
        <v>0.78539816339744828</v>
      </c>
      <c r="BC3">
        <f>AY3*BB3*60</f>
        <v>589.0486225480862</v>
      </c>
      <c r="BI3">
        <v>121.35</v>
      </c>
      <c r="BJ3">
        <v>124.65</v>
      </c>
      <c r="BK3">
        <v>112.19</v>
      </c>
      <c r="BL3">
        <f>(BI3+BJ3+BK3)/3</f>
        <v>119.39666666666666</v>
      </c>
      <c r="BM3">
        <v>2380</v>
      </c>
      <c r="BN3">
        <v>2020</v>
      </c>
      <c r="BO3">
        <v>4.4000000000000004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 s="2">
        <v>0</v>
      </c>
      <c r="CC3">
        <v>3.06</v>
      </c>
      <c r="CD3">
        <v>2.37</v>
      </c>
      <c r="CE3">
        <v>2.21</v>
      </c>
      <c r="CF3">
        <v>2.5099999999999998</v>
      </c>
      <c r="CG3">
        <v>1.82</v>
      </c>
      <c r="CH3">
        <v>2.57</v>
      </c>
      <c r="CI3">
        <v>2.52</v>
      </c>
      <c r="CJ3">
        <v>2.54</v>
      </c>
      <c r="CK3" s="2">
        <v>2.12</v>
      </c>
      <c r="CL3">
        <v>14.4</v>
      </c>
      <c r="CM3">
        <v>15.3</v>
      </c>
      <c r="CN3">
        <v>14.9</v>
      </c>
      <c r="CO3">
        <v>14.5</v>
      </c>
      <c r="CP3">
        <v>14.6</v>
      </c>
      <c r="CQ3">
        <v>14.2</v>
      </c>
      <c r="CR3">
        <v>14.8</v>
      </c>
      <c r="CS3">
        <v>13.5</v>
      </c>
      <c r="CT3">
        <v>13.3</v>
      </c>
      <c r="CU3">
        <v>12.1</v>
      </c>
      <c r="CV3">
        <v>12.3</v>
      </c>
      <c r="CW3" s="2">
        <v>8.3000000000000007</v>
      </c>
      <c r="CX3">
        <v>88</v>
      </c>
      <c r="CY3">
        <v>72</v>
      </c>
      <c r="CZ3">
        <v>83</v>
      </c>
      <c r="DA3">
        <v>74</v>
      </c>
      <c r="DB3">
        <v>84</v>
      </c>
      <c r="DC3">
        <v>79</v>
      </c>
      <c r="DD3">
        <v>82</v>
      </c>
      <c r="DE3">
        <v>67</v>
      </c>
      <c r="DF3">
        <v>73</v>
      </c>
      <c r="DG3">
        <v>75</v>
      </c>
      <c r="DH3">
        <v>81</v>
      </c>
      <c r="DI3" s="2">
        <v>86</v>
      </c>
      <c r="DJ3">
        <v>70</v>
      </c>
      <c r="DK3">
        <v>81</v>
      </c>
      <c r="DM3">
        <v>74</v>
      </c>
      <c r="DN3" s="7"/>
      <c r="DO3" s="7"/>
      <c r="DP3" s="7"/>
      <c r="DQ3">
        <v>75</v>
      </c>
      <c r="DR3">
        <v>78</v>
      </c>
      <c r="DS3">
        <v>67</v>
      </c>
      <c r="DT3">
        <v>75</v>
      </c>
      <c r="DU3">
        <v>83</v>
      </c>
      <c r="DV3">
        <v>79</v>
      </c>
      <c r="DW3">
        <v>76</v>
      </c>
      <c r="DX3" s="2">
        <v>68</v>
      </c>
      <c r="DY3">
        <v>1.2</v>
      </c>
      <c r="DZ3">
        <v>1.1299999999999999</v>
      </c>
      <c r="EB3">
        <v>1.19</v>
      </c>
      <c r="EC3">
        <v>1.18</v>
      </c>
      <c r="ED3">
        <v>1.1599999999999999</v>
      </c>
      <c r="EE3">
        <v>1.28</v>
      </c>
      <c r="EF3">
        <v>1.17</v>
      </c>
      <c r="EG3">
        <v>1.1100000000000001</v>
      </c>
      <c r="EH3">
        <v>1.1499999999999999</v>
      </c>
      <c r="EI3">
        <v>1.18</v>
      </c>
      <c r="EJ3" s="2">
        <v>1.28</v>
      </c>
      <c r="EK3">
        <v>3.4</v>
      </c>
      <c r="EL3">
        <v>3.5</v>
      </c>
      <c r="EM3">
        <v>3.5</v>
      </c>
      <c r="EN3">
        <v>3.5</v>
      </c>
      <c r="EO3">
        <v>3.6</v>
      </c>
      <c r="EP3">
        <v>3.5</v>
      </c>
      <c r="EQ3">
        <v>3.7</v>
      </c>
      <c r="ER3">
        <v>3.7</v>
      </c>
      <c r="ES3">
        <v>3.7</v>
      </c>
      <c r="ET3">
        <v>3.6</v>
      </c>
      <c r="EU3">
        <v>3.5</v>
      </c>
      <c r="EV3" s="2">
        <v>2.9</v>
      </c>
      <c r="EW3">
        <v>1.4</v>
      </c>
      <c r="EX3">
        <v>1.2</v>
      </c>
      <c r="EY3">
        <v>1.2</v>
      </c>
      <c r="EZ3">
        <v>1.2</v>
      </c>
      <c r="FA3">
        <v>1.5</v>
      </c>
      <c r="FB3">
        <v>1.5</v>
      </c>
      <c r="FC3">
        <v>2.2999999999999998</v>
      </c>
      <c r="FD3">
        <v>2.2999999999999998</v>
      </c>
      <c r="FE3">
        <v>2.2000000000000002</v>
      </c>
      <c r="FF3">
        <v>1.7</v>
      </c>
      <c r="FG3">
        <v>1.9</v>
      </c>
      <c r="FH3" s="2">
        <v>1.2</v>
      </c>
      <c r="FI3">
        <v>77</v>
      </c>
      <c r="FJ3">
        <v>36</v>
      </c>
      <c r="FK3">
        <v>51</v>
      </c>
      <c r="FL3">
        <v>39</v>
      </c>
      <c r="FM3">
        <v>53</v>
      </c>
      <c r="FN3">
        <v>53</v>
      </c>
      <c r="FO3">
        <v>48</v>
      </c>
      <c r="FP3">
        <v>42</v>
      </c>
      <c r="FQ3">
        <v>36</v>
      </c>
      <c r="FR3">
        <v>32</v>
      </c>
      <c r="FS3">
        <v>26</v>
      </c>
      <c r="FT3" s="2">
        <v>30</v>
      </c>
      <c r="FU3">
        <v>51</v>
      </c>
      <c r="FV3">
        <v>21</v>
      </c>
      <c r="FW3">
        <v>28</v>
      </c>
      <c r="FX3">
        <v>20</v>
      </c>
      <c r="FY3">
        <v>34</v>
      </c>
      <c r="FZ3">
        <v>30</v>
      </c>
      <c r="GA3">
        <v>37</v>
      </c>
      <c r="GB3">
        <v>24</v>
      </c>
      <c r="GC3">
        <v>22</v>
      </c>
      <c r="GD3">
        <v>20</v>
      </c>
      <c r="GE3">
        <v>15</v>
      </c>
      <c r="GF3" s="2">
        <v>18</v>
      </c>
      <c r="GG3">
        <v>114</v>
      </c>
      <c r="GH3">
        <v>77</v>
      </c>
      <c r="GI3">
        <v>158</v>
      </c>
      <c r="GJ3">
        <v>80</v>
      </c>
      <c r="GK3">
        <v>80</v>
      </c>
      <c r="GL3">
        <v>69</v>
      </c>
      <c r="GM3">
        <v>49</v>
      </c>
      <c r="GN3">
        <v>26</v>
      </c>
      <c r="GO3" s="2">
        <v>23</v>
      </c>
      <c r="GP3">
        <v>5.2</v>
      </c>
      <c r="GQ3">
        <v>5.2</v>
      </c>
      <c r="GS3">
        <v>4.5</v>
      </c>
      <c r="GT3">
        <v>4.7</v>
      </c>
      <c r="GU3">
        <v>4.4000000000000004</v>
      </c>
      <c r="GV3">
        <v>4.5999999999999996</v>
      </c>
      <c r="GW3">
        <v>4.4000000000000004</v>
      </c>
      <c r="GX3">
        <v>5</v>
      </c>
      <c r="GY3">
        <v>4.5999999999999996</v>
      </c>
      <c r="GZ3">
        <v>5.5</v>
      </c>
      <c r="HA3" s="2">
        <v>5.2</v>
      </c>
      <c r="HB3">
        <v>18</v>
      </c>
      <c r="HD3">
        <v>17</v>
      </c>
      <c r="HF3">
        <v>16</v>
      </c>
      <c r="HG3">
        <v>22</v>
      </c>
      <c r="HH3">
        <v>27</v>
      </c>
      <c r="HI3">
        <v>52</v>
      </c>
      <c r="HJ3" s="2">
        <v>89</v>
      </c>
      <c r="HK3">
        <v>0.62</v>
      </c>
      <c r="HL3">
        <v>0.57999999999999996</v>
      </c>
      <c r="HM3">
        <v>0.54</v>
      </c>
      <c r="HN3">
        <v>0.64</v>
      </c>
      <c r="HO3">
        <v>0.56999999999999995</v>
      </c>
      <c r="HP3">
        <v>0.6</v>
      </c>
      <c r="HQ3">
        <v>0.76</v>
      </c>
      <c r="HR3">
        <v>0.63</v>
      </c>
      <c r="HS3">
        <v>0.61</v>
      </c>
      <c r="HT3">
        <v>0.59</v>
      </c>
      <c r="HU3">
        <v>0.67</v>
      </c>
      <c r="HV3" s="2">
        <v>0.56000000000000005</v>
      </c>
      <c r="HW3">
        <v>99.2</v>
      </c>
      <c r="HX3">
        <v>106.7</v>
      </c>
      <c r="HY3">
        <v>115.4</v>
      </c>
      <c r="HZ3">
        <v>95.8</v>
      </c>
      <c r="IA3">
        <v>108.8</v>
      </c>
      <c r="IB3">
        <v>102.8</v>
      </c>
      <c r="IC3">
        <v>79</v>
      </c>
      <c r="ID3">
        <v>97.1</v>
      </c>
      <c r="IE3">
        <v>100.5</v>
      </c>
      <c r="IF3">
        <v>103.8</v>
      </c>
      <c r="IG3">
        <v>9.3000000000000007</v>
      </c>
      <c r="IH3" s="2">
        <v>109.4</v>
      </c>
      <c r="II3">
        <v>140</v>
      </c>
      <c r="IJ3">
        <v>138</v>
      </c>
      <c r="IK3">
        <v>137</v>
      </c>
      <c r="IL3">
        <v>139</v>
      </c>
      <c r="IM3">
        <v>136</v>
      </c>
      <c r="IN3">
        <v>139</v>
      </c>
      <c r="IO3">
        <v>140</v>
      </c>
      <c r="IP3">
        <v>137</v>
      </c>
      <c r="IQ3" s="2">
        <v>136</v>
      </c>
      <c r="IR3">
        <v>5.86</v>
      </c>
      <c r="IU3">
        <v>4.6500000000000004</v>
      </c>
      <c r="IV3">
        <v>5.25</v>
      </c>
      <c r="IW3">
        <v>5.12</v>
      </c>
      <c r="IX3">
        <v>5.05</v>
      </c>
      <c r="IY3">
        <v>4.8899999999999997</v>
      </c>
      <c r="IZ3">
        <v>4.22</v>
      </c>
      <c r="JA3">
        <v>3.71</v>
      </c>
      <c r="JB3">
        <v>4.08</v>
      </c>
      <c r="JC3" s="2">
        <v>4.68</v>
      </c>
      <c r="JD3">
        <v>1</v>
      </c>
      <c r="JE3">
        <v>1</v>
      </c>
      <c r="JF3">
        <v>1</v>
      </c>
      <c r="JG3">
        <v>1</v>
      </c>
      <c r="JH3">
        <v>1</v>
      </c>
      <c r="JI3">
        <v>1</v>
      </c>
      <c r="JJ3">
        <v>1</v>
      </c>
      <c r="JK3">
        <v>1</v>
      </c>
      <c r="JL3">
        <v>1</v>
      </c>
      <c r="JM3">
        <v>1</v>
      </c>
      <c r="JN3">
        <v>1</v>
      </c>
      <c r="JO3" s="2">
        <v>1</v>
      </c>
      <c r="JP3">
        <v>1</v>
      </c>
      <c r="JQ3">
        <v>1</v>
      </c>
      <c r="JR3">
        <v>1</v>
      </c>
      <c r="JS3">
        <v>1</v>
      </c>
      <c r="JT3">
        <v>1</v>
      </c>
      <c r="JU3">
        <v>1</v>
      </c>
      <c r="JV3">
        <v>1</v>
      </c>
      <c r="JW3">
        <v>1</v>
      </c>
      <c r="JX3">
        <v>1</v>
      </c>
      <c r="JY3">
        <v>1</v>
      </c>
      <c r="JZ3">
        <v>1</v>
      </c>
      <c r="KA3" s="2">
        <v>1</v>
      </c>
      <c r="KB3" t="s">
        <v>151</v>
      </c>
      <c r="KC3">
        <v>0</v>
      </c>
      <c r="KD3">
        <v>1</v>
      </c>
      <c r="KE3">
        <v>0</v>
      </c>
      <c r="KF3">
        <v>1</v>
      </c>
      <c r="KH3" s="26">
        <v>44834</v>
      </c>
      <c r="KI3">
        <f>KH3-D3</f>
        <v>1222</v>
      </c>
      <c r="KJ3">
        <f>KI3/7</f>
        <v>174.57142857142858</v>
      </c>
      <c r="KK3">
        <f>IF(DJ3&gt;70,1,IF(DJ3&lt;40,3,2))</f>
        <v>2</v>
      </c>
      <c r="KL3">
        <f>IF(DK3&gt;70,1,IF(DK3&lt;40,3,2))</f>
        <v>1</v>
      </c>
      <c r="KM3">
        <f>IF(DL3&gt;70,1,IF(DL3&lt;40,3,2))</f>
        <v>3</v>
      </c>
      <c r="KN3">
        <f>IF(DM3&gt;70,1,IF(DM3&lt;40,3,2))</f>
        <v>1</v>
      </c>
      <c r="KO3">
        <f>IF(DQ3&gt;70,1,IF(DQ3&lt;40,3,2))</f>
        <v>1</v>
      </c>
      <c r="KP3">
        <f>IF(DR3&gt;70,1,IF(DR3&lt;40,3,2))</f>
        <v>1</v>
      </c>
      <c r="KR3">
        <f>IF(EK3&gt;3.5,1,IF(EK3&lt;2.8,3,2))</f>
        <v>2</v>
      </c>
      <c r="KS3">
        <f>IF(EL3&gt;3.5,1,IF(EL3&lt;2.8,3,2))</f>
        <v>2</v>
      </c>
      <c r="KT3">
        <f>IF(EM3&gt;3.5,1,IF(EM3&lt;2.8,3,2))</f>
        <v>2</v>
      </c>
      <c r="KU3">
        <f>IF(EN3&gt;3.5,1,IF(EN3&lt;2.8,3,2))</f>
        <v>2</v>
      </c>
      <c r="KV3">
        <f>IF(EO3&gt;3.5,1,IF(EO3&lt;2.8,3,2))</f>
        <v>1</v>
      </c>
      <c r="KW3">
        <f>IF(EP3&gt;3.5,1,IF(EP3&lt;2.8,3,2))</f>
        <v>2</v>
      </c>
      <c r="KY3">
        <f>IF(EW3&lt;2,1,IF(EW3&gt;3,3,2))</f>
        <v>1</v>
      </c>
      <c r="KZ3">
        <f>IF(EX3&lt;2,1,IF(EX3&gt;3,3,2))</f>
        <v>1</v>
      </c>
      <c r="LA3">
        <f>IF(EY3&lt;2,1,IF(EY3&gt;3,3,2))</f>
        <v>1</v>
      </c>
      <c r="LB3">
        <f>IF(EZ3&lt;2,1,IF(EZ3&gt;3,3,2))</f>
        <v>1</v>
      </c>
      <c r="LC3">
        <f>IF(FA3&lt;2,1,IF(FA3&gt;3,3,2))</f>
        <v>1</v>
      </c>
      <c r="LD3">
        <f>IF(FB3&lt;2,1,IF(FB3&gt;3,3,2))</f>
        <v>1</v>
      </c>
      <c r="LF3">
        <f>JD3+JP3+KK3+KR3+KY3</f>
        <v>7</v>
      </c>
      <c r="LG3">
        <f>JE3+JQ3+KL3+KS3+KZ3</f>
        <v>6</v>
      </c>
      <c r="LH3">
        <f>JF3+JR3+KM3+KT3+LA3</f>
        <v>8</v>
      </c>
      <c r="LI3">
        <f>JG3+JS3+KN3+KU3+LB3</f>
        <v>6</v>
      </c>
      <c r="LJ3">
        <f>JH3+JT3+KO3+KV3+LC3</f>
        <v>5</v>
      </c>
      <c r="LK3">
        <f>JI3+JU3+KP3+KW3+LD3</f>
        <v>6</v>
      </c>
      <c r="LL3">
        <v>7</v>
      </c>
      <c r="LM3" t="str">
        <f t="shared" si="6"/>
        <v>B</v>
      </c>
      <c r="LN3" t="str">
        <f t="shared" si="7"/>
        <v>A</v>
      </c>
      <c r="LO3" t="str">
        <f t="shared" si="8"/>
        <v>B</v>
      </c>
      <c r="LP3" t="str">
        <f t="shared" si="9"/>
        <v>A</v>
      </c>
      <c r="LQ3" t="str">
        <f t="shared" si="10"/>
        <v>A</v>
      </c>
      <c r="LR3" t="str">
        <f t="shared" si="11"/>
        <v>A</v>
      </c>
      <c r="LS3" t="str">
        <f t="shared" si="12"/>
        <v>B</v>
      </c>
    </row>
    <row r="4" spans="1:331" x14ac:dyDescent="0.55000000000000004">
      <c r="A4">
        <v>64</v>
      </c>
      <c r="B4" t="s">
        <v>146</v>
      </c>
      <c r="C4" s="1">
        <v>43543</v>
      </c>
      <c r="D4" s="1">
        <f>C4+84</f>
        <v>43627</v>
      </c>
      <c r="E4" t="s">
        <v>141</v>
      </c>
      <c r="F4" t="s">
        <v>145</v>
      </c>
      <c r="G4" t="s">
        <v>143</v>
      </c>
      <c r="H4">
        <v>0</v>
      </c>
      <c r="I4">
        <v>164</v>
      </c>
      <c r="J4">
        <v>76</v>
      </c>
      <c r="K4">
        <f t="shared" si="0"/>
        <v>28.256989886972047</v>
      </c>
      <c r="L4">
        <f t="shared" ref="L4:L17" si="13">(J4^0.425)*(I4^0.725)*0.007184</f>
        <v>1.8258869734394432</v>
      </c>
      <c r="M4">
        <f t="shared" ref="M4:M17" si="14">706.2*(L4)+2.4</f>
        <v>1291.8413806429348</v>
      </c>
      <c r="N4">
        <v>8</v>
      </c>
      <c r="O4">
        <v>8</v>
      </c>
      <c r="P4">
        <v>8</v>
      </c>
      <c r="Q4">
        <v>8</v>
      </c>
      <c r="R4">
        <v>8</v>
      </c>
      <c r="S4">
        <v>7</v>
      </c>
      <c r="T4">
        <f>(0.957*LN(HK4)+0.378*LN(EW4)+1.12*LN(DY4)+0.643)*10</f>
        <v>9.5867152753239395</v>
      </c>
      <c r="U4">
        <f>(0.957*LN(HL4)+0.378*LN(EX4)+1.12*LN(DZ4)+0.643)*10</f>
        <v>8.3161285532512981</v>
      </c>
      <c r="V4">
        <f>(0.957*LN(HM4)+0.378*LN(EY4)+1.12*LN(EA4)+0.643)*10</f>
        <v>9.607849377667856</v>
      </c>
      <c r="W4">
        <f>(0.957*LN(HN4)+0.378*LN(EZ4)+1.12*LN(EB4)+0.643)*10</f>
        <v>10.532829082185797</v>
      </c>
      <c r="X4" t="e">
        <f>(0.957*LN(#REF!)+0.378*LN(#REF!)+1.12*LN(#REF!)+0.643)*10</f>
        <v>#REF!</v>
      </c>
      <c r="Y4" s="3">
        <f>IFERROR(LOG10(EW4*17.1)*0.66+EK4*10*(-0.085),"")</f>
        <v>-1.1100023361644289</v>
      </c>
      <c r="Z4" s="5">
        <f>IFERROR(LOG10(EX4*17.1)*0.66+EL4*10*(-0.085),"")</f>
        <v>-1.2360199546186661</v>
      </c>
      <c r="AA4" s="5">
        <f>IFERROR(LOG10(EY4*17.1)*0.66+EM4*10*(-0.085),"")</f>
        <v>-1.2360199546186661</v>
      </c>
      <c r="AB4" s="5">
        <f>IFERROR(LOG10(EZ4*17.1)*0.66+EN4*10*(-0.085),"")</f>
        <v>-1.2147780635935415</v>
      </c>
      <c r="AC4" s="5" t="str">
        <f>IFERROR(LOG10(#REF!*17.1)*0.66+#REF!*10*(-0.085),"")</f>
        <v/>
      </c>
      <c r="AD4" s="4" t="str">
        <f t="shared" si="1"/>
        <v>3</v>
      </c>
      <c r="AE4" s="6" t="str">
        <f t="shared" si="2"/>
        <v>3</v>
      </c>
      <c r="AF4" s="6" t="str">
        <f t="shared" si="3"/>
        <v>3</v>
      </c>
      <c r="AG4" s="6" t="str">
        <f t="shared" si="4"/>
        <v>3</v>
      </c>
      <c r="AH4" s="6" t="str">
        <f t="shared" si="5"/>
        <v/>
      </c>
      <c r="AI4">
        <f>(FI4*A4)/(CX4*(FU4^0.5))</f>
        <v>7.4138458331404369</v>
      </c>
      <c r="AJ4">
        <f>(FJ4*A4)/(CY4*(FV4^0.5))</f>
        <v>10.086522861811178</v>
      </c>
      <c r="AK4">
        <f>(FK4*A4)/(CZ4*(FW4^0.5))</f>
        <v>10.338461538461539</v>
      </c>
      <c r="AL4">
        <f>(FL4*A4)/(DA4*(FX4^0.5))</f>
        <v>9.510324967725106</v>
      </c>
      <c r="AM4" t="e">
        <f>(#REF!*A4)/(#REF!*(#REF!^0.5))</f>
        <v>#REF!</v>
      </c>
      <c r="AN4">
        <f>((FI4/"37")/CX4)*100</f>
        <v>1.5015015015015014</v>
      </c>
      <c r="AO4">
        <v>1</v>
      </c>
      <c r="AP4">
        <v>1</v>
      </c>
      <c r="AQ4">
        <v>1</v>
      </c>
      <c r="AR4">
        <v>0</v>
      </c>
      <c r="AS4">
        <v>0</v>
      </c>
      <c r="AT4">
        <v>25</v>
      </c>
      <c r="AU4">
        <v>0</v>
      </c>
      <c r="AV4">
        <v>3.9</v>
      </c>
      <c r="AW4">
        <v>2.2999999999999998</v>
      </c>
      <c r="AX4">
        <v>2.5</v>
      </c>
      <c r="AY4">
        <f>AVERAGE(AV4:AX4)</f>
        <v>2.9</v>
      </c>
      <c r="AZ4">
        <v>1</v>
      </c>
      <c r="BA4">
        <v>1</v>
      </c>
      <c r="BB4">
        <f t="shared" ref="BB4:BB17" si="15">(AZ4/2)*(BA4/2)*PI()</f>
        <v>0.78539816339744828</v>
      </c>
      <c r="BC4">
        <f t="shared" ref="BC4:BC17" si="16">AY4*BB4*60</f>
        <v>136.65928043115599</v>
      </c>
      <c r="BI4">
        <v>188.51</v>
      </c>
      <c r="BJ4">
        <v>165.36</v>
      </c>
      <c r="BK4">
        <v>152.47999999999999</v>
      </c>
      <c r="BL4">
        <f>(BI4+BJ4+BK4)/3</f>
        <v>168.78333333333333</v>
      </c>
      <c r="BM4">
        <v>1140</v>
      </c>
      <c r="BN4">
        <v>932.53</v>
      </c>
      <c r="BO4">
        <v>5.8</v>
      </c>
      <c r="BP4">
        <v>1.8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 s="2">
        <v>0</v>
      </c>
      <c r="CC4">
        <v>4.41</v>
      </c>
      <c r="CD4">
        <v>4.34</v>
      </c>
      <c r="CE4">
        <v>4.8099999999999996</v>
      </c>
      <c r="CF4">
        <v>4.67</v>
      </c>
      <c r="CG4">
        <v>4.1900000000000004</v>
      </c>
      <c r="CH4">
        <v>5.09</v>
      </c>
      <c r="CI4">
        <v>4.42</v>
      </c>
      <c r="CJ4">
        <v>4.5599999999999996</v>
      </c>
      <c r="CK4" s="2">
        <v>8.76</v>
      </c>
      <c r="CL4">
        <v>9.6999999999999993</v>
      </c>
      <c r="CM4">
        <v>9.1999999999999993</v>
      </c>
      <c r="CN4">
        <v>8.9</v>
      </c>
      <c r="CO4">
        <v>8.9</v>
      </c>
      <c r="CP4">
        <v>8.5</v>
      </c>
      <c r="CQ4">
        <v>7</v>
      </c>
      <c r="CR4">
        <v>8.6999999999999993</v>
      </c>
      <c r="CS4">
        <v>9.1999999999999993</v>
      </c>
      <c r="CT4">
        <v>11.3</v>
      </c>
      <c r="CU4">
        <v>11.1</v>
      </c>
      <c r="CV4">
        <v>11.8</v>
      </c>
      <c r="CW4" s="2">
        <v>11.4</v>
      </c>
      <c r="CX4">
        <v>99</v>
      </c>
      <c r="CY4">
        <v>77</v>
      </c>
      <c r="CZ4">
        <v>65</v>
      </c>
      <c r="DA4">
        <v>88</v>
      </c>
      <c r="DB4">
        <v>81</v>
      </c>
      <c r="DC4">
        <v>82</v>
      </c>
      <c r="DD4">
        <v>53</v>
      </c>
      <c r="DE4">
        <v>51</v>
      </c>
      <c r="DF4">
        <v>69</v>
      </c>
      <c r="DG4">
        <v>71</v>
      </c>
      <c r="DH4">
        <v>90</v>
      </c>
      <c r="DI4" s="2">
        <v>180</v>
      </c>
      <c r="DJ4">
        <v>68</v>
      </c>
      <c r="DK4">
        <v>71</v>
      </c>
      <c r="DL4">
        <v>67</v>
      </c>
      <c r="DM4">
        <v>64</v>
      </c>
      <c r="DN4" s="7"/>
      <c r="DO4" s="7"/>
      <c r="DP4" s="7"/>
      <c r="DQ4">
        <v>66</v>
      </c>
      <c r="DR4">
        <v>62</v>
      </c>
      <c r="DS4">
        <v>63</v>
      </c>
      <c r="DT4">
        <v>63</v>
      </c>
      <c r="DU4">
        <v>94</v>
      </c>
      <c r="DV4">
        <v>95</v>
      </c>
      <c r="DW4">
        <v>104</v>
      </c>
      <c r="DX4" s="2">
        <v>98</v>
      </c>
      <c r="DY4">
        <v>1.23</v>
      </c>
      <c r="DZ4">
        <v>1.22</v>
      </c>
      <c r="EA4">
        <v>1.27</v>
      </c>
      <c r="EB4">
        <v>1.31</v>
      </c>
      <c r="EC4">
        <v>1.28</v>
      </c>
      <c r="ED4">
        <v>1.33</v>
      </c>
      <c r="EE4">
        <v>1.34</v>
      </c>
      <c r="EF4">
        <v>1.31</v>
      </c>
      <c r="EG4">
        <v>1.03</v>
      </c>
      <c r="EH4">
        <v>1.03</v>
      </c>
      <c r="EI4">
        <v>0.98</v>
      </c>
      <c r="EJ4" s="2">
        <v>1.0900000000000001</v>
      </c>
      <c r="EK4">
        <v>2.4</v>
      </c>
      <c r="EL4">
        <v>2.5</v>
      </c>
      <c r="EM4">
        <v>2.5</v>
      </c>
      <c r="EN4">
        <v>2.5</v>
      </c>
      <c r="EO4">
        <v>2.4</v>
      </c>
      <c r="EP4">
        <v>2.4</v>
      </c>
      <c r="EQ4">
        <v>2.4</v>
      </c>
      <c r="ER4">
        <v>2.4</v>
      </c>
      <c r="ES4">
        <v>2.7</v>
      </c>
      <c r="ET4">
        <v>2.9</v>
      </c>
      <c r="EU4">
        <v>3.4</v>
      </c>
      <c r="EV4" s="2">
        <v>3.6</v>
      </c>
      <c r="EW4">
        <v>1.5</v>
      </c>
      <c r="EX4">
        <v>1.3</v>
      </c>
      <c r="EY4">
        <v>1.3</v>
      </c>
      <c r="EZ4">
        <v>1.4</v>
      </c>
      <c r="FA4">
        <v>1.1000000000000001</v>
      </c>
      <c r="FB4">
        <v>0.7</v>
      </c>
      <c r="FC4">
        <v>1.3</v>
      </c>
      <c r="FD4">
        <v>1.1000000000000001</v>
      </c>
      <c r="FE4">
        <v>0.6</v>
      </c>
      <c r="FF4">
        <v>0.6</v>
      </c>
      <c r="FG4">
        <v>0.7</v>
      </c>
      <c r="FH4" s="2">
        <v>0.7</v>
      </c>
      <c r="FI4">
        <v>55</v>
      </c>
      <c r="FJ4">
        <v>47</v>
      </c>
      <c r="FK4">
        <v>42</v>
      </c>
      <c r="FL4">
        <v>57</v>
      </c>
      <c r="FM4">
        <v>43</v>
      </c>
      <c r="FN4">
        <v>75</v>
      </c>
      <c r="FO4">
        <v>65</v>
      </c>
      <c r="FP4">
        <v>74</v>
      </c>
      <c r="FQ4">
        <v>53</v>
      </c>
      <c r="FR4">
        <v>48</v>
      </c>
      <c r="FS4">
        <v>50</v>
      </c>
      <c r="FT4" s="2">
        <v>45</v>
      </c>
      <c r="FU4">
        <v>23</v>
      </c>
      <c r="FV4">
        <v>15</v>
      </c>
      <c r="FW4">
        <v>16</v>
      </c>
      <c r="FX4">
        <v>19</v>
      </c>
      <c r="FY4">
        <v>14</v>
      </c>
      <c r="FZ4">
        <v>13</v>
      </c>
      <c r="GA4">
        <v>30</v>
      </c>
      <c r="GB4">
        <v>35</v>
      </c>
      <c r="GC4">
        <v>28</v>
      </c>
      <c r="GD4">
        <v>28</v>
      </c>
      <c r="GE4">
        <v>32</v>
      </c>
      <c r="GF4" s="2">
        <v>34</v>
      </c>
      <c r="GG4">
        <v>21</v>
      </c>
      <c r="GH4">
        <v>16</v>
      </c>
      <c r="GI4">
        <v>12</v>
      </c>
      <c r="GJ4">
        <v>36</v>
      </c>
      <c r="GK4">
        <v>30</v>
      </c>
      <c r="GL4">
        <v>48</v>
      </c>
      <c r="GM4">
        <v>56</v>
      </c>
      <c r="GN4">
        <v>50</v>
      </c>
      <c r="GO4" s="2">
        <v>161</v>
      </c>
      <c r="GP4">
        <v>3.7</v>
      </c>
      <c r="GQ4">
        <v>3.6</v>
      </c>
      <c r="GR4">
        <v>3.1</v>
      </c>
      <c r="GS4">
        <v>3.5</v>
      </c>
      <c r="GT4">
        <v>3.3</v>
      </c>
      <c r="GU4">
        <v>2</v>
      </c>
      <c r="GV4">
        <v>2.4</v>
      </c>
      <c r="GW4">
        <v>3</v>
      </c>
      <c r="GX4">
        <v>4.9000000000000004</v>
      </c>
      <c r="GY4">
        <v>4.5999999999999996</v>
      </c>
      <c r="GZ4">
        <v>6.2</v>
      </c>
      <c r="HA4" s="2">
        <v>3.5</v>
      </c>
      <c r="HB4">
        <v>69</v>
      </c>
      <c r="HC4">
        <v>87</v>
      </c>
      <c r="HE4">
        <v>378</v>
      </c>
      <c r="HF4">
        <v>277</v>
      </c>
      <c r="HG4">
        <v>121</v>
      </c>
      <c r="HH4">
        <v>57</v>
      </c>
      <c r="HI4">
        <v>28</v>
      </c>
      <c r="HJ4" s="2">
        <v>24</v>
      </c>
      <c r="HK4">
        <v>0.93</v>
      </c>
      <c r="HL4">
        <v>0.87</v>
      </c>
      <c r="HM4">
        <v>0.95</v>
      </c>
      <c r="HN4">
        <v>0.98</v>
      </c>
      <c r="HO4">
        <v>0.94</v>
      </c>
      <c r="HP4">
        <v>0.96</v>
      </c>
      <c r="HQ4">
        <v>0.93</v>
      </c>
      <c r="HR4">
        <v>1.07</v>
      </c>
      <c r="HS4">
        <v>0.84</v>
      </c>
      <c r="HT4">
        <v>0.89</v>
      </c>
      <c r="HU4">
        <v>1.18</v>
      </c>
      <c r="HV4" s="2">
        <v>1.08</v>
      </c>
      <c r="HW4">
        <v>63.7</v>
      </c>
      <c r="HX4">
        <v>68.5</v>
      </c>
      <c r="HY4">
        <v>62.2</v>
      </c>
      <c r="HZ4">
        <v>60.1</v>
      </c>
      <c r="IA4">
        <v>62.9</v>
      </c>
      <c r="IB4">
        <v>61.2</v>
      </c>
      <c r="IC4">
        <v>63.4</v>
      </c>
      <c r="ID4">
        <v>54.4</v>
      </c>
      <c r="IE4">
        <v>70.5</v>
      </c>
      <c r="IF4">
        <v>66.2</v>
      </c>
      <c r="IG4">
        <v>48.4</v>
      </c>
      <c r="IH4" s="2">
        <v>53.4</v>
      </c>
      <c r="II4">
        <v>140</v>
      </c>
      <c r="IJ4">
        <v>142</v>
      </c>
      <c r="IK4">
        <v>139</v>
      </c>
      <c r="IL4">
        <v>143</v>
      </c>
      <c r="IM4">
        <v>140</v>
      </c>
      <c r="IN4">
        <v>140</v>
      </c>
      <c r="IO4">
        <v>141</v>
      </c>
      <c r="IP4">
        <v>138</v>
      </c>
      <c r="IQ4" s="2">
        <v>138</v>
      </c>
      <c r="IR4">
        <v>19.72</v>
      </c>
      <c r="IS4">
        <v>16.170000000000002</v>
      </c>
      <c r="IT4">
        <v>18.670000000000002</v>
      </c>
      <c r="IU4">
        <v>17.75</v>
      </c>
      <c r="IV4">
        <v>16.64</v>
      </c>
      <c r="IW4">
        <v>17.48</v>
      </c>
      <c r="IY4">
        <v>17.23</v>
      </c>
      <c r="IZ4">
        <v>8.6300000000000008</v>
      </c>
      <c r="JA4">
        <v>8.1</v>
      </c>
      <c r="JB4">
        <v>6.56</v>
      </c>
      <c r="JD4">
        <v>1</v>
      </c>
      <c r="JE4">
        <v>1</v>
      </c>
      <c r="JF4">
        <v>1</v>
      </c>
      <c r="JG4">
        <v>1</v>
      </c>
      <c r="JH4">
        <v>1</v>
      </c>
      <c r="JI4">
        <v>1</v>
      </c>
      <c r="JJ4">
        <v>1</v>
      </c>
      <c r="JK4">
        <v>1</v>
      </c>
      <c r="JL4">
        <v>1</v>
      </c>
      <c r="JM4">
        <v>1</v>
      </c>
      <c r="JN4">
        <v>1</v>
      </c>
      <c r="JO4" s="2">
        <v>1</v>
      </c>
      <c r="JP4">
        <v>1</v>
      </c>
      <c r="JQ4">
        <v>1</v>
      </c>
      <c r="JR4">
        <v>1</v>
      </c>
      <c r="JS4">
        <v>1</v>
      </c>
      <c r="JT4">
        <v>1</v>
      </c>
      <c r="JU4">
        <v>1</v>
      </c>
      <c r="JV4">
        <v>1</v>
      </c>
      <c r="JW4">
        <v>1</v>
      </c>
      <c r="JX4">
        <v>1</v>
      </c>
      <c r="JY4">
        <v>1</v>
      </c>
      <c r="JZ4">
        <v>1</v>
      </c>
      <c r="KA4" s="2">
        <v>1</v>
      </c>
      <c r="KB4" t="s">
        <v>158</v>
      </c>
      <c r="KC4">
        <v>20.7</v>
      </c>
      <c r="KD4">
        <v>1</v>
      </c>
      <c r="KE4">
        <v>1</v>
      </c>
      <c r="KF4">
        <v>0</v>
      </c>
      <c r="KG4" t="s">
        <v>359</v>
      </c>
      <c r="KH4" s="1">
        <v>44018</v>
      </c>
      <c r="KI4">
        <f>KH4-D4</f>
        <v>391</v>
      </c>
      <c r="KJ4">
        <f>KI4/7</f>
        <v>55.857142857142854</v>
      </c>
      <c r="KK4">
        <f>IF(DJ4&gt;70,1,IF(DJ4&lt;40,3,2))</f>
        <v>2</v>
      </c>
      <c r="KL4">
        <f>IF(DK4&gt;70,1,IF(DK4&lt;40,3,2))</f>
        <v>1</v>
      </c>
      <c r="KM4">
        <f>IF(DL4&gt;70,1,IF(DL4&lt;40,3,2))</f>
        <v>2</v>
      </c>
      <c r="KN4">
        <f>IF(DM4&gt;70,1,IF(DM4&lt;40,3,2))</f>
        <v>2</v>
      </c>
      <c r="KO4">
        <f>IF(DQ4&gt;70,1,IF(DQ4&lt;40,3,2))</f>
        <v>2</v>
      </c>
      <c r="KP4">
        <f>IF(DR4&gt;70,1,IF(DR4&lt;40,3,2))</f>
        <v>2</v>
      </c>
      <c r="KR4">
        <f>IF(EK4&gt;3.5,1,IF(EK4&lt;2.8,3,2))</f>
        <v>3</v>
      </c>
      <c r="KS4">
        <f>IF(EL4&gt;3.5,1,IF(EL4&lt;2.8,3,2))</f>
        <v>3</v>
      </c>
      <c r="KT4">
        <f>IF(EM4&gt;3.5,1,IF(EM4&lt;2.8,3,2))</f>
        <v>3</v>
      </c>
      <c r="KU4">
        <f>IF(EN4&gt;3.5,1,IF(EN4&lt;2.8,3,2))</f>
        <v>3</v>
      </c>
      <c r="KV4">
        <f>IF(EO4&gt;3.5,1,IF(EO4&lt;2.8,3,2))</f>
        <v>3</v>
      </c>
      <c r="KW4">
        <f>IF(EP4&gt;3.5,1,IF(EP4&lt;2.8,3,2))</f>
        <v>3</v>
      </c>
      <c r="KY4">
        <f>IF(EW4&lt;2,1,IF(EW4&gt;3,3,2))</f>
        <v>1</v>
      </c>
      <c r="KZ4">
        <f>IF(EX4&lt;2,1,IF(EX4&gt;3,3,2))</f>
        <v>1</v>
      </c>
      <c r="LA4">
        <f>IF(EY4&lt;2,1,IF(EY4&gt;3,3,2))</f>
        <v>1</v>
      </c>
      <c r="LB4">
        <f>IF(EZ4&lt;2,1,IF(EZ4&gt;3,3,2))</f>
        <v>1</v>
      </c>
      <c r="LC4">
        <f>IF(FA4&lt;2,1,IF(FA4&gt;3,3,2))</f>
        <v>1</v>
      </c>
      <c r="LD4">
        <f>IF(FB4&lt;2,1,IF(FB4&gt;3,3,2))</f>
        <v>1</v>
      </c>
      <c r="LF4">
        <f>JD4+JP4+KK4+KR4+KY4</f>
        <v>8</v>
      </c>
      <c r="LG4">
        <f>JE4+JQ4+KL4+KS4+KZ4</f>
        <v>7</v>
      </c>
      <c r="LH4">
        <f>JF4+JR4+KM4+KT4+LA4</f>
        <v>8</v>
      </c>
      <c r="LI4">
        <f>JG4+JS4+KN4+KU4+LB4</f>
        <v>8</v>
      </c>
      <c r="LJ4">
        <f>JH4+JT4+KO4+KV4+LC4</f>
        <v>8</v>
      </c>
      <c r="LK4">
        <f>JI4+JU4+KP4+KW4+LD4</f>
        <v>8</v>
      </c>
      <c r="LL4">
        <v>8</v>
      </c>
      <c r="LM4" t="str">
        <f t="shared" si="6"/>
        <v>B</v>
      </c>
      <c r="LN4" t="str">
        <f t="shared" si="7"/>
        <v>B</v>
      </c>
      <c r="LO4" t="str">
        <f t="shared" si="8"/>
        <v>B</v>
      </c>
      <c r="LP4" t="str">
        <f t="shared" si="9"/>
        <v>B</v>
      </c>
      <c r="LQ4" t="str">
        <f t="shared" si="10"/>
        <v>B</v>
      </c>
      <c r="LR4" t="str">
        <f t="shared" si="11"/>
        <v>B</v>
      </c>
      <c r="LS4" t="str">
        <f t="shared" si="12"/>
        <v>B</v>
      </c>
    </row>
    <row r="5" spans="1:331" x14ac:dyDescent="0.55000000000000004">
      <c r="A5">
        <v>63</v>
      </c>
      <c r="B5" t="s">
        <v>149</v>
      </c>
      <c r="C5" s="1">
        <v>43557</v>
      </c>
      <c r="D5" s="1">
        <f>C5+84</f>
        <v>43641</v>
      </c>
      <c r="E5" t="s">
        <v>141</v>
      </c>
      <c r="F5" t="s">
        <v>145</v>
      </c>
      <c r="G5" t="s">
        <v>150</v>
      </c>
      <c r="H5">
        <v>0</v>
      </c>
      <c r="I5">
        <v>153.9</v>
      </c>
      <c r="J5">
        <v>64.3</v>
      </c>
      <c r="K5">
        <f t="shared" si="0"/>
        <v>27.147743254123561</v>
      </c>
      <c r="L5">
        <f t="shared" si="13"/>
        <v>1.6240671670558846</v>
      </c>
      <c r="M5">
        <f t="shared" si="14"/>
        <v>1149.316233374866</v>
      </c>
      <c r="N5">
        <v>7</v>
      </c>
      <c r="O5">
        <v>6</v>
      </c>
      <c r="P5">
        <v>5</v>
      </c>
      <c r="Q5">
        <v>5</v>
      </c>
      <c r="R5">
        <v>5</v>
      </c>
      <c r="S5">
        <v>5</v>
      </c>
      <c r="T5">
        <f>(0.957*LN(HK5)+0.378*LN(EW5)+1.12*LN(DY5)+0.643)*10</f>
        <v>4.5187516710739137</v>
      </c>
      <c r="U5">
        <f>(0.957*LN(HL5)+0.378*LN(EX5)+1.12*LN(DZ5)+0.643)*10</f>
        <v>6.8305568145778608</v>
      </c>
      <c r="V5">
        <f>(0.957*LN(HM5)+0.378*LN(EY5)+1.12*LN(EA5)+0.643)*10</f>
        <v>5.450287650573598</v>
      </c>
      <c r="W5">
        <f>(0.957*LN(HN5)+0.378*LN(EZ5)+1.12*LN(EB5)+0.643)*10</f>
        <v>5.2037274117534027</v>
      </c>
      <c r="X5" t="e">
        <f>(0.957*LN(#REF!)+0.378*LN(#REF!)+1.12*LN(#REF!)+0.643)*10</f>
        <v>#REF!</v>
      </c>
      <c r="Y5" s="3">
        <f>IFERROR(LOG10(EW5*17.1)*0.66+EK5*10*(-0.085),"")</f>
        <v>-2.1784578607317688</v>
      </c>
      <c r="Z5" s="5">
        <f>IFERROR(LOG10(EX5*17.1)*0.66+EL5*10*(-0.085),"")</f>
        <v>-2.2251831757264959</v>
      </c>
      <c r="AA5" s="5">
        <f>IFERROR(LOG10(EY5*17.1)*0.66+EM5*10*(-0.085),"")</f>
        <v>-2.3926427418879737</v>
      </c>
      <c r="AB5" s="5">
        <f>IFERROR(LOG10(EZ5*17.1)*0.66+EN5*10*(-0.085),"")</f>
        <v>-2.5184578607317691</v>
      </c>
      <c r="AC5" s="5" t="str">
        <f>IFERROR(LOG10(#REF!*17.1)*0.66+#REF!*10*(-0.085),"")</f>
        <v/>
      </c>
      <c r="AD5" s="4" t="str">
        <f t="shared" si="1"/>
        <v>2</v>
      </c>
      <c r="AE5" s="6" t="str">
        <f t="shared" si="2"/>
        <v>2</v>
      </c>
      <c r="AF5" s="6" t="str">
        <f t="shared" si="3"/>
        <v>2</v>
      </c>
      <c r="AG5" s="6" t="str">
        <f t="shared" si="4"/>
        <v>2</v>
      </c>
      <c r="AH5" s="6" t="str">
        <f t="shared" si="5"/>
        <v/>
      </c>
      <c r="AI5">
        <f>(FI5*A5)/(CX5*(FU5^0.5))</f>
        <v>10.853407341129088</v>
      </c>
      <c r="AJ5">
        <f>(FJ5*A5)/(CY5*(FV5^0.5))</f>
        <v>6.7733386408395608</v>
      </c>
      <c r="AK5">
        <f>(FK5*A5)/(CZ5*(FW5^0.5))</f>
        <v>6.6808962722077938</v>
      </c>
      <c r="AL5">
        <f>(FL5*A5)/(DA5*(FX5^0.5))</f>
        <v>6.8349056603773581</v>
      </c>
      <c r="AM5" t="e">
        <f>(#REF!*A5)/(#REF!*(#REF!^0.5))</f>
        <v>#REF!</v>
      </c>
      <c r="AN5">
        <f>((FI5/"37")/CX5)*100</f>
        <v>3.8676607642124892</v>
      </c>
      <c r="AO5">
        <v>1</v>
      </c>
      <c r="AP5">
        <v>0</v>
      </c>
      <c r="AQ5">
        <v>0</v>
      </c>
      <c r="AR5">
        <v>0</v>
      </c>
      <c r="AS5">
        <v>0</v>
      </c>
      <c r="AT5">
        <v>25</v>
      </c>
      <c r="AU5">
        <v>0</v>
      </c>
      <c r="AV5">
        <v>10.9</v>
      </c>
      <c r="AW5">
        <v>10.4</v>
      </c>
      <c r="AX5">
        <v>10.4</v>
      </c>
      <c r="AY5">
        <f>AVERAGE(AV5:AX5)</f>
        <v>10.566666666666668</v>
      </c>
      <c r="AZ5">
        <v>1.2</v>
      </c>
      <c r="BA5">
        <v>1.2</v>
      </c>
      <c r="BB5">
        <f>(AZ5/2)*(BA5/2)*PI()</f>
        <v>1.1309733552923256</v>
      </c>
      <c r="BC5">
        <f t="shared" si="16"/>
        <v>717.0371072553346</v>
      </c>
      <c r="BD5">
        <v>12.7</v>
      </c>
      <c r="BE5">
        <v>13.3</v>
      </c>
      <c r="BF5">
        <v>13.1</v>
      </c>
      <c r="BG5">
        <f>AVERAGE(BD5:BF5)</f>
        <v>13.033333333333333</v>
      </c>
      <c r="BH5">
        <f>BG5*BB5*60</f>
        <v>884.42116383859855</v>
      </c>
      <c r="BI5" t="s">
        <v>159</v>
      </c>
      <c r="BJ5" t="s">
        <v>159</v>
      </c>
      <c r="BK5" t="s">
        <v>159</v>
      </c>
      <c r="BL5" t="s">
        <v>159</v>
      </c>
      <c r="BM5">
        <v>1280</v>
      </c>
      <c r="BN5">
        <v>1180</v>
      </c>
      <c r="BO5">
        <v>4.7</v>
      </c>
      <c r="BP5">
        <v>1.9</v>
      </c>
      <c r="BR5">
        <v>1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 s="2">
        <v>0</v>
      </c>
      <c r="CC5">
        <v>4.13</v>
      </c>
      <c r="CD5">
        <v>4.12</v>
      </c>
      <c r="CE5">
        <v>4.1100000000000003</v>
      </c>
      <c r="CF5">
        <v>4.12</v>
      </c>
      <c r="CG5">
        <v>4.37</v>
      </c>
      <c r="CH5">
        <v>3.71</v>
      </c>
      <c r="CI5">
        <v>4.67</v>
      </c>
      <c r="CJ5">
        <v>3.58</v>
      </c>
      <c r="CK5" s="2">
        <v>3.92</v>
      </c>
      <c r="CL5">
        <v>11.7</v>
      </c>
      <c r="CM5">
        <v>12.1</v>
      </c>
      <c r="CN5">
        <v>11.7</v>
      </c>
      <c r="CO5">
        <v>12.4</v>
      </c>
      <c r="CP5">
        <v>12.1</v>
      </c>
      <c r="CQ5">
        <v>11.9</v>
      </c>
      <c r="CR5">
        <v>12.3</v>
      </c>
      <c r="CS5">
        <v>13.4</v>
      </c>
      <c r="CT5">
        <v>12.8</v>
      </c>
      <c r="CU5">
        <v>12.9</v>
      </c>
      <c r="CV5">
        <v>12.3</v>
      </c>
      <c r="CW5" s="2">
        <v>12.1</v>
      </c>
      <c r="CX5">
        <v>58</v>
      </c>
      <c r="CY5">
        <v>57</v>
      </c>
      <c r="CZ5">
        <v>56</v>
      </c>
      <c r="DA5">
        <v>53</v>
      </c>
      <c r="DB5">
        <v>57</v>
      </c>
      <c r="DC5">
        <v>57</v>
      </c>
      <c r="DD5">
        <v>55</v>
      </c>
      <c r="DE5">
        <v>64</v>
      </c>
      <c r="DF5">
        <v>69</v>
      </c>
      <c r="DG5">
        <v>67</v>
      </c>
      <c r="DH5">
        <v>67</v>
      </c>
      <c r="DI5" s="2">
        <v>69</v>
      </c>
      <c r="DJ5">
        <v>72</v>
      </c>
      <c r="DK5">
        <v>72</v>
      </c>
      <c r="DL5">
        <v>75</v>
      </c>
      <c r="DM5">
        <v>78</v>
      </c>
      <c r="DN5" s="7"/>
      <c r="DO5" s="7"/>
      <c r="DP5" s="7"/>
      <c r="DQ5">
        <v>68</v>
      </c>
      <c r="DR5">
        <v>76</v>
      </c>
      <c r="DS5">
        <v>77</v>
      </c>
      <c r="DT5">
        <v>81</v>
      </c>
      <c r="DU5">
        <v>84</v>
      </c>
      <c r="DV5">
        <v>86</v>
      </c>
      <c r="DW5">
        <v>89</v>
      </c>
      <c r="DX5" s="2">
        <v>88</v>
      </c>
      <c r="DY5">
        <v>1.23</v>
      </c>
      <c r="DZ5">
        <v>1.2</v>
      </c>
      <c r="EA5">
        <v>1.18</v>
      </c>
      <c r="EB5">
        <v>1.1499999999999999</v>
      </c>
      <c r="EC5">
        <v>1.25</v>
      </c>
      <c r="ED5">
        <v>1.18</v>
      </c>
      <c r="EE5">
        <v>1.17</v>
      </c>
      <c r="EF5">
        <v>1.1200000000000001</v>
      </c>
      <c r="EG5">
        <v>1.1000000000000001</v>
      </c>
      <c r="EH5">
        <v>1.1000000000000001</v>
      </c>
      <c r="EI5">
        <v>1.07</v>
      </c>
      <c r="EJ5" s="2">
        <v>1.0900000000000001</v>
      </c>
      <c r="EK5">
        <v>3.4</v>
      </c>
      <c r="EL5">
        <v>3.5</v>
      </c>
      <c r="EM5">
        <v>3.6</v>
      </c>
      <c r="EN5">
        <v>3.8</v>
      </c>
      <c r="EO5">
        <v>3.7</v>
      </c>
      <c r="EP5">
        <v>4</v>
      </c>
      <c r="EQ5">
        <v>4.0999999999999996</v>
      </c>
      <c r="ER5">
        <v>4.3</v>
      </c>
      <c r="ES5">
        <v>4.3</v>
      </c>
      <c r="ET5">
        <v>4.4000000000000004</v>
      </c>
      <c r="EU5">
        <v>4.2</v>
      </c>
      <c r="EV5" s="2">
        <v>4.0999999999999996</v>
      </c>
      <c r="EW5">
        <v>0.7</v>
      </c>
      <c r="EX5">
        <v>0.8</v>
      </c>
      <c r="EY5">
        <v>0.6</v>
      </c>
      <c r="EZ5">
        <v>0.7</v>
      </c>
      <c r="FA5">
        <v>0.9</v>
      </c>
      <c r="FB5">
        <v>0.9</v>
      </c>
      <c r="FC5">
        <v>1.1000000000000001</v>
      </c>
      <c r="FD5">
        <v>1</v>
      </c>
      <c r="FE5">
        <v>1.3</v>
      </c>
      <c r="FF5">
        <v>0.8</v>
      </c>
      <c r="FG5">
        <v>0.8</v>
      </c>
      <c r="FH5" s="2">
        <v>0.7</v>
      </c>
      <c r="FI5">
        <v>83</v>
      </c>
      <c r="FJ5">
        <v>26</v>
      </c>
      <c r="FK5">
        <v>23</v>
      </c>
      <c r="FL5">
        <v>23</v>
      </c>
      <c r="FM5">
        <v>23</v>
      </c>
      <c r="FN5">
        <v>24</v>
      </c>
      <c r="FO5">
        <v>27</v>
      </c>
      <c r="FP5">
        <v>29</v>
      </c>
      <c r="FQ5">
        <v>22</v>
      </c>
      <c r="FR5">
        <v>23</v>
      </c>
      <c r="FS5">
        <v>25</v>
      </c>
      <c r="FT5" s="2">
        <v>23</v>
      </c>
      <c r="FU5">
        <v>69</v>
      </c>
      <c r="FV5">
        <v>18</v>
      </c>
      <c r="FW5">
        <v>15</v>
      </c>
      <c r="FX5">
        <v>16</v>
      </c>
      <c r="FY5">
        <v>18</v>
      </c>
      <c r="FZ5">
        <v>16</v>
      </c>
      <c r="GA5">
        <v>21</v>
      </c>
      <c r="GB5">
        <v>27</v>
      </c>
      <c r="GC5">
        <v>16</v>
      </c>
      <c r="GD5">
        <v>18</v>
      </c>
      <c r="GE5">
        <v>19</v>
      </c>
      <c r="GF5" s="2">
        <v>20</v>
      </c>
      <c r="GG5">
        <v>67</v>
      </c>
      <c r="GH5">
        <v>29</v>
      </c>
      <c r="GI5">
        <v>37</v>
      </c>
      <c r="GJ5">
        <v>41</v>
      </c>
      <c r="GK5">
        <v>65</v>
      </c>
      <c r="GL5">
        <v>45</v>
      </c>
      <c r="GM5">
        <v>42</v>
      </c>
      <c r="GN5">
        <v>46</v>
      </c>
      <c r="GO5" s="2">
        <v>79</v>
      </c>
      <c r="GP5">
        <v>7.6</v>
      </c>
      <c r="GR5">
        <v>5.3</v>
      </c>
      <c r="GS5">
        <v>4.3</v>
      </c>
      <c r="GT5">
        <v>3.5</v>
      </c>
      <c r="GU5">
        <v>3.4</v>
      </c>
      <c r="GV5">
        <v>3.6</v>
      </c>
      <c r="GW5">
        <v>3.1</v>
      </c>
      <c r="GX5">
        <v>3.1</v>
      </c>
      <c r="GY5">
        <v>2.7</v>
      </c>
      <c r="GZ5">
        <v>3.2</v>
      </c>
      <c r="HA5" s="2">
        <v>2.6</v>
      </c>
      <c r="HB5">
        <v>21</v>
      </c>
      <c r="HC5">
        <v>23</v>
      </c>
      <c r="HE5">
        <v>20</v>
      </c>
      <c r="HF5">
        <v>20</v>
      </c>
      <c r="HG5">
        <v>20</v>
      </c>
      <c r="HH5">
        <v>20</v>
      </c>
      <c r="HI5">
        <v>22</v>
      </c>
      <c r="HJ5" s="2">
        <v>21</v>
      </c>
      <c r="HK5">
        <v>0.74</v>
      </c>
      <c r="HL5">
        <v>0.92</v>
      </c>
      <c r="HM5">
        <v>0.91</v>
      </c>
      <c r="HN5">
        <v>0.86</v>
      </c>
      <c r="HO5">
        <v>0.94</v>
      </c>
      <c r="HP5">
        <v>0.97</v>
      </c>
      <c r="HQ5">
        <v>0.86</v>
      </c>
      <c r="HR5">
        <v>0.93</v>
      </c>
      <c r="HS5">
        <v>0.99</v>
      </c>
      <c r="HT5">
        <v>0.91</v>
      </c>
      <c r="HU5">
        <v>0.83</v>
      </c>
      <c r="HV5" s="2">
        <v>0.8</v>
      </c>
      <c r="HW5">
        <v>60.7</v>
      </c>
      <c r="HX5">
        <v>47.8</v>
      </c>
      <c r="HY5">
        <v>48.4</v>
      </c>
      <c r="HZ5">
        <v>51.5</v>
      </c>
      <c r="IA5">
        <v>46.7</v>
      </c>
      <c r="IB5">
        <v>45.1</v>
      </c>
      <c r="IC5">
        <v>51.3</v>
      </c>
      <c r="ID5">
        <v>47</v>
      </c>
      <c r="IE5">
        <v>43.7</v>
      </c>
      <c r="IF5">
        <v>48</v>
      </c>
      <c r="IG5">
        <v>52.8</v>
      </c>
      <c r="IH5" s="2">
        <v>55</v>
      </c>
      <c r="II5">
        <v>143</v>
      </c>
      <c r="IJ5">
        <v>144</v>
      </c>
      <c r="IK5">
        <v>143</v>
      </c>
      <c r="IL5">
        <v>143</v>
      </c>
      <c r="IM5">
        <v>144</v>
      </c>
      <c r="IN5">
        <v>143</v>
      </c>
      <c r="IO5">
        <v>142</v>
      </c>
      <c r="IP5">
        <v>142</v>
      </c>
      <c r="IQ5" s="2">
        <v>143</v>
      </c>
      <c r="IR5">
        <v>6.63</v>
      </c>
      <c r="IT5">
        <v>4.57</v>
      </c>
      <c r="IU5">
        <v>3.37</v>
      </c>
      <c r="IV5">
        <v>3.14</v>
      </c>
      <c r="IW5">
        <v>2.76</v>
      </c>
      <c r="IX5">
        <v>2.5</v>
      </c>
      <c r="IY5">
        <v>2.12</v>
      </c>
      <c r="IZ5">
        <v>2.12</v>
      </c>
      <c r="JA5">
        <v>2.17</v>
      </c>
      <c r="JD5">
        <v>1</v>
      </c>
      <c r="JE5">
        <v>1</v>
      </c>
      <c r="JF5">
        <v>1</v>
      </c>
      <c r="JG5">
        <v>1</v>
      </c>
      <c r="JH5">
        <v>1</v>
      </c>
      <c r="JI5">
        <v>1</v>
      </c>
      <c r="JJ5">
        <v>1</v>
      </c>
      <c r="JK5">
        <v>1</v>
      </c>
      <c r="JL5">
        <v>1</v>
      </c>
      <c r="JM5">
        <v>1</v>
      </c>
      <c r="JN5">
        <v>1</v>
      </c>
      <c r="JO5" s="2">
        <v>1</v>
      </c>
      <c r="JP5">
        <v>1</v>
      </c>
      <c r="JQ5">
        <v>1</v>
      </c>
      <c r="JR5">
        <v>1</v>
      </c>
      <c r="JS5">
        <v>1</v>
      </c>
      <c r="JT5">
        <v>1</v>
      </c>
      <c r="JU5">
        <v>1</v>
      </c>
      <c r="JV5">
        <v>1</v>
      </c>
      <c r="JW5">
        <v>1</v>
      </c>
      <c r="JX5">
        <v>1</v>
      </c>
      <c r="JY5">
        <v>1</v>
      </c>
      <c r="JZ5">
        <v>1</v>
      </c>
      <c r="KA5" s="2">
        <v>1</v>
      </c>
      <c r="KB5" t="s">
        <v>199</v>
      </c>
      <c r="KC5">
        <v>0</v>
      </c>
      <c r="KD5" t="s">
        <v>151</v>
      </c>
      <c r="KE5">
        <v>0</v>
      </c>
      <c r="KF5">
        <v>1</v>
      </c>
      <c r="KH5" s="26">
        <v>44834</v>
      </c>
      <c r="KI5">
        <f>KH5-D5</f>
        <v>1193</v>
      </c>
      <c r="KJ5">
        <f>KI5/7</f>
        <v>170.42857142857142</v>
      </c>
      <c r="KK5">
        <f>IF(DJ5&gt;70,1,IF(DJ5&lt;40,3,2))</f>
        <v>1</v>
      </c>
      <c r="KL5">
        <f>IF(DK5&gt;70,1,IF(DK5&lt;40,3,2))</f>
        <v>1</v>
      </c>
      <c r="KM5">
        <f>IF(DL5&gt;70,1,IF(DL5&lt;40,3,2))</f>
        <v>1</v>
      </c>
      <c r="KN5">
        <f>IF(DM5&gt;70,1,IF(DM5&lt;40,3,2))</f>
        <v>1</v>
      </c>
      <c r="KO5">
        <f>IF(DQ5&gt;70,1,IF(DQ5&lt;40,3,2))</f>
        <v>2</v>
      </c>
      <c r="KP5">
        <f>IF(DR5&gt;70,1,IF(DR5&lt;40,3,2))</f>
        <v>1</v>
      </c>
      <c r="KR5">
        <f>IF(EK5&gt;3.5,1,IF(EK5&lt;2.8,3,2))</f>
        <v>2</v>
      </c>
      <c r="KS5">
        <f>IF(EL5&gt;3.5,1,IF(EL5&lt;2.8,3,2))</f>
        <v>2</v>
      </c>
      <c r="KT5">
        <f>IF(EM5&gt;3.5,1,IF(EM5&lt;2.8,3,2))</f>
        <v>1</v>
      </c>
      <c r="KU5">
        <f>IF(EN5&gt;3.5,1,IF(EN5&lt;2.8,3,2))</f>
        <v>1</v>
      </c>
      <c r="KV5">
        <f>IF(EO5&gt;3.5,1,IF(EO5&lt;2.8,3,2))</f>
        <v>1</v>
      </c>
      <c r="KW5">
        <f>IF(EP5&gt;3.5,1,IF(EP5&lt;2.8,3,2))</f>
        <v>1</v>
      </c>
      <c r="KY5">
        <f>IF(EW5&lt;2,1,IF(EW5&gt;3,3,2))</f>
        <v>1</v>
      </c>
      <c r="KZ5">
        <f>IF(EX5&lt;2,1,IF(EX5&gt;3,3,2))</f>
        <v>1</v>
      </c>
      <c r="LA5">
        <f>IF(EY5&lt;2,1,IF(EY5&gt;3,3,2))</f>
        <v>1</v>
      </c>
      <c r="LB5">
        <f>IF(EZ5&lt;2,1,IF(EZ5&gt;3,3,2))</f>
        <v>1</v>
      </c>
      <c r="LC5">
        <f>IF(FA5&lt;2,1,IF(FA5&gt;3,3,2))</f>
        <v>1</v>
      </c>
      <c r="LD5">
        <f>IF(FB5&lt;2,1,IF(FB5&gt;3,3,2))</f>
        <v>1</v>
      </c>
      <c r="LF5">
        <f>JD5+JP5+KK5+KR5+KY5</f>
        <v>6</v>
      </c>
      <c r="LG5">
        <f>JE5+JQ5+KL5+KS5+KZ5</f>
        <v>6</v>
      </c>
      <c r="LH5">
        <f>JF5+JR5+KM5+KT5+LA5</f>
        <v>5</v>
      </c>
      <c r="LI5">
        <f>JG5+JS5+KN5+KU5+LB5</f>
        <v>5</v>
      </c>
      <c r="LJ5">
        <f>JH5+JT5+KO5+KV5+LC5</f>
        <v>6</v>
      </c>
      <c r="LK5">
        <f>JI5+JU5+KP5+KW5+LD5</f>
        <v>5</v>
      </c>
      <c r="LL5">
        <v>5</v>
      </c>
      <c r="LM5" t="str">
        <f t="shared" si="6"/>
        <v>A</v>
      </c>
      <c r="LN5" t="str">
        <f t="shared" si="7"/>
        <v>A</v>
      </c>
      <c r="LO5" t="str">
        <f t="shared" si="8"/>
        <v>A</v>
      </c>
      <c r="LP5" t="str">
        <f t="shared" si="9"/>
        <v>A</v>
      </c>
      <c r="LQ5" t="str">
        <f t="shared" si="10"/>
        <v>A</v>
      </c>
      <c r="LR5" t="str">
        <f t="shared" si="11"/>
        <v>A</v>
      </c>
      <c r="LS5" t="str">
        <f t="shared" si="12"/>
        <v>A</v>
      </c>
    </row>
    <row r="6" spans="1:331" s="9" customFormat="1" x14ac:dyDescent="0.55000000000000004">
      <c r="A6" s="9">
        <v>65</v>
      </c>
      <c r="B6" s="9" t="s">
        <v>152</v>
      </c>
      <c r="C6" s="10">
        <v>43564</v>
      </c>
      <c r="D6" s="10"/>
      <c r="E6" s="9" t="s">
        <v>141</v>
      </c>
      <c r="F6" s="9" t="s">
        <v>145</v>
      </c>
      <c r="G6" s="9" t="s">
        <v>153</v>
      </c>
      <c r="H6" s="9">
        <v>1</v>
      </c>
      <c r="I6" s="9">
        <v>159</v>
      </c>
      <c r="J6" s="9">
        <v>50.7</v>
      </c>
      <c r="K6" s="9">
        <f t="shared" si="0"/>
        <v>20.054586448320872</v>
      </c>
      <c r="L6">
        <f t="shared" si="13"/>
        <v>1.5031683452172888</v>
      </c>
      <c r="M6">
        <f t="shared" si="14"/>
        <v>1063.9374853924496</v>
      </c>
      <c r="N6" s="9">
        <v>9</v>
      </c>
      <c r="T6" s="9">
        <f>(0.957*LN(HK6)+0.378*LN(EW6)+1.12*LN(DY6)+0.643)*10</f>
        <v>10.527688599116535</v>
      </c>
      <c r="U6" s="9">
        <f>(0.957*LN(HL6)+0.378*LN(EX6)+1.12*LN(DZ6)+0.643)*10</f>
        <v>8.9344721179746074</v>
      </c>
      <c r="V6" s="9" t="e">
        <f>(0.957*LN(HM6)+0.378*LN(EY6)+1.12*LN(EA6)+0.643)*10</f>
        <v>#NUM!</v>
      </c>
      <c r="W6" s="9" t="e">
        <f>(0.957*LN(HN6)+0.378*LN(EZ6)+1.12*LN(EB6)+0.643)*10</f>
        <v>#NUM!</v>
      </c>
      <c r="X6" s="9" t="e">
        <f>(0.957*LN(#REF!)+0.378*LN(#REF!)+1.12*LN(#REF!)+0.643)*10</f>
        <v>#REF!</v>
      </c>
      <c r="Y6" s="11">
        <f>IFERROR(LOG10(EW6*17.1)*0.66+EK6*10*(-0.085),"")</f>
        <v>-1.3962225671411783</v>
      </c>
      <c r="Z6" s="12">
        <f>IFERROR(LOG10(EX6*17.1)*0.66+EL6*10*(-0.085),"")</f>
        <v>-1.7362225671411786</v>
      </c>
      <c r="AA6" s="12" t="str">
        <f>IFERROR(LOG10(EY6*17.1)*0.66+EM6*10*(-0.085),"")</f>
        <v/>
      </c>
      <c r="AB6" s="12" t="str">
        <f>IFERROR(LOG10(EZ6*17.1)*0.66+EN6*10*(-0.085),"")</f>
        <v/>
      </c>
      <c r="AC6" s="12" t="str">
        <f>IFERROR(LOG10(#REF!*17.1)*0.66+#REF!*10*(-0.085),"")</f>
        <v/>
      </c>
      <c r="AD6" s="13" t="str">
        <f t="shared" si="1"/>
        <v>2</v>
      </c>
      <c r="AE6" s="14" t="str">
        <f t="shared" si="2"/>
        <v>2</v>
      </c>
      <c r="AF6" s="14" t="str">
        <f t="shared" si="3"/>
        <v/>
      </c>
      <c r="AG6" s="14" t="str">
        <f t="shared" si="4"/>
        <v/>
      </c>
      <c r="AH6" s="14" t="str">
        <f t="shared" si="5"/>
        <v/>
      </c>
      <c r="AI6" s="9">
        <f>(FI6*A6)/(CX6*(FU6^0.5))</f>
        <v>15.976823965397802</v>
      </c>
      <c r="AJ6" s="9">
        <f>(FJ6*A6)/(CY6*(FV6^0.5))</f>
        <v>6.1197649910520555</v>
      </c>
      <c r="AK6" s="9" t="e">
        <f>(FK6*A6)/(CZ6*(FW6^0.5))</f>
        <v>#DIV/0!</v>
      </c>
      <c r="AL6" s="9" t="e">
        <f>(FL6*A6)/(DA6*(FX6^0.5))</f>
        <v>#DIV/0!</v>
      </c>
      <c r="AM6" s="9" t="e">
        <f>(#REF!*A6)/(#REF!*(#REF!^0.5))</f>
        <v>#REF!</v>
      </c>
      <c r="AN6" s="9">
        <f>((FI6/"37")/CX6)*100</f>
        <v>4.4065804935370156</v>
      </c>
      <c r="AO6" s="9">
        <v>1</v>
      </c>
      <c r="AP6" s="9">
        <v>0</v>
      </c>
      <c r="AQ6" s="9">
        <v>0</v>
      </c>
      <c r="AR6" s="9">
        <v>7.5</v>
      </c>
      <c r="AS6" s="9">
        <v>0</v>
      </c>
      <c r="AT6" s="9">
        <v>0</v>
      </c>
      <c r="AU6" s="9">
        <v>1</v>
      </c>
      <c r="AV6" s="9">
        <v>12.8</v>
      </c>
      <c r="AW6" s="9">
        <v>12.6</v>
      </c>
      <c r="AX6" s="9">
        <v>11.5</v>
      </c>
      <c r="AY6" s="9">
        <f>AVERAGE(AV6:AX6)</f>
        <v>12.299999999999999</v>
      </c>
      <c r="AZ6" s="9">
        <v>1</v>
      </c>
      <c r="BA6" s="9">
        <v>1</v>
      </c>
      <c r="BB6" s="9">
        <f t="shared" si="15"/>
        <v>0.78539816339744828</v>
      </c>
      <c r="BC6" s="9">
        <f t="shared" si="16"/>
        <v>579.62384458731685</v>
      </c>
      <c r="BO6" s="9">
        <v>5</v>
      </c>
      <c r="BQ6" s="9">
        <v>0</v>
      </c>
      <c r="BR6" s="9">
        <v>0</v>
      </c>
      <c r="BS6" s="9" t="s">
        <v>177</v>
      </c>
      <c r="BT6" s="9" t="s">
        <v>177</v>
      </c>
      <c r="BU6" s="9" t="s">
        <v>177</v>
      </c>
      <c r="BV6" s="9" t="s">
        <v>177</v>
      </c>
      <c r="BW6" s="9" t="s">
        <v>177</v>
      </c>
      <c r="BX6" s="9" t="s">
        <v>177</v>
      </c>
      <c r="CB6" s="15"/>
      <c r="CC6" s="9">
        <v>3.17</v>
      </c>
      <c r="CK6" s="15"/>
      <c r="CL6" s="9">
        <v>8.6</v>
      </c>
      <c r="CM6" s="9">
        <v>9.1</v>
      </c>
      <c r="CW6" s="15"/>
      <c r="CX6" s="9">
        <v>46</v>
      </c>
      <c r="CY6" s="9">
        <v>76</v>
      </c>
      <c r="DI6" s="15"/>
      <c r="DJ6" s="9">
        <v>62</v>
      </c>
      <c r="DK6" s="9">
        <v>70</v>
      </c>
      <c r="DN6" s="16"/>
      <c r="DO6" s="16"/>
      <c r="DP6" s="16"/>
      <c r="DX6" s="15"/>
      <c r="DY6" s="9">
        <v>1.35</v>
      </c>
      <c r="DZ6" s="9">
        <v>1.24</v>
      </c>
      <c r="EJ6" s="15"/>
      <c r="EK6" s="9">
        <v>2.6</v>
      </c>
      <c r="EL6" s="9">
        <v>3</v>
      </c>
      <c r="EV6" s="15"/>
      <c r="EW6" s="9">
        <v>1</v>
      </c>
      <c r="EX6" s="9">
        <v>1</v>
      </c>
      <c r="FH6" s="15"/>
      <c r="FI6" s="9">
        <v>75</v>
      </c>
      <c r="FJ6" s="9">
        <v>32</v>
      </c>
      <c r="FT6" s="15"/>
      <c r="FU6" s="9">
        <v>44</v>
      </c>
      <c r="FV6" s="9">
        <v>20</v>
      </c>
      <c r="GF6" s="15"/>
      <c r="GG6" s="9">
        <v>20</v>
      </c>
      <c r="GO6" s="15"/>
      <c r="GP6" s="9">
        <v>110.3</v>
      </c>
      <c r="HA6" s="15"/>
      <c r="HB6" s="9">
        <v>11</v>
      </c>
      <c r="HJ6" s="15"/>
      <c r="HK6" s="9">
        <v>1.08</v>
      </c>
      <c r="HL6" s="9">
        <v>1.01</v>
      </c>
      <c r="HV6" s="15"/>
      <c r="HW6" s="9">
        <v>53.8</v>
      </c>
      <c r="HX6" s="9">
        <v>57.9</v>
      </c>
      <c r="IH6" s="15"/>
      <c r="II6" s="9">
        <v>137</v>
      </c>
      <c r="IQ6" s="15"/>
      <c r="IR6" s="9">
        <v>14.24</v>
      </c>
      <c r="JC6" s="15"/>
      <c r="JD6" s="9">
        <v>2</v>
      </c>
      <c r="JO6" s="15"/>
      <c r="JP6" s="9">
        <v>1</v>
      </c>
      <c r="KA6" s="15"/>
      <c r="KB6" s="9" t="s">
        <v>157</v>
      </c>
      <c r="KC6" s="9">
        <v>3.6</v>
      </c>
      <c r="KD6" s="9">
        <v>2</v>
      </c>
      <c r="KH6" s="10"/>
      <c r="KK6">
        <f>IF(DJ6&gt;70,1,IF(DJ6&lt;40,3,2))</f>
        <v>2</v>
      </c>
      <c r="KL6">
        <f>IF(DK6&gt;70,1,IF(DK6&lt;40,3,2))</f>
        <v>2</v>
      </c>
      <c r="KM6"/>
      <c r="KN6"/>
      <c r="KO6"/>
      <c r="KP6"/>
      <c r="KR6">
        <f>IF(EK6&gt;3.5,1,IF(EK6&lt;2.8,3,2))</f>
        <v>3</v>
      </c>
      <c r="KS6">
        <f>IF(EL6&gt;3.5,1,IF(EL6&lt;2.8,3,2))</f>
        <v>2</v>
      </c>
      <c r="KT6"/>
      <c r="KU6"/>
      <c r="KV6"/>
      <c r="KW6"/>
      <c r="KY6">
        <f>IF(EW6&lt;2,1,IF(EW6&gt;3,3,2))</f>
        <v>1</v>
      </c>
      <c r="KZ6">
        <f>IF(EX6&lt;2,1,IF(EX6&gt;3,3,2))</f>
        <v>1</v>
      </c>
      <c r="LA6"/>
      <c r="LB6"/>
      <c r="LC6"/>
      <c r="LD6"/>
      <c r="LF6">
        <f>JD6+JP6+KK6+KR6+KY6</f>
        <v>9</v>
      </c>
      <c r="LG6">
        <f>JE6+JQ6+KL6+KS6+KZ6</f>
        <v>5</v>
      </c>
      <c r="LH6"/>
      <c r="LI6"/>
      <c r="LJ6"/>
      <c r="LK6"/>
      <c r="LM6" t="str">
        <f t="shared" si="6"/>
        <v>B</v>
      </c>
      <c r="LN6" t="str">
        <f t="shared" si="7"/>
        <v>A</v>
      </c>
      <c r="LO6"/>
      <c r="LP6"/>
      <c r="LQ6"/>
      <c r="LR6"/>
      <c r="LS6"/>
    </row>
    <row r="7" spans="1:331" x14ac:dyDescent="0.55000000000000004">
      <c r="A7">
        <v>56</v>
      </c>
      <c r="B7" t="s">
        <v>155</v>
      </c>
      <c r="C7" s="1">
        <v>43564</v>
      </c>
      <c r="D7" s="1">
        <f>C7+84</f>
        <v>43648</v>
      </c>
      <c r="E7" t="s">
        <v>141</v>
      </c>
      <c r="F7" t="s">
        <v>145</v>
      </c>
      <c r="G7" t="s">
        <v>156</v>
      </c>
      <c r="H7">
        <v>0</v>
      </c>
      <c r="I7">
        <v>166.8</v>
      </c>
      <c r="J7">
        <v>68.400000000000006</v>
      </c>
      <c r="K7">
        <f t="shared" si="0"/>
        <v>24.584648827700427</v>
      </c>
      <c r="L7">
        <f t="shared" si="13"/>
        <v>1.767491363824597</v>
      </c>
      <c r="M7">
        <f t="shared" si="14"/>
        <v>1250.6024011329307</v>
      </c>
      <c r="N7">
        <v>9</v>
      </c>
      <c r="O7">
        <v>9</v>
      </c>
      <c r="P7">
        <v>10</v>
      </c>
      <c r="Q7">
        <v>9</v>
      </c>
      <c r="R7">
        <v>10</v>
      </c>
      <c r="S7">
        <v>12</v>
      </c>
      <c r="T7">
        <f>(0.957*LN(HK7)+0.378*LN(EW7)+1.12*LN(DY7)+0.643)*10</f>
        <v>11.831413868912161</v>
      </c>
      <c r="U7">
        <f>(0.957*LN(HL7)+0.378*LN(EX7)+1.12*LN(DZ7)+0.643)*10</f>
        <v>10.413819796078364</v>
      </c>
      <c r="V7">
        <f>(0.957*LN(HM7)+0.378*LN(EY7)+1.12*LN(EA7)+0.643)*10</f>
        <v>10.599449187703257</v>
      </c>
      <c r="W7">
        <f>(0.957*LN(HN7)+0.378*LN(EZ7)+1.12*LN(EB7)+0.643)*10</f>
        <v>11.65630081444943</v>
      </c>
      <c r="X7" t="e">
        <f>(0.957*LN(#REF!)+0.378*LN(#REF!)+1.12*LN(#REF!)+0.643)*10</f>
        <v>#REF!</v>
      </c>
      <c r="Y7" s="3">
        <f>IFERROR(LOG10(EW7*17.1)*0.66+EK7*10*(-0.085),"")</f>
        <v>-1.2685653933740841</v>
      </c>
      <c r="Z7" s="5">
        <f>IFERROR(LOG10(EX7*17.1)*0.66+EL7*10*(-0.085),"")</f>
        <v>-1.3178235814500407</v>
      </c>
      <c r="AA7" s="5">
        <f>IFERROR(LOG10(EY7*17.1)*0.66+EM7*10*(-0.085),"")</f>
        <v>-1.2419238492105589</v>
      </c>
      <c r="AB7" s="5">
        <f>IFERROR(LOG10(EZ7*17.1)*0.66+EN7*10*(-0.085),"")</f>
        <v>-1.3771376578699968</v>
      </c>
      <c r="AC7" s="5" t="str">
        <f>IFERROR(LOG10(#REF!*17.1)*0.66+#REF!*10*(-0.085),"")</f>
        <v/>
      </c>
      <c r="AD7" s="4" t="str">
        <f t="shared" si="1"/>
        <v>3</v>
      </c>
      <c r="AE7" s="6" t="str">
        <f t="shared" si="2"/>
        <v>3</v>
      </c>
      <c r="AF7" s="6" t="str">
        <f t="shared" si="3"/>
        <v>3</v>
      </c>
      <c r="AG7" s="6" t="str">
        <f t="shared" si="4"/>
        <v>3</v>
      </c>
      <c r="AH7" s="6" t="str">
        <f t="shared" si="5"/>
        <v/>
      </c>
      <c r="AI7">
        <f>(FI7*A7)/(CX7*(FU7^0.5))</f>
        <v>7.3747998999602693</v>
      </c>
      <c r="AJ7">
        <f>(FJ7*A7)/(CY7*(FV7^0.5))</f>
        <v>6.6156293220231825</v>
      </c>
      <c r="AK7">
        <f>(FK7*A7)/(CZ7*(FW7^0.5))</f>
        <v>7.4397604813711116</v>
      </c>
      <c r="AL7">
        <f>(FL7*A7)/(DA7*(FX7^0.5))</f>
        <v>6.9637324776102556</v>
      </c>
      <c r="AM7" t="e">
        <f>(#REF!*A7)/(#REF!*(#REF!^0.5))</f>
        <v>#REF!</v>
      </c>
      <c r="AN7">
        <f>((FI7/"37")/CX7)*100</f>
        <v>1.9494904740806382</v>
      </c>
      <c r="AO7">
        <v>1</v>
      </c>
      <c r="AP7">
        <v>1</v>
      </c>
      <c r="AQ7">
        <v>1</v>
      </c>
      <c r="AR7">
        <v>0</v>
      </c>
      <c r="AS7">
        <v>0</v>
      </c>
      <c r="AT7">
        <v>0</v>
      </c>
      <c r="AU7">
        <v>0</v>
      </c>
      <c r="AV7">
        <v>16.5</v>
      </c>
      <c r="AW7">
        <v>16.399999999999999</v>
      </c>
      <c r="AX7">
        <v>16.3</v>
      </c>
      <c r="AY7">
        <f t="shared" ref="AY7:AY17" si="17">AVERAGE(AV7:AX7)</f>
        <v>16.400000000000002</v>
      </c>
      <c r="AZ7">
        <v>1</v>
      </c>
      <c r="BA7">
        <v>1</v>
      </c>
      <c r="BB7">
        <f t="shared" si="15"/>
        <v>0.78539816339744828</v>
      </c>
      <c r="BC7">
        <f t="shared" si="16"/>
        <v>772.83179278308921</v>
      </c>
      <c r="BI7">
        <v>138.5</v>
      </c>
      <c r="BJ7">
        <v>140.05000000000001</v>
      </c>
      <c r="BK7">
        <v>120.15</v>
      </c>
      <c r="BL7">
        <f>(BI7+BJ7+BK7)/3</f>
        <v>132.9</v>
      </c>
      <c r="BM7">
        <v>1270</v>
      </c>
      <c r="BN7">
        <v>1100</v>
      </c>
      <c r="BO7">
        <v>5.9</v>
      </c>
      <c r="BP7">
        <v>1.8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C7">
        <v>2.94</v>
      </c>
      <c r="CD7">
        <v>2.3199999999999998</v>
      </c>
      <c r="CE7">
        <v>2.36</v>
      </c>
      <c r="CF7">
        <v>2.52</v>
      </c>
      <c r="CG7">
        <v>2.89</v>
      </c>
      <c r="CH7">
        <v>5.82</v>
      </c>
      <c r="CI7">
        <v>4.4400000000000004</v>
      </c>
      <c r="CL7">
        <v>14.4</v>
      </c>
      <c r="CM7">
        <v>14.1</v>
      </c>
      <c r="CN7">
        <v>13.9</v>
      </c>
      <c r="CO7">
        <v>14.3</v>
      </c>
      <c r="CP7">
        <v>14.3</v>
      </c>
      <c r="CQ7">
        <v>14.6</v>
      </c>
      <c r="CR7">
        <v>15.1</v>
      </c>
      <c r="CS7">
        <v>14.9</v>
      </c>
      <c r="CT7">
        <v>14.4</v>
      </c>
      <c r="CU7">
        <v>7.9</v>
      </c>
      <c r="CX7">
        <v>61</v>
      </c>
      <c r="CY7">
        <v>68</v>
      </c>
      <c r="CZ7">
        <v>62</v>
      </c>
      <c r="DA7">
        <v>65</v>
      </c>
      <c r="DB7">
        <v>60</v>
      </c>
      <c r="DC7">
        <v>61</v>
      </c>
      <c r="DD7">
        <v>62</v>
      </c>
      <c r="DE7">
        <v>52</v>
      </c>
      <c r="DF7">
        <v>84</v>
      </c>
      <c r="DG7">
        <v>67</v>
      </c>
      <c r="DJ7">
        <v>58</v>
      </c>
      <c r="DK7">
        <v>61</v>
      </c>
      <c r="DL7">
        <v>60</v>
      </c>
      <c r="DM7">
        <v>58</v>
      </c>
      <c r="DN7" s="7"/>
      <c r="DO7" s="7"/>
      <c r="DP7" s="7"/>
      <c r="DQ7">
        <v>59</v>
      </c>
      <c r="DR7">
        <v>59</v>
      </c>
      <c r="DS7">
        <v>60</v>
      </c>
      <c r="DT7">
        <v>55</v>
      </c>
      <c r="DU7">
        <v>67</v>
      </c>
      <c r="DV7">
        <v>56</v>
      </c>
      <c r="DY7">
        <v>1.4</v>
      </c>
      <c r="DZ7">
        <v>1.34</v>
      </c>
      <c r="EA7">
        <v>1.36</v>
      </c>
      <c r="EB7">
        <v>1.4</v>
      </c>
      <c r="EC7">
        <v>1.38</v>
      </c>
      <c r="ED7">
        <v>1.38</v>
      </c>
      <c r="EE7">
        <v>1.37</v>
      </c>
      <c r="EF7">
        <v>1.43</v>
      </c>
      <c r="EG7">
        <v>1.27</v>
      </c>
      <c r="EH7">
        <v>1.46</v>
      </c>
      <c r="EK7">
        <v>2.9</v>
      </c>
      <c r="EL7">
        <v>2.9</v>
      </c>
      <c r="EM7">
        <v>2.8</v>
      </c>
      <c r="EN7">
        <v>3</v>
      </c>
      <c r="EO7">
        <v>3</v>
      </c>
      <c r="EP7">
        <v>3.2</v>
      </c>
      <c r="EQ7">
        <v>3.4</v>
      </c>
      <c r="ER7">
        <v>3.2</v>
      </c>
      <c r="ES7">
        <v>2</v>
      </c>
      <c r="ET7">
        <v>1.2</v>
      </c>
      <c r="EW7">
        <v>3.8</v>
      </c>
      <c r="EX7">
        <v>3.2</v>
      </c>
      <c r="EY7">
        <v>3.1</v>
      </c>
      <c r="EZ7">
        <v>3.5</v>
      </c>
      <c r="FA7">
        <v>4.2</v>
      </c>
      <c r="FB7">
        <v>3.4</v>
      </c>
      <c r="FC7">
        <v>2.8</v>
      </c>
      <c r="FD7">
        <v>3.6</v>
      </c>
      <c r="FE7">
        <v>3.3</v>
      </c>
      <c r="FF7">
        <v>0.9</v>
      </c>
      <c r="FI7">
        <v>44</v>
      </c>
      <c r="FJ7">
        <v>44</v>
      </c>
      <c r="FK7">
        <v>42</v>
      </c>
      <c r="FL7">
        <v>42</v>
      </c>
      <c r="FM7">
        <v>38</v>
      </c>
      <c r="FN7">
        <v>39</v>
      </c>
      <c r="FO7">
        <v>44</v>
      </c>
      <c r="FP7">
        <v>42</v>
      </c>
      <c r="FQ7">
        <v>51</v>
      </c>
      <c r="FR7">
        <v>40</v>
      </c>
      <c r="FU7">
        <v>30</v>
      </c>
      <c r="FV7">
        <v>30</v>
      </c>
      <c r="FW7">
        <v>26</v>
      </c>
      <c r="FX7">
        <v>27</v>
      </c>
      <c r="FY7">
        <v>25</v>
      </c>
      <c r="FZ7">
        <v>23</v>
      </c>
      <c r="GA7">
        <v>28</v>
      </c>
      <c r="GB7">
        <v>26</v>
      </c>
      <c r="GC7">
        <v>26</v>
      </c>
      <c r="GD7">
        <v>22</v>
      </c>
      <c r="GG7">
        <v>20</v>
      </c>
      <c r="GH7">
        <v>27</v>
      </c>
      <c r="GI7">
        <v>24</v>
      </c>
      <c r="GJ7">
        <v>24</v>
      </c>
      <c r="GK7">
        <v>20</v>
      </c>
      <c r="GL7">
        <v>21</v>
      </c>
      <c r="GM7">
        <v>27</v>
      </c>
      <c r="GP7">
        <v>12.6</v>
      </c>
      <c r="GQ7">
        <v>10.5</v>
      </c>
      <c r="GS7">
        <v>10.7</v>
      </c>
      <c r="GT7">
        <v>9.9</v>
      </c>
      <c r="GU7">
        <v>8.9</v>
      </c>
      <c r="GV7">
        <v>10.4</v>
      </c>
      <c r="GW7">
        <v>7.7</v>
      </c>
      <c r="GX7">
        <v>6.1</v>
      </c>
      <c r="GY7">
        <v>5.6</v>
      </c>
      <c r="HB7">
        <v>505</v>
      </c>
      <c r="HC7">
        <v>81</v>
      </c>
      <c r="HE7">
        <v>97</v>
      </c>
      <c r="HF7">
        <v>322</v>
      </c>
      <c r="HG7">
        <v>179</v>
      </c>
      <c r="HH7">
        <v>796</v>
      </c>
      <c r="HK7">
        <v>0.7</v>
      </c>
      <c r="HL7">
        <v>0.68</v>
      </c>
      <c r="HM7">
        <v>0.69</v>
      </c>
      <c r="HN7">
        <v>0.71</v>
      </c>
      <c r="HO7">
        <v>0.69</v>
      </c>
      <c r="HP7">
        <v>0.73</v>
      </c>
      <c r="HQ7">
        <v>0.7</v>
      </c>
      <c r="HR7">
        <v>0.74</v>
      </c>
      <c r="HS7">
        <v>0.76</v>
      </c>
      <c r="HT7">
        <v>1.19</v>
      </c>
      <c r="HW7">
        <v>90.3</v>
      </c>
      <c r="HX7">
        <v>93.2</v>
      </c>
      <c r="HY7">
        <v>91.2</v>
      </c>
      <c r="HZ7">
        <v>88.4</v>
      </c>
      <c r="IA7">
        <v>91.2</v>
      </c>
      <c r="IB7">
        <v>85.8</v>
      </c>
      <c r="IC7">
        <v>89.8</v>
      </c>
      <c r="ID7">
        <v>84.1</v>
      </c>
      <c r="IE7">
        <v>81.7</v>
      </c>
      <c r="IF7">
        <v>49.8</v>
      </c>
      <c r="II7">
        <v>137</v>
      </c>
      <c r="IJ7">
        <v>139</v>
      </c>
      <c r="IK7">
        <v>138</v>
      </c>
      <c r="IL7">
        <v>139</v>
      </c>
      <c r="IM7">
        <v>139</v>
      </c>
      <c r="IN7">
        <v>138</v>
      </c>
      <c r="IO7">
        <v>133</v>
      </c>
      <c r="IR7">
        <v>9.76</v>
      </c>
      <c r="JD7">
        <v>1</v>
      </c>
      <c r="JE7">
        <v>1</v>
      </c>
      <c r="JF7">
        <v>1</v>
      </c>
      <c r="JG7">
        <v>1</v>
      </c>
      <c r="JH7">
        <v>1</v>
      </c>
      <c r="JI7">
        <v>1</v>
      </c>
      <c r="JJ7">
        <v>1</v>
      </c>
      <c r="JK7">
        <v>1</v>
      </c>
      <c r="JL7">
        <v>3</v>
      </c>
      <c r="JM7">
        <v>3</v>
      </c>
      <c r="JP7">
        <v>1</v>
      </c>
      <c r="JQ7">
        <v>1</v>
      </c>
      <c r="JR7">
        <v>1</v>
      </c>
      <c r="JS7">
        <v>1</v>
      </c>
      <c r="JT7">
        <v>2</v>
      </c>
      <c r="JU7">
        <v>2</v>
      </c>
      <c r="JV7">
        <v>2</v>
      </c>
      <c r="JW7">
        <v>2</v>
      </c>
      <c r="JX7">
        <v>1</v>
      </c>
      <c r="JY7">
        <v>2</v>
      </c>
      <c r="KB7" t="s">
        <v>158</v>
      </c>
      <c r="KC7">
        <v>8.6</v>
      </c>
      <c r="KD7">
        <v>1</v>
      </c>
      <c r="KE7">
        <v>1</v>
      </c>
      <c r="KF7">
        <v>0</v>
      </c>
      <c r="KG7" t="s">
        <v>358</v>
      </c>
      <c r="KH7" s="1">
        <v>44191</v>
      </c>
      <c r="KI7">
        <f>KH7-D7</f>
        <v>543</v>
      </c>
      <c r="KJ7">
        <f t="shared" ref="KJ7:KJ17" si="18">KI7/7</f>
        <v>77.571428571428569</v>
      </c>
      <c r="KK7">
        <f>IF(DJ7&gt;70,1,IF(DJ7&lt;40,3,2))</f>
        <v>2</v>
      </c>
      <c r="KL7">
        <f>IF(DK7&gt;70,1,IF(DK7&lt;40,3,2))</f>
        <v>2</v>
      </c>
      <c r="KM7">
        <f>IF(DL7&gt;70,1,IF(DL7&lt;40,3,2))</f>
        <v>2</v>
      </c>
      <c r="KN7">
        <f>IF(DM7&gt;70,1,IF(DM7&lt;40,3,2))</f>
        <v>2</v>
      </c>
      <c r="KO7">
        <f>IF(DQ7&gt;70,1,IF(DQ7&lt;40,3,2))</f>
        <v>2</v>
      </c>
      <c r="KP7">
        <f>IF(DR7&gt;70,1,IF(DR7&lt;40,3,2))</f>
        <v>2</v>
      </c>
      <c r="KR7">
        <f>IF(EK7&gt;3.5,1,IF(EK7&lt;2.8,3,2))</f>
        <v>2</v>
      </c>
      <c r="KS7">
        <f>IF(EL7&gt;3.5,1,IF(EL7&lt;2.8,3,2))</f>
        <v>2</v>
      </c>
      <c r="KT7">
        <f>IF(EM7&gt;3.5,1,IF(EM7&lt;2.8,3,2))</f>
        <v>2</v>
      </c>
      <c r="KU7">
        <f>IF(EN7&gt;3.5,1,IF(EN7&lt;2.8,3,2))</f>
        <v>2</v>
      </c>
      <c r="KV7">
        <f>IF(EO7&gt;3.5,1,IF(EO7&lt;2.8,3,2))</f>
        <v>2</v>
      </c>
      <c r="KW7">
        <f>IF(EP7&gt;3.5,1,IF(EP7&lt;2.8,3,2))</f>
        <v>2</v>
      </c>
      <c r="KY7">
        <f>IF(EW7&lt;2,1,IF(EW7&gt;3,3,2))</f>
        <v>3</v>
      </c>
      <c r="KZ7">
        <f>IF(EX7&lt;2,1,IF(EX7&gt;3,3,2))</f>
        <v>3</v>
      </c>
      <c r="LA7">
        <f>IF(EY7&lt;2,1,IF(EY7&gt;3,3,2))</f>
        <v>3</v>
      </c>
      <c r="LB7">
        <f>IF(EZ7&lt;2,1,IF(EZ7&gt;3,3,2))</f>
        <v>3</v>
      </c>
      <c r="LC7">
        <f>IF(FA7&lt;2,1,IF(FA7&gt;3,3,2))</f>
        <v>3</v>
      </c>
      <c r="LD7">
        <f>IF(FB7&lt;2,1,IF(FB7&gt;3,3,2))</f>
        <v>3</v>
      </c>
      <c r="LF7">
        <f>JD7+JP7+KK7+KR7+KY7</f>
        <v>9</v>
      </c>
      <c r="LG7">
        <f>JE7+JQ7+KL7+KS7+KZ7</f>
        <v>9</v>
      </c>
      <c r="LH7">
        <f>JF7+JR7+KM7+KT7+LA7</f>
        <v>9</v>
      </c>
      <c r="LI7">
        <f>JG7+JS7+KN7+KU7+LB7</f>
        <v>9</v>
      </c>
      <c r="LJ7">
        <f>JH7+JT7+KO7+KV7+LC7</f>
        <v>10</v>
      </c>
      <c r="LK7">
        <f>JI7+JU7+KP7+KW7+LD7</f>
        <v>10</v>
      </c>
      <c r="LL7">
        <v>9</v>
      </c>
      <c r="LM7" t="str">
        <f t="shared" si="6"/>
        <v>B</v>
      </c>
      <c r="LN7" t="str">
        <f t="shared" si="7"/>
        <v>B</v>
      </c>
      <c r="LO7" t="str">
        <f t="shared" si="8"/>
        <v>B</v>
      </c>
      <c r="LP7" t="str">
        <f t="shared" si="9"/>
        <v>B</v>
      </c>
      <c r="LQ7" t="str">
        <f t="shared" si="10"/>
        <v>C</v>
      </c>
      <c r="LR7" t="str">
        <f t="shared" si="11"/>
        <v>C</v>
      </c>
      <c r="LS7" t="str">
        <f t="shared" si="12"/>
        <v>B</v>
      </c>
    </row>
    <row r="8" spans="1:331" s="9" customFormat="1" x14ac:dyDescent="0.55000000000000004">
      <c r="A8" s="9">
        <v>49</v>
      </c>
      <c r="B8" s="9" t="s">
        <v>160</v>
      </c>
      <c r="C8" s="10">
        <v>43567</v>
      </c>
      <c r="D8" s="10">
        <f t="shared" ref="D8:D19" si="19">C8+84</f>
        <v>43651</v>
      </c>
      <c r="E8" s="9" t="s">
        <v>161</v>
      </c>
      <c r="F8" s="9" t="s">
        <v>145</v>
      </c>
      <c r="G8" s="9" t="s">
        <v>162</v>
      </c>
      <c r="H8" s="9">
        <v>0</v>
      </c>
      <c r="I8" s="9">
        <v>161.5</v>
      </c>
      <c r="J8" s="9">
        <v>65.099999999999994</v>
      </c>
      <c r="K8" s="9">
        <f t="shared" si="0"/>
        <v>24.959503110352824</v>
      </c>
      <c r="L8">
        <f t="shared" si="13"/>
        <v>1.6906874373064369</v>
      </c>
      <c r="M8">
        <f t="shared" si="14"/>
        <v>1196.3634682258059</v>
      </c>
      <c r="N8" s="9">
        <v>7</v>
      </c>
      <c r="O8" s="9">
        <v>7</v>
      </c>
      <c r="P8" s="9">
        <v>7</v>
      </c>
      <c r="Q8" s="9">
        <v>6</v>
      </c>
      <c r="T8" s="9">
        <f>(0.957*LN(HK8)+0.378*LN(EW8)+1.12*LN(DY8)+0.643)*10</f>
        <v>4.8721817937153755</v>
      </c>
      <c r="U8" s="9">
        <f>(0.957*LN(HL8)+0.378*LN(EX8)+1.12*LN(DZ8)+0.643)*10</f>
        <v>4.5491329623450705</v>
      </c>
      <c r="V8" s="9">
        <f>(0.957*LN(HM8)+0.378*LN(EY8)+1.12*LN(EA8)+0.643)*10</f>
        <v>3.211929822478873</v>
      </c>
      <c r="W8" s="9">
        <f>(0.957*LN(HN8)+0.378*LN(EZ8)+1.12*LN(EB8)+0.643)*10</f>
        <v>3.8054122058131283</v>
      </c>
      <c r="X8" s="9" t="e">
        <f>(0.957*LN(#REF!)+0.378*LN(#REF!)+1.12*LN(#REF!)+0.643)*10</f>
        <v>#REF!</v>
      </c>
      <c r="Y8" s="11">
        <f>IFERROR(LOG10(EW8*17.1)*0.66+EK8*10*(-0.085),"")</f>
        <v>-1.7715033785882683</v>
      </c>
      <c r="Z8" s="12">
        <f>IFERROR(LOG10(EX8*17.1)*0.66+EL8*10*(-0.085),"")</f>
        <v>-1.8539629447497461</v>
      </c>
      <c r="AA8" s="12">
        <f>IFERROR(LOG10(EY8*17.1)*0.66+EM8*10*(-0.085),"")</f>
        <v>-1.7939033949367502</v>
      </c>
      <c r="AB8" s="12">
        <f>IFERROR(LOG10(EZ8*17.1)*0.66+EN8*10*(-0.085),"")</f>
        <v>-1.9062225671411785</v>
      </c>
      <c r="AC8" s="12" t="str">
        <f>IFERROR(LOG10(#REF!*17.1)*0.66+#REF!*10*(-0.085),"")</f>
        <v/>
      </c>
      <c r="AD8" s="13" t="str">
        <f t="shared" si="1"/>
        <v>2</v>
      </c>
      <c r="AE8" s="14" t="str">
        <f t="shared" si="2"/>
        <v>2</v>
      </c>
      <c r="AF8" s="14" t="str">
        <f t="shared" si="3"/>
        <v>2</v>
      </c>
      <c r="AG8" s="14" t="str">
        <f t="shared" si="4"/>
        <v>2</v>
      </c>
      <c r="AH8" s="14" t="str">
        <f t="shared" si="5"/>
        <v/>
      </c>
      <c r="AI8" s="9">
        <f>(FI8*A8)/(CX8*(FU8^0.5))</f>
        <v>2.5716804360634695</v>
      </c>
      <c r="AJ8" s="9">
        <f>(FJ8*A8)/(CY8*(FV8^0.5))</f>
        <v>3.3632906587217177</v>
      </c>
      <c r="AK8" s="9">
        <f>(FK8*A8)/(CZ8*(FW8^0.5))</f>
        <v>2.8909498589601967</v>
      </c>
      <c r="AL8" s="9">
        <f>(FL8*A8)/(DA8*(FX8^0.5))</f>
        <v>2.6569670507004859</v>
      </c>
      <c r="AM8" s="9" t="e">
        <f>(#REF!*A8)/(#REF!*(#REF!^0.5))</f>
        <v>#REF!</v>
      </c>
      <c r="AN8" s="9">
        <f>((FI8/"37")/CX8)*100</f>
        <v>0.93015093015093009</v>
      </c>
      <c r="AO8" s="9">
        <v>1</v>
      </c>
      <c r="AP8" s="9">
        <v>1</v>
      </c>
      <c r="AQ8" s="9">
        <v>0</v>
      </c>
      <c r="AR8" s="9">
        <v>0</v>
      </c>
      <c r="AS8" s="9">
        <v>0</v>
      </c>
      <c r="AT8" s="9">
        <v>25</v>
      </c>
      <c r="AU8" s="9">
        <v>1</v>
      </c>
      <c r="AV8" s="9">
        <v>14.5</v>
      </c>
      <c r="AW8" s="9">
        <v>17.399999999999999</v>
      </c>
      <c r="AX8" s="9">
        <v>18</v>
      </c>
      <c r="AY8" s="9">
        <f t="shared" si="17"/>
        <v>16.633333333333333</v>
      </c>
      <c r="AZ8" s="9">
        <v>1</v>
      </c>
      <c r="BA8" s="9">
        <v>1</v>
      </c>
      <c r="BB8" s="9">
        <f t="shared" si="15"/>
        <v>0.78539816339744828</v>
      </c>
      <c r="BC8" s="9">
        <f t="shared" si="16"/>
        <v>783.82736707065328</v>
      </c>
      <c r="BI8" s="9" t="s">
        <v>159</v>
      </c>
      <c r="BJ8" s="9" t="s">
        <v>159</v>
      </c>
      <c r="BK8" s="9" t="s">
        <v>159</v>
      </c>
      <c r="BL8" s="9" t="s">
        <v>159</v>
      </c>
      <c r="BO8" s="9">
        <v>7.1</v>
      </c>
      <c r="BP8" s="9">
        <v>2</v>
      </c>
      <c r="BQ8" s="9">
        <v>1.8</v>
      </c>
      <c r="BR8" s="9">
        <v>1.5</v>
      </c>
      <c r="BS8" s="9">
        <v>0</v>
      </c>
      <c r="BT8" s="9">
        <v>0</v>
      </c>
      <c r="BU8" s="9">
        <v>0</v>
      </c>
      <c r="BV8" s="9">
        <v>0</v>
      </c>
      <c r="BW8" s="9">
        <v>0</v>
      </c>
      <c r="BX8" s="9">
        <v>0</v>
      </c>
      <c r="BY8" s="9" t="s">
        <v>262</v>
      </c>
      <c r="BZ8" s="9" t="s">
        <v>262</v>
      </c>
      <c r="CB8" s="15"/>
      <c r="CC8" s="9">
        <v>5.32</v>
      </c>
      <c r="CD8" s="9">
        <v>3.93</v>
      </c>
      <c r="CE8" s="9">
        <v>4.0199999999999996</v>
      </c>
      <c r="CF8" s="9">
        <v>4.5599999999999996</v>
      </c>
      <c r="CG8" s="9">
        <v>4.55</v>
      </c>
      <c r="CK8" s="15"/>
      <c r="CL8" s="9">
        <v>11.6</v>
      </c>
      <c r="CM8" s="9">
        <v>11.6</v>
      </c>
      <c r="CN8" s="9">
        <v>11.4</v>
      </c>
      <c r="CO8" s="9">
        <v>11.8</v>
      </c>
      <c r="CP8" s="9">
        <v>11.3</v>
      </c>
      <c r="CQ8" s="9">
        <v>11.8</v>
      </c>
      <c r="CR8" s="9">
        <v>12.3</v>
      </c>
      <c r="CS8" s="9">
        <v>12.4</v>
      </c>
      <c r="CW8" s="15"/>
      <c r="CX8" s="9">
        <v>154</v>
      </c>
      <c r="CY8" s="9">
        <v>129</v>
      </c>
      <c r="CZ8" s="9">
        <v>135</v>
      </c>
      <c r="DA8" s="9">
        <v>136</v>
      </c>
      <c r="DB8" s="9">
        <v>137</v>
      </c>
      <c r="DC8" s="9">
        <v>131</v>
      </c>
      <c r="DD8" s="9">
        <v>157</v>
      </c>
      <c r="DE8" s="9">
        <v>153</v>
      </c>
      <c r="DI8" s="15"/>
      <c r="DJ8" s="9">
        <v>63</v>
      </c>
      <c r="DK8" s="9">
        <v>71</v>
      </c>
      <c r="DL8" s="9">
        <v>71</v>
      </c>
      <c r="DM8" s="9">
        <v>68</v>
      </c>
      <c r="DN8" s="16"/>
      <c r="DO8" s="16"/>
      <c r="DP8" s="16"/>
      <c r="DQ8" s="9">
        <v>53</v>
      </c>
      <c r="DR8" s="9">
        <v>69</v>
      </c>
      <c r="DS8" s="9">
        <v>69</v>
      </c>
      <c r="DT8" s="9">
        <v>69</v>
      </c>
      <c r="DX8" s="15"/>
      <c r="DY8" s="9">
        <v>1.32</v>
      </c>
      <c r="DZ8" s="9">
        <v>1.23</v>
      </c>
      <c r="EA8" s="9">
        <v>1.23</v>
      </c>
      <c r="EB8" s="9">
        <v>1.26</v>
      </c>
      <c r="EC8" s="9">
        <v>1.39</v>
      </c>
      <c r="ED8" s="9">
        <v>1.24</v>
      </c>
      <c r="EE8" s="9">
        <v>1.24</v>
      </c>
      <c r="EF8" s="9">
        <v>1.24</v>
      </c>
      <c r="EJ8" s="15"/>
      <c r="EK8" s="9">
        <v>3.2</v>
      </c>
      <c r="EL8" s="9">
        <v>3.2</v>
      </c>
      <c r="EM8" s="9">
        <v>3.1</v>
      </c>
      <c r="EN8" s="9">
        <v>3.2</v>
      </c>
      <c r="EO8" s="9">
        <v>3.2</v>
      </c>
      <c r="EP8" s="9">
        <v>3.3</v>
      </c>
      <c r="EQ8" s="9">
        <v>3.8</v>
      </c>
      <c r="ER8" s="9">
        <v>3.6</v>
      </c>
      <c r="EV8" s="15"/>
      <c r="EW8" s="9">
        <v>1.6</v>
      </c>
      <c r="EX8" s="9">
        <v>1.2</v>
      </c>
      <c r="EY8" s="9">
        <v>1.1000000000000001</v>
      </c>
      <c r="EZ8" s="9">
        <v>1</v>
      </c>
      <c r="FA8" s="9">
        <v>1</v>
      </c>
      <c r="FB8" s="9">
        <v>1</v>
      </c>
      <c r="FC8" s="9">
        <v>0.8</v>
      </c>
      <c r="FD8" s="9">
        <v>0.7</v>
      </c>
      <c r="FH8" s="15"/>
      <c r="FI8" s="9">
        <v>53</v>
      </c>
      <c r="FJ8" s="9">
        <v>56</v>
      </c>
      <c r="FK8" s="9">
        <v>51</v>
      </c>
      <c r="FL8" s="9">
        <v>43</v>
      </c>
      <c r="FM8" s="9">
        <v>40</v>
      </c>
      <c r="FN8" s="9">
        <v>40</v>
      </c>
      <c r="FO8" s="9">
        <v>38</v>
      </c>
      <c r="FP8" s="9">
        <v>38</v>
      </c>
      <c r="FT8" s="15"/>
      <c r="FU8" s="9">
        <v>43</v>
      </c>
      <c r="FV8" s="9">
        <v>40</v>
      </c>
      <c r="FW8" s="9">
        <v>41</v>
      </c>
      <c r="FX8" s="9">
        <v>34</v>
      </c>
      <c r="FY8" s="9">
        <v>36</v>
      </c>
      <c r="FZ8" s="9">
        <v>36</v>
      </c>
      <c r="GA8" s="9">
        <v>34</v>
      </c>
      <c r="GB8" s="9">
        <v>32</v>
      </c>
      <c r="GF8" s="15"/>
      <c r="GG8" s="9">
        <v>237</v>
      </c>
      <c r="GH8" s="9">
        <v>164</v>
      </c>
      <c r="GI8" s="9">
        <v>166</v>
      </c>
      <c r="GJ8" s="9">
        <v>168</v>
      </c>
      <c r="GK8" s="9">
        <v>155</v>
      </c>
      <c r="GO8" s="15"/>
      <c r="GP8" s="9">
        <v>6.1</v>
      </c>
      <c r="GQ8" s="9">
        <v>5.4</v>
      </c>
      <c r="GR8" s="9">
        <v>4.8</v>
      </c>
      <c r="GS8" s="9">
        <v>4.0999999999999996</v>
      </c>
      <c r="GT8" s="9">
        <v>3.9</v>
      </c>
      <c r="GU8" s="9">
        <v>4.0999999999999996</v>
      </c>
      <c r="GV8" s="9">
        <v>3.5</v>
      </c>
      <c r="GW8" s="9">
        <v>3.3</v>
      </c>
      <c r="HA8" s="15"/>
      <c r="HB8" s="9">
        <v>21</v>
      </c>
      <c r="HC8" s="9">
        <v>24</v>
      </c>
      <c r="HD8" s="9">
        <v>27</v>
      </c>
      <c r="HF8" s="9">
        <v>24</v>
      </c>
      <c r="HJ8" s="15"/>
      <c r="HK8" s="9">
        <v>0.51</v>
      </c>
      <c r="HL8" s="9">
        <v>0.6</v>
      </c>
      <c r="HM8" s="9">
        <v>0.54</v>
      </c>
      <c r="HN8" s="9">
        <v>0.57999999999999996</v>
      </c>
      <c r="HO8" s="9">
        <v>0.7</v>
      </c>
      <c r="HP8" s="9">
        <v>0.6</v>
      </c>
      <c r="HQ8" s="9">
        <v>0.8</v>
      </c>
      <c r="HR8" s="9">
        <v>0.76</v>
      </c>
      <c r="HV8" s="15"/>
      <c r="HW8" s="9">
        <v>132.6</v>
      </c>
      <c r="HX8" s="9">
        <v>111</v>
      </c>
      <c r="HY8" s="9">
        <v>124.6</v>
      </c>
      <c r="HZ8" s="9">
        <v>115.2</v>
      </c>
      <c r="IA8" s="9">
        <v>93.3</v>
      </c>
      <c r="IB8" s="9">
        <v>110.4</v>
      </c>
      <c r="IC8" s="9">
        <v>85.3</v>
      </c>
      <c r="ID8" s="9">
        <v>88</v>
      </c>
      <c r="IH8" s="15"/>
      <c r="II8" s="9">
        <v>140</v>
      </c>
      <c r="IJ8" s="9">
        <v>140</v>
      </c>
      <c r="IK8" s="9">
        <v>140</v>
      </c>
      <c r="IL8" s="9">
        <v>138</v>
      </c>
      <c r="IM8" s="9">
        <v>138</v>
      </c>
      <c r="IQ8" s="15"/>
      <c r="IR8" s="9">
        <v>8.15</v>
      </c>
      <c r="IV8" s="9">
        <v>6.51</v>
      </c>
      <c r="IW8" s="9">
        <v>5.48</v>
      </c>
      <c r="IX8" s="9">
        <v>4.0999999999999996</v>
      </c>
      <c r="JC8" s="15"/>
      <c r="JD8" s="9">
        <v>1</v>
      </c>
      <c r="JE8" s="9">
        <v>1</v>
      </c>
      <c r="JF8" s="9">
        <v>1</v>
      </c>
      <c r="JG8" s="9">
        <v>1</v>
      </c>
      <c r="JH8" s="9">
        <v>1</v>
      </c>
      <c r="JI8" s="9">
        <v>1</v>
      </c>
      <c r="JJ8" s="9">
        <v>1</v>
      </c>
      <c r="JK8" s="9">
        <v>1</v>
      </c>
      <c r="JO8" s="15"/>
      <c r="JP8" s="9">
        <v>1</v>
      </c>
      <c r="JQ8" s="9">
        <v>1</v>
      </c>
      <c r="JR8" s="9">
        <v>1</v>
      </c>
      <c r="JS8" s="9">
        <v>1</v>
      </c>
      <c r="JT8" s="9">
        <v>1</v>
      </c>
      <c r="JU8" s="9">
        <v>1</v>
      </c>
      <c r="JV8" s="9">
        <v>1</v>
      </c>
      <c r="JW8" s="9">
        <v>1</v>
      </c>
      <c r="KA8" s="15"/>
      <c r="KB8" s="9" t="s">
        <v>157</v>
      </c>
      <c r="KC8" s="9">
        <v>5.0999999999999996</v>
      </c>
      <c r="KD8" s="9">
        <v>1</v>
      </c>
      <c r="KE8" s="9">
        <v>0</v>
      </c>
      <c r="KF8" s="9">
        <v>1</v>
      </c>
      <c r="KH8" s="10">
        <v>43937</v>
      </c>
      <c r="KI8">
        <f>KH8-D8</f>
        <v>286</v>
      </c>
      <c r="KJ8">
        <f t="shared" si="18"/>
        <v>40.857142857142854</v>
      </c>
      <c r="KK8">
        <f>IF(DJ8&gt;70,1,IF(DJ8&lt;40,3,2))</f>
        <v>2</v>
      </c>
      <c r="KL8">
        <f>IF(DK8&gt;70,1,IF(DK8&lt;40,3,2))</f>
        <v>1</v>
      </c>
      <c r="KM8">
        <f>IF(DL8&gt;70,1,IF(DL8&lt;40,3,2))</f>
        <v>1</v>
      </c>
      <c r="KN8">
        <f>IF(DM8&gt;70,1,IF(DM8&lt;40,3,2))</f>
        <v>2</v>
      </c>
      <c r="KO8">
        <f>IF(DQ8&gt;70,1,IF(DQ8&lt;40,3,2))</f>
        <v>2</v>
      </c>
      <c r="KP8">
        <f>IF(DR8&gt;70,1,IF(DR8&lt;40,3,2))</f>
        <v>2</v>
      </c>
      <c r="KR8">
        <f>IF(EK8&gt;3.5,1,IF(EK8&lt;2.8,3,2))</f>
        <v>2</v>
      </c>
      <c r="KS8">
        <f>IF(EL8&gt;3.5,1,IF(EL8&lt;2.8,3,2))</f>
        <v>2</v>
      </c>
      <c r="KT8">
        <f>IF(EM8&gt;3.5,1,IF(EM8&lt;2.8,3,2))</f>
        <v>2</v>
      </c>
      <c r="KU8">
        <f>IF(EN8&gt;3.5,1,IF(EN8&lt;2.8,3,2))</f>
        <v>2</v>
      </c>
      <c r="KV8">
        <f>IF(EO8&gt;3.5,1,IF(EO8&lt;2.8,3,2))</f>
        <v>2</v>
      </c>
      <c r="KW8">
        <f>IF(EP8&gt;3.5,1,IF(EP8&lt;2.8,3,2))</f>
        <v>2</v>
      </c>
      <c r="KY8">
        <f>IF(EW8&lt;2,1,IF(EW8&gt;3,3,2))</f>
        <v>1</v>
      </c>
      <c r="KZ8">
        <f>IF(EX8&lt;2,1,IF(EX8&gt;3,3,2))</f>
        <v>1</v>
      </c>
      <c r="LA8">
        <f>IF(EY8&lt;2,1,IF(EY8&gt;3,3,2))</f>
        <v>1</v>
      </c>
      <c r="LB8">
        <f>IF(EZ8&lt;2,1,IF(EZ8&gt;3,3,2))</f>
        <v>1</v>
      </c>
      <c r="LC8">
        <f>IF(FA8&lt;2,1,IF(FA8&gt;3,3,2))</f>
        <v>1</v>
      </c>
      <c r="LD8">
        <f>IF(FB8&lt;2,1,IF(FB8&gt;3,3,2))</f>
        <v>1</v>
      </c>
      <c r="LF8">
        <f>JD8+JP8+KK8+KR8+KY8</f>
        <v>7</v>
      </c>
      <c r="LG8">
        <f>JE8+JQ8+KL8+KS8+KZ8</f>
        <v>6</v>
      </c>
      <c r="LH8">
        <f>JF8+JR8+KM8+KT8+LA8</f>
        <v>6</v>
      </c>
      <c r="LI8">
        <f>JG8+JS8+KN8+KU8+LB8</f>
        <v>7</v>
      </c>
      <c r="LJ8">
        <f>JH8+JT8+KO8+KV8+LC8</f>
        <v>7</v>
      </c>
      <c r="LK8">
        <f>JI8+JU8+KP8+KW8+LD8</f>
        <v>7</v>
      </c>
      <c r="LL8" s="9">
        <v>6</v>
      </c>
      <c r="LM8" t="str">
        <f t="shared" si="6"/>
        <v>B</v>
      </c>
      <c r="LN8" t="str">
        <f t="shared" si="7"/>
        <v>A</v>
      </c>
      <c r="LO8" t="str">
        <f t="shared" si="8"/>
        <v>A</v>
      </c>
      <c r="LP8" t="str">
        <f t="shared" si="9"/>
        <v>B</v>
      </c>
      <c r="LQ8" t="str">
        <f t="shared" si="10"/>
        <v>B</v>
      </c>
      <c r="LR8" t="str">
        <f t="shared" si="11"/>
        <v>B</v>
      </c>
      <c r="LS8" t="str">
        <f t="shared" si="12"/>
        <v>A</v>
      </c>
    </row>
    <row r="9" spans="1:331" s="9" customFormat="1" x14ac:dyDescent="0.55000000000000004">
      <c r="A9" s="9">
        <v>53</v>
      </c>
      <c r="B9" s="9" t="s">
        <v>164</v>
      </c>
      <c r="C9" s="10">
        <v>43570</v>
      </c>
      <c r="D9" s="10">
        <f t="shared" si="19"/>
        <v>43654</v>
      </c>
      <c r="E9" s="9" t="s">
        <v>165</v>
      </c>
      <c r="F9" s="9" t="s">
        <v>145</v>
      </c>
      <c r="G9" s="9" t="s">
        <v>166</v>
      </c>
      <c r="H9" s="9">
        <v>1</v>
      </c>
      <c r="I9" s="9">
        <v>162</v>
      </c>
      <c r="J9" s="9">
        <v>78.8</v>
      </c>
      <c r="K9" s="9">
        <f t="shared" si="0"/>
        <v>30.02591068434689</v>
      </c>
      <c r="L9">
        <f t="shared" si="13"/>
        <v>1.8377581255492947</v>
      </c>
      <c r="M9">
        <f t="shared" si="14"/>
        <v>1300.2247882629122</v>
      </c>
      <c r="N9" s="9">
        <v>13</v>
      </c>
      <c r="O9" s="9">
        <v>12</v>
      </c>
      <c r="P9" s="9">
        <v>13</v>
      </c>
      <c r="Q9" s="9">
        <v>13</v>
      </c>
      <c r="T9" s="9">
        <f>(0.957*LN(HK9)+0.378*LN(EW9)+1.12*LN(DY9)+0.643)*10</f>
        <v>17.243897885914897</v>
      </c>
      <c r="U9" s="9">
        <f>(0.957*LN(HL9)+0.378*LN(EX9)+1.12*LN(DZ9)+0.643)*10</f>
        <v>15.770153981266027</v>
      </c>
      <c r="V9" s="9">
        <f>(0.957*LN(HM9)+0.378*LN(EY9)+1.12*LN(EA9)+0.643)*10</f>
        <v>14.130666550539043</v>
      </c>
      <c r="W9" s="9">
        <f>(0.957*LN(HN9)+0.378*LN(EZ9)+1.12*LN(EB9)+0.643)*10</f>
        <v>15.037896466756809</v>
      </c>
      <c r="X9" s="9" t="e">
        <f>(0.957*LN(#REF!)+0.378*LN(#REF!)+1.12*LN(#REF!)+0.643)*10</f>
        <v>#REF!</v>
      </c>
      <c r="Y9" s="11">
        <f>IFERROR(LOG10(EW9*17.1)*0.66+EK9*10*(-0.085),"")</f>
        <v>-0.65258319207497761</v>
      </c>
      <c r="Z9" s="12">
        <f>IFERROR(LOG10(EX9*17.1)*0.66+EL9*10*(-0.085),"")</f>
        <v>-0.94660335047329092</v>
      </c>
      <c r="AA9" s="12">
        <f>IFERROR(LOG10(EY9*17.1)*0.66+EM9*10*(-0.085),"")</f>
        <v>-1.0767852217061533</v>
      </c>
      <c r="AB9" s="12">
        <f>IFERROR(LOG10(EZ9*17.1)*0.66+EN9*10*(-0.085),"")</f>
        <v>-0.92103988852786745</v>
      </c>
      <c r="AC9" s="12" t="str">
        <f>IFERROR(LOG10(#REF!*17.1)*0.66+#REF!*10*(-0.085),"")</f>
        <v/>
      </c>
      <c r="AD9" s="13" t="str">
        <f t="shared" si="1"/>
        <v>3</v>
      </c>
      <c r="AE9" s="14" t="str">
        <f t="shared" si="2"/>
        <v>3</v>
      </c>
      <c r="AF9" s="14" t="str">
        <f t="shared" si="3"/>
        <v>3</v>
      </c>
      <c r="AG9" s="14" t="str">
        <f t="shared" si="4"/>
        <v>3</v>
      </c>
      <c r="AH9" s="14" t="str">
        <f t="shared" si="5"/>
        <v/>
      </c>
      <c r="AI9" s="9">
        <f>(FI9*A9)/(CX9*(FU9^0.5))</f>
        <v>8.8333333333333339</v>
      </c>
      <c r="AJ9" s="9">
        <f>(FJ9*A9)/(CY9*(FV9^0.5))</f>
        <v>11.163021268119643</v>
      </c>
      <c r="AK9" s="9">
        <f>(FK9*A9)/(CZ9*(FW9^0.5))</f>
        <v>12.159556336281018</v>
      </c>
      <c r="AL9" s="9">
        <f>(FL9*A9)/(DA9*(FX9^0.5))</f>
        <v>12.798983047515549</v>
      </c>
      <c r="AM9" s="9" t="e">
        <f>(#REF!*A9)/(#REF!*(#REF!^0.5))</f>
        <v>#REF!</v>
      </c>
      <c r="AN9" s="9">
        <f>((FI9/"37")/CX9)*100</f>
        <v>2.7027027027027026</v>
      </c>
      <c r="AO9" s="9">
        <v>1</v>
      </c>
      <c r="AP9" s="9">
        <v>1</v>
      </c>
      <c r="AQ9" s="9">
        <v>1</v>
      </c>
      <c r="AR9" s="9">
        <v>0</v>
      </c>
      <c r="AS9" s="9">
        <v>10</v>
      </c>
      <c r="AT9" s="9">
        <v>50</v>
      </c>
      <c r="AU9" s="9">
        <v>0</v>
      </c>
      <c r="AV9" s="9">
        <v>7.9</v>
      </c>
      <c r="AW9" s="9">
        <v>9.6</v>
      </c>
      <c r="AX9" s="9">
        <v>7.9</v>
      </c>
      <c r="AY9" s="9">
        <f t="shared" si="17"/>
        <v>8.4666666666666668</v>
      </c>
      <c r="AZ9" s="9">
        <v>0.5</v>
      </c>
      <c r="BA9" s="9">
        <v>0.5</v>
      </c>
      <c r="BB9" s="9">
        <f t="shared" si="15"/>
        <v>0.19634954084936207</v>
      </c>
      <c r="BC9" s="9">
        <f t="shared" si="16"/>
        <v>99.745566751475934</v>
      </c>
      <c r="BI9" s="9" t="s">
        <v>159</v>
      </c>
      <c r="BJ9" s="9" t="s">
        <v>159</v>
      </c>
      <c r="BK9" s="9" t="s">
        <v>159</v>
      </c>
      <c r="BL9" s="9" t="s">
        <v>159</v>
      </c>
      <c r="BM9" s="9">
        <v>878.95</v>
      </c>
      <c r="BN9" s="9">
        <v>750.55</v>
      </c>
      <c r="BO9" s="9">
        <v>4.7</v>
      </c>
      <c r="BP9" s="9">
        <v>2</v>
      </c>
      <c r="BR9" s="9">
        <v>0</v>
      </c>
      <c r="BS9" s="9">
        <v>0</v>
      </c>
      <c r="BT9" s="9">
        <v>0</v>
      </c>
      <c r="BU9" s="9">
        <v>0</v>
      </c>
      <c r="BV9" s="9">
        <v>0</v>
      </c>
      <c r="BW9" s="9">
        <v>0</v>
      </c>
      <c r="BX9" s="9" t="s">
        <v>262</v>
      </c>
      <c r="BY9" s="9" t="s">
        <v>262</v>
      </c>
      <c r="BZ9" s="9" t="s">
        <v>262</v>
      </c>
      <c r="CB9" s="15"/>
      <c r="CC9" s="9">
        <v>3.58</v>
      </c>
      <c r="CD9" s="9">
        <v>2.23</v>
      </c>
      <c r="CK9" s="15"/>
      <c r="CL9" s="9">
        <v>10.7</v>
      </c>
      <c r="CM9" s="9">
        <v>10.9</v>
      </c>
      <c r="CN9" s="9">
        <v>10.7</v>
      </c>
      <c r="CO9" s="9">
        <v>9.6</v>
      </c>
      <c r="CP9" s="9">
        <v>9.9</v>
      </c>
      <c r="CW9" s="15"/>
      <c r="CX9" s="9">
        <v>47</v>
      </c>
      <c r="CY9" s="9">
        <v>38</v>
      </c>
      <c r="CZ9" s="9">
        <v>37</v>
      </c>
      <c r="DA9" s="9">
        <v>38</v>
      </c>
      <c r="DB9" s="9">
        <v>39</v>
      </c>
      <c r="DI9" s="15"/>
      <c r="DJ9" s="9">
        <v>34</v>
      </c>
      <c r="DK9" s="9">
        <v>30</v>
      </c>
      <c r="DL9" s="9">
        <v>32</v>
      </c>
      <c r="DM9" s="9">
        <v>32</v>
      </c>
      <c r="DN9" s="16"/>
      <c r="DO9" s="16"/>
      <c r="DP9" s="16"/>
      <c r="DQ9" s="9">
        <v>31</v>
      </c>
      <c r="DR9" s="9">
        <v>30</v>
      </c>
      <c r="DS9" s="9">
        <v>30</v>
      </c>
      <c r="DX9" s="15"/>
      <c r="DY9" s="9">
        <v>2.08</v>
      </c>
      <c r="DZ9" s="9">
        <v>2.2599999999999998</v>
      </c>
      <c r="EA9" s="9">
        <v>2.16</v>
      </c>
      <c r="EB9" s="9">
        <v>2.12</v>
      </c>
      <c r="EC9" s="9">
        <v>2.2200000000000002</v>
      </c>
      <c r="EJ9" s="15"/>
      <c r="EK9" s="9">
        <v>2.2999999999999998</v>
      </c>
      <c r="EL9" s="9">
        <v>2.6</v>
      </c>
      <c r="EM9" s="9">
        <v>2.7</v>
      </c>
      <c r="EN9" s="9">
        <v>2.4</v>
      </c>
      <c r="EO9" s="9">
        <v>2.5</v>
      </c>
      <c r="EP9" s="9">
        <v>2.5</v>
      </c>
      <c r="EQ9" s="9">
        <v>2.5</v>
      </c>
      <c r="ER9" s="9">
        <v>2.5</v>
      </c>
      <c r="EV9" s="15"/>
      <c r="EW9" s="9">
        <v>5.5</v>
      </c>
      <c r="EX9" s="9">
        <v>4.8</v>
      </c>
      <c r="EY9" s="9">
        <v>4.0999999999999996</v>
      </c>
      <c r="EZ9" s="9">
        <v>2.9</v>
      </c>
      <c r="FA9" s="9">
        <v>4.2</v>
      </c>
      <c r="FB9" s="9">
        <v>4</v>
      </c>
      <c r="FC9" s="9">
        <v>4</v>
      </c>
      <c r="FH9" s="15"/>
      <c r="FI9" s="9">
        <v>47</v>
      </c>
      <c r="FJ9" s="9">
        <v>33</v>
      </c>
      <c r="FK9" s="9">
        <v>35</v>
      </c>
      <c r="FL9" s="9">
        <v>40</v>
      </c>
      <c r="FM9" s="9">
        <v>38</v>
      </c>
      <c r="FT9" s="15"/>
      <c r="FU9" s="9">
        <v>36</v>
      </c>
      <c r="FV9" s="9">
        <v>17</v>
      </c>
      <c r="FW9" s="9">
        <v>17</v>
      </c>
      <c r="FX9" s="9">
        <v>19</v>
      </c>
      <c r="FY9" s="9">
        <v>19</v>
      </c>
      <c r="GF9" s="15"/>
      <c r="GG9" s="9">
        <v>16</v>
      </c>
      <c r="GH9" s="9">
        <v>21</v>
      </c>
      <c r="GO9" s="15"/>
      <c r="GP9" s="9">
        <v>3.3</v>
      </c>
      <c r="GQ9" s="9">
        <v>3.2</v>
      </c>
      <c r="GR9" s="9">
        <v>3.8</v>
      </c>
      <c r="GS9" s="9">
        <v>4.3</v>
      </c>
      <c r="GT9" s="9">
        <v>3.9</v>
      </c>
      <c r="HA9" s="15"/>
      <c r="HB9" s="9">
        <v>275</v>
      </c>
      <c r="HJ9" s="15"/>
      <c r="HK9" s="9">
        <v>0.67</v>
      </c>
      <c r="HL9" s="9">
        <v>0.55000000000000004</v>
      </c>
      <c r="HM9" s="9">
        <v>0.52</v>
      </c>
      <c r="HN9" s="9">
        <v>0.67</v>
      </c>
      <c r="HO9" s="9">
        <v>0.71</v>
      </c>
      <c r="HV9" s="15"/>
      <c r="HW9" s="9">
        <v>71.099999999999994</v>
      </c>
      <c r="HX9" s="9">
        <v>88.2</v>
      </c>
      <c r="HY9" s="9">
        <v>93.8</v>
      </c>
      <c r="HZ9" s="9">
        <v>71.099999999999994</v>
      </c>
      <c r="IA9" s="9">
        <v>66.400000000000006</v>
      </c>
      <c r="IH9" s="15"/>
      <c r="II9" s="9">
        <v>136</v>
      </c>
      <c r="IJ9" s="9">
        <v>143</v>
      </c>
      <c r="IQ9" s="15"/>
      <c r="IR9" s="9">
        <v>15.04</v>
      </c>
      <c r="IU9" s="9">
        <v>14.05</v>
      </c>
      <c r="JC9" s="15"/>
      <c r="JD9" s="9">
        <v>3</v>
      </c>
      <c r="JE9" s="9">
        <v>3</v>
      </c>
      <c r="JF9" s="9">
        <v>3</v>
      </c>
      <c r="JG9" s="9">
        <v>3</v>
      </c>
      <c r="JH9" s="9">
        <v>3</v>
      </c>
      <c r="JI9" s="9">
        <v>3</v>
      </c>
      <c r="JJ9" s="9">
        <v>3</v>
      </c>
      <c r="JO9" s="15"/>
      <c r="JP9" s="9">
        <v>1</v>
      </c>
      <c r="JQ9" s="9">
        <v>1</v>
      </c>
      <c r="JR9" s="9">
        <v>1</v>
      </c>
      <c r="JS9" s="9">
        <v>1</v>
      </c>
      <c r="JT9" s="9">
        <v>1</v>
      </c>
      <c r="JU9" s="9">
        <v>1</v>
      </c>
      <c r="JV9" s="9">
        <v>1</v>
      </c>
      <c r="KA9" s="15"/>
      <c r="KB9" s="9" t="s">
        <v>167</v>
      </c>
      <c r="KC9" s="9">
        <v>16.2</v>
      </c>
      <c r="KD9" s="9">
        <v>0</v>
      </c>
      <c r="KE9" s="9">
        <v>0</v>
      </c>
      <c r="KF9" s="9">
        <v>1</v>
      </c>
      <c r="KH9" s="10">
        <v>44116</v>
      </c>
      <c r="KI9">
        <f>KH9-D9</f>
        <v>462</v>
      </c>
      <c r="KJ9">
        <f t="shared" si="18"/>
        <v>66</v>
      </c>
      <c r="KK9">
        <f>IF(DJ9&gt;70,1,IF(DJ9&lt;40,3,2))</f>
        <v>3</v>
      </c>
      <c r="KL9">
        <f>IF(DK9&gt;70,1,IF(DK9&lt;40,3,2))</f>
        <v>3</v>
      </c>
      <c r="KM9">
        <f>IF(DL9&gt;70,1,IF(DL9&lt;40,3,2))</f>
        <v>3</v>
      </c>
      <c r="KN9">
        <f>IF(DM9&gt;70,1,IF(DM9&lt;40,3,2))</f>
        <v>3</v>
      </c>
      <c r="KO9">
        <f>IF(DQ9&gt;70,1,IF(DQ9&lt;40,3,2))</f>
        <v>3</v>
      </c>
      <c r="KP9">
        <f>IF(DR9&gt;70,1,IF(DR9&lt;40,3,2))</f>
        <v>3</v>
      </c>
      <c r="KR9">
        <f>IF(EK9&gt;3.5,1,IF(EK9&lt;2.8,3,2))</f>
        <v>3</v>
      </c>
      <c r="KS9">
        <f>IF(EL9&gt;3.5,1,IF(EL9&lt;2.8,3,2))</f>
        <v>3</v>
      </c>
      <c r="KT9">
        <f>IF(EM9&gt;3.5,1,IF(EM9&lt;2.8,3,2))</f>
        <v>3</v>
      </c>
      <c r="KU9">
        <f>IF(EN9&gt;3.5,1,IF(EN9&lt;2.8,3,2))</f>
        <v>3</v>
      </c>
      <c r="KV9">
        <f>IF(EO9&gt;3.5,1,IF(EO9&lt;2.8,3,2))</f>
        <v>3</v>
      </c>
      <c r="KW9">
        <f>IF(EP9&gt;3.5,1,IF(EP9&lt;2.8,3,2))</f>
        <v>3</v>
      </c>
      <c r="KY9">
        <f>IF(EW9&lt;2,1,IF(EW9&gt;3,3,2))</f>
        <v>3</v>
      </c>
      <c r="KZ9">
        <f>IF(EX9&lt;2,1,IF(EX9&gt;3,3,2))</f>
        <v>3</v>
      </c>
      <c r="LA9">
        <f>IF(EY9&lt;2,1,IF(EY9&gt;3,3,2))</f>
        <v>3</v>
      </c>
      <c r="LB9">
        <f>IF(EZ9&lt;2,1,IF(EZ9&gt;3,3,2))</f>
        <v>2</v>
      </c>
      <c r="LC9">
        <f>IF(FA9&lt;2,1,IF(FA9&gt;3,3,2))</f>
        <v>3</v>
      </c>
      <c r="LD9">
        <f>IF(FB9&lt;2,1,IF(FB9&gt;3,3,2))</f>
        <v>3</v>
      </c>
      <c r="LF9">
        <f>JD9+JP9+KK9+KR9+KY9</f>
        <v>13</v>
      </c>
      <c r="LG9">
        <f>JE9+JQ9+KL9+KS9+KZ9</f>
        <v>13</v>
      </c>
      <c r="LH9">
        <f>JF9+JR9+KM9+KT9+LA9</f>
        <v>13</v>
      </c>
      <c r="LI9">
        <f>JG9+JS9+KN9+KU9+LB9</f>
        <v>12</v>
      </c>
      <c r="LJ9">
        <f>JH9+JT9+KO9+KV9+LC9</f>
        <v>13</v>
      </c>
      <c r="LK9">
        <f>JI9+JU9+KP9+KW9+LD9</f>
        <v>13</v>
      </c>
      <c r="LL9" s="9">
        <v>13</v>
      </c>
      <c r="LM9" t="str">
        <f t="shared" si="6"/>
        <v>C</v>
      </c>
      <c r="LN9" t="str">
        <f t="shared" si="7"/>
        <v>C</v>
      </c>
      <c r="LO9" t="str">
        <f t="shared" si="8"/>
        <v>C</v>
      </c>
      <c r="LP9" t="str">
        <f t="shared" si="9"/>
        <v>C</v>
      </c>
      <c r="LQ9" t="str">
        <f t="shared" si="10"/>
        <v>C</v>
      </c>
      <c r="LR9" t="str">
        <f t="shared" si="11"/>
        <v>C</v>
      </c>
      <c r="LS9" t="str">
        <f t="shared" si="12"/>
        <v>C</v>
      </c>
    </row>
    <row r="10" spans="1:331" x14ac:dyDescent="0.55000000000000004">
      <c r="A10">
        <v>58</v>
      </c>
      <c r="B10" t="s">
        <v>168</v>
      </c>
      <c r="C10" s="1">
        <v>43573</v>
      </c>
      <c r="D10" s="1">
        <f t="shared" si="19"/>
        <v>43657</v>
      </c>
      <c r="E10" t="s">
        <v>169</v>
      </c>
      <c r="F10" t="s">
        <v>145</v>
      </c>
      <c r="G10" t="s">
        <v>170</v>
      </c>
      <c r="H10">
        <v>0</v>
      </c>
      <c r="I10">
        <v>150.5</v>
      </c>
      <c r="J10">
        <v>54.9</v>
      </c>
      <c r="K10">
        <f t="shared" si="0"/>
        <v>24.238143066853571</v>
      </c>
      <c r="L10">
        <f t="shared" si="13"/>
        <v>1.4941649085486859</v>
      </c>
      <c r="M10">
        <f t="shared" si="14"/>
        <v>1057.5792584170822</v>
      </c>
      <c r="N10">
        <v>7</v>
      </c>
      <c r="O10">
        <v>6</v>
      </c>
      <c r="P10">
        <v>5</v>
      </c>
      <c r="Q10">
        <v>5</v>
      </c>
      <c r="R10">
        <v>5</v>
      </c>
      <c r="S10">
        <v>5</v>
      </c>
      <c r="T10">
        <f>(0.957*LN(HK10)+0.378*LN(EW10)+1.12*LN(DY10)+0.643)*10</f>
        <v>8.2693096838566955</v>
      </c>
      <c r="U10">
        <f>(0.957*LN(HL10)+0.378*LN(EX10)+1.12*LN(DZ10)+0.643)*10</f>
        <v>7.8990280265347481</v>
      </c>
      <c r="V10">
        <f>(0.957*LN(HM10)+0.378*LN(EY10)+1.12*LN(EA10)+0.643)*10</f>
        <v>5.3391866239611172</v>
      </c>
      <c r="W10">
        <f>(0.957*LN(HN10)+0.378*LN(EZ10)+1.12*LN(EB10)+0.643)*10</f>
        <v>4.3494089290875051</v>
      </c>
      <c r="X10" t="e">
        <f>(0.957*LN(#REF!)+0.378*LN(#REF!)+1.12*LN(#REF!)+0.643)*10</f>
        <v>#REF!</v>
      </c>
      <c r="Y10" s="3">
        <f>IFERROR(LOG10(EW10*17.1)*0.66+EK10*10*(-0.085),"")</f>
        <v>-1.6865033785882684</v>
      </c>
      <c r="Z10" s="5">
        <f>IFERROR(LOG10(EX10*17.1)*0.66+EL10*10*(-0.085),"")</f>
        <v>-1.7715033785882683</v>
      </c>
      <c r="AA10" s="5">
        <f>IFERROR(LOG10(EY10*17.1)*0.66+EM10*10*(-0.085),"")</f>
        <v>-2.0762225671411785</v>
      </c>
      <c r="AB10" s="5">
        <f>IFERROR(LOG10(EZ10*17.1)*0.66+EN10*10*(-0.085),"")</f>
        <v>-2.0762225671411785</v>
      </c>
      <c r="AC10" s="5" t="str">
        <f>IFERROR(LOG10(#REF!*17.1)*0.66+#REF!*10*(-0.085),"")</f>
        <v/>
      </c>
      <c r="AD10" s="4" t="str">
        <f t="shared" si="1"/>
        <v>2</v>
      </c>
      <c r="AE10" s="6" t="str">
        <f t="shared" si="2"/>
        <v>2</v>
      </c>
      <c r="AF10" s="6" t="str">
        <f t="shared" si="3"/>
        <v>2</v>
      </c>
      <c r="AG10" s="6" t="str">
        <f t="shared" si="4"/>
        <v>2</v>
      </c>
      <c r="AH10" s="6" t="str">
        <f t="shared" si="5"/>
        <v/>
      </c>
      <c r="AI10">
        <f>(FI10*A10)/(CX10*(FU10^0.5))</f>
        <v>3.9252121284809607</v>
      </c>
      <c r="AJ10">
        <f>(FJ10*A10)/(CY10*(FV10^0.5))</f>
        <v>2.929442379201411</v>
      </c>
      <c r="AK10">
        <f>(FK10*A10)/(CZ10*(FW10^0.5))</f>
        <v>2.5632620818012346</v>
      </c>
      <c r="AL10">
        <f>(FL10*A10)/(DA10*(FX10^0.5))</f>
        <v>3.0054271805411128</v>
      </c>
      <c r="AM10" t="e">
        <f>(#REF!*A10)/(#REF!*(#REF!^0.5))</f>
        <v>#REF!</v>
      </c>
      <c r="AN10">
        <f>((FI10/"37")/CX10)*100</f>
        <v>0.96785975164353555</v>
      </c>
      <c r="AO10">
        <v>1</v>
      </c>
      <c r="AP10">
        <v>0</v>
      </c>
      <c r="AQ10">
        <v>0</v>
      </c>
      <c r="AR10">
        <v>0</v>
      </c>
      <c r="AS10">
        <v>0</v>
      </c>
      <c r="AT10">
        <v>25</v>
      </c>
      <c r="AU10">
        <v>1</v>
      </c>
      <c r="AV10">
        <v>8.8000000000000007</v>
      </c>
      <c r="AW10">
        <v>8.4</v>
      </c>
      <c r="AX10">
        <v>9.3000000000000007</v>
      </c>
      <c r="AY10">
        <f t="shared" si="17"/>
        <v>8.8333333333333339</v>
      </c>
      <c r="AZ10">
        <v>1.1000000000000001</v>
      </c>
      <c r="BA10">
        <v>1.1000000000000001</v>
      </c>
      <c r="BB10">
        <f t="shared" si="15"/>
        <v>0.9503317777109126</v>
      </c>
      <c r="BC10">
        <f t="shared" si="16"/>
        <v>503.67584218678365</v>
      </c>
      <c r="BI10">
        <v>130</v>
      </c>
      <c r="BJ10">
        <v>117.84</v>
      </c>
      <c r="BK10">
        <v>111.57</v>
      </c>
      <c r="BL10">
        <f t="shared" ref="BL10:BL17" si="20">(BI10+BJ10+BK10)/3</f>
        <v>119.80333333333333</v>
      </c>
      <c r="BO10">
        <v>6.1</v>
      </c>
      <c r="BP10">
        <v>3.3</v>
      </c>
      <c r="BR10">
        <v>1.7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 s="2">
        <v>0</v>
      </c>
      <c r="CC10">
        <v>4.2699999999999996</v>
      </c>
      <c r="CD10">
        <v>3.04</v>
      </c>
      <c r="CE10">
        <v>3.47</v>
      </c>
      <c r="CF10">
        <v>3.81</v>
      </c>
      <c r="CG10">
        <v>3.87</v>
      </c>
      <c r="CH10">
        <v>4.0599999999999996</v>
      </c>
      <c r="CI10">
        <v>5.16</v>
      </c>
      <c r="CJ10">
        <v>4.29</v>
      </c>
      <c r="CK10" s="2">
        <v>4.93</v>
      </c>
      <c r="CL10">
        <v>10</v>
      </c>
      <c r="CM10">
        <v>10.199999999999999</v>
      </c>
      <c r="CN10">
        <v>10</v>
      </c>
      <c r="CO10">
        <v>9.5</v>
      </c>
      <c r="CP10">
        <v>10</v>
      </c>
      <c r="CQ10">
        <v>9.4</v>
      </c>
      <c r="CR10">
        <v>9.1</v>
      </c>
      <c r="CS10">
        <v>9.3000000000000007</v>
      </c>
      <c r="CT10">
        <v>9.1</v>
      </c>
      <c r="CU10">
        <v>8.4</v>
      </c>
      <c r="CV10">
        <v>8.1</v>
      </c>
      <c r="CW10" s="2">
        <v>8.6</v>
      </c>
      <c r="CX10">
        <v>148</v>
      </c>
      <c r="CY10">
        <v>147</v>
      </c>
      <c r="CZ10">
        <v>144</v>
      </c>
      <c r="DA10">
        <v>124</v>
      </c>
      <c r="DB10">
        <v>161</v>
      </c>
      <c r="DC10">
        <v>149</v>
      </c>
      <c r="DD10">
        <v>156</v>
      </c>
      <c r="DE10">
        <v>144</v>
      </c>
      <c r="DF10">
        <v>167</v>
      </c>
      <c r="DG10">
        <v>204</v>
      </c>
      <c r="DH10">
        <v>182</v>
      </c>
      <c r="DI10" s="2">
        <v>199</v>
      </c>
      <c r="DJ10">
        <v>71</v>
      </c>
      <c r="DK10">
        <v>74</v>
      </c>
      <c r="DL10">
        <v>77</v>
      </c>
      <c r="DM10">
        <v>72</v>
      </c>
      <c r="DN10" s="7"/>
      <c r="DO10" s="7"/>
      <c r="DP10" s="7"/>
      <c r="DQ10">
        <v>77</v>
      </c>
      <c r="DR10">
        <v>74</v>
      </c>
      <c r="DS10">
        <v>77</v>
      </c>
      <c r="DT10">
        <v>71</v>
      </c>
      <c r="DU10">
        <v>84</v>
      </c>
      <c r="DV10">
        <v>87</v>
      </c>
      <c r="DW10">
        <v>78</v>
      </c>
      <c r="DX10" s="2">
        <v>78</v>
      </c>
      <c r="DY10">
        <v>1.23</v>
      </c>
      <c r="DZ10">
        <v>1.19</v>
      </c>
      <c r="EA10">
        <v>1.1599999999999999</v>
      </c>
      <c r="EB10">
        <v>1.2</v>
      </c>
      <c r="EC10">
        <v>1.1599999999999999</v>
      </c>
      <c r="ED10">
        <v>1.19</v>
      </c>
      <c r="EE10">
        <v>1.17</v>
      </c>
      <c r="EF10">
        <v>1.19</v>
      </c>
      <c r="EG10">
        <v>1.1000000000000001</v>
      </c>
      <c r="EH10">
        <v>1.08</v>
      </c>
      <c r="EI10">
        <v>1.1399999999999999</v>
      </c>
      <c r="EJ10" s="2">
        <v>1.1399999999999999</v>
      </c>
      <c r="EK10">
        <v>3.1</v>
      </c>
      <c r="EL10">
        <v>3.2</v>
      </c>
      <c r="EM10">
        <v>3.4</v>
      </c>
      <c r="EN10">
        <v>3.4</v>
      </c>
      <c r="EO10">
        <v>4</v>
      </c>
      <c r="EP10">
        <v>4</v>
      </c>
      <c r="EQ10">
        <v>3.9</v>
      </c>
      <c r="ER10">
        <v>4.0999999999999996</v>
      </c>
      <c r="ES10">
        <v>4.0999999999999996</v>
      </c>
      <c r="ET10">
        <v>4.2</v>
      </c>
      <c r="EU10">
        <v>4.3</v>
      </c>
      <c r="EV10" s="2">
        <v>4.3</v>
      </c>
      <c r="EW10">
        <v>1.6</v>
      </c>
      <c r="EX10">
        <v>1.6</v>
      </c>
      <c r="EY10">
        <v>1</v>
      </c>
      <c r="EZ10">
        <v>1</v>
      </c>
      <c r="FA10">
        <v>0.8</v>
      </c>
      <c r="FB10">
        <v>0.9</v>
      </c>
      <c r="FC10">
        <v>0.7</v>
      </c>
      <c r="FD10">
        <v>0.8</v>
      </c>
      <c r="FE10">
        <v>0.8</v>
      </c>
      <c r="FF10">
        <v>0.4</v>
      </c>
      <c r="FG10">
        <v>0.5</v>
      </c>
      <c r="FH10" s="2">
        <v>0.5</v>
      </c>
      <c r="FI10">
        <v>53</v>
      </c>
      <c r="FJ10">
        <v>21</v>
      </c>
      <c r="FK10">
        <v>18</v>
      </c>
      <c r="FL10">
        <v>17</v>
      </c>
      <c r="FM10">
        <v>20</v>
      </c>
      <c r="FN10">
        <v>19</v>
      </c>
      <c r="FO10">
        <v>16</v>
      </c>
      <c r="FP10">
        <v>15</v>
      </c>
      <c r="FQ10">
        <v>15</v>
      </c>
      <c r="FR10">
        <v>18</v>
      </c>
      <c r="FS10">
        <v>15</v>
      </c>
      <c r="FT10" s="2">
        <v>15</v>
      </c>
      <c r="FU10">
        <v>28</v>
      </c>
      <c r="FV10">
        <v>8</v>
      </c>
      <c r="FW10">
        <v>8</v>
      </c>
      <c r="FX10">
        <v>7</v>
      </c>
      <c r="FY10">
        <v>8</v>
      </c>
      <c r="FZ10">
        <v>5</v>
      </c>
      <c r="GA10">
        <v>6</v>
      </c>
      <c r="GB10">
        <v>6</v>
      </c>
      <c r="GC10">
        <v>7</v>
      </c>
      <c r="GD10">
        <v>9</v>
      </c>
      <c r="GE10">
        <v>7</v>
      </c>
      <c r="GF10" s="2">
        <v>7</v>
      </c>
      <c r="GG10">
        <v>45</v>
      </c>
      <c r="GH10">
        <v>30</v>
      </c>
      <c r="GI10">
        <v>27</v>
      </c>
      <c r="GJ10">
        <v>26</v>
      </c>
      <c r="GK10">
        <v>28</v>
      </c>
      <c r="GL10">
        <v>27</v>
      </c>
      <c r="GM10">
        <v>28</v>
      </c>
      <c r="GN10">
        <v>24</v>
      </c>
      <c r="GO10" s="2">
        <v>22</v>
      </c>
      <c r="GP10">
        <v>13.8</v>
      </c>
      <c r="GQ10">
        <v>8.1999999999999993</v>
      </c>
      <c r="GR10">
        <v>7.1</v>
      </c>
      <c r="GS10">
        <v>5.5</v>
      </c>
      <c r="GT10">
        <v>4.4000000000000004</v>
      </c>
      <c r="GU10">
        <v>3.9</v>
      </c>
      <c r="GV10">
        <v>3.6</v>
      </c>
      <c r="GW10">
        <v>3.1</v>
      </c>
      <c r="GX10">
        <v>3.2</v>
      </c>
      <c r="GY10">
        <v>2.2000000000000002</v>
      </c>
      <c r="GZ10">
        <v>2.2999999999999998</v>
      </c>
      <c r="HA10" s="2">
        <v>2.4</v>
      </c>
      <c r="HB10">
        <v>20</v>
      </c>
      <c r="HG10">
        <v>29</v>
      </c>
      <c r="HH10">
        <v>25</v>
      </c>
      <c r="HI10">
        <v>29</v>
      </c>
      <c r="HJ10" s="2">
        <v>31</v>
      </c>
      <c r="HK10">
        <v>0.79</v>
      </c>
      <c r="HL10">
        <v>0.79</v>
      </c>
      <c r="HM10">
        <v>0.75</v>
      </c>
      <c r="HN10">
        <v>0.65</v>
      </c>
      <c r="HO10">
        <v>0.8</v>
      </c>
      <c r="HP10">
        <v>0.64</v>
      </c>
      <c r="HQ10">
        <v>0.64</v>
      </c>
      <c r="HR10">
        <v>0.7</v>
      </c>
      <c r="HS10">
        <v>0.66</v>
      </c>
      <c r="HT10">
        <v>0.77</v>
      </c>
      <c r="HU10">
        <v>0.75</v>
      </c>
      <c r="HV10" s="2">
        <v>0.72</v>
      </c>
      <c r="HW10">
        <v>57.9</v>
      </c>
      <c r="HX10">
        <v>57.9</v>
      </c>
      <c r="HY10">
        <v>61.2</v>
      </c>
      <c r="HZ10">
        <v>71.599999999999994</v>
      </c>
      <c r="IA10">
        <v>56.8</v>
      </c>
      <c r="IB10">
        <v>72.5</v>
      </c>
      <c r="IC10">
        <v>72.5</v>
      </c>
      <c r="ID10">
        <v>65.7</v>
      </c>
      <c r="IE10">
        <v>69.7</v>
      </c>
      <c r="IF10">
        <v>58.6</v>
      </c>
      <c r="IG10">
        <v>60.4</v>
      </c>
      <c r="IH10" s="2">
        <v>63.1</v>
      </c>
      <c r="II10">
        <v>135</v>
      </c>
      <c r="IJ10">
        <v>140</v>
      </c>
      <c r="IK10">
        <v>140</v>
      </c>
      <c r="IL10">
        <v>141</v>
      </c>
      <c r="IM10">
        <v>142</v>
      </c>
      <c r="IN10">
        <v>140</v>
      </c>
      <c r="IO10">
        <v>140</v>
      </c>
      <c r="IP10">
        <v>142</v>
      </c>
      <c r="IQ10" s="2">
        <v>140</v>
      </c>
      <c r="IR10">
        <v>8.92</v>
      </c>
      <c r="IS10">
        <v>7.64</v>
      </c>
      <c r="IT10">
        <v>6.16</v>
      </c>
      <c r="IU10">
        <v>5.08</v>
      </c>
      <c r="IV10">
        <v>5.19</v>
      </c>
      <c r="IW10">
        <v>4.6399999999999997</v>
      </c>
      <c r="IX10">
        <v>4.1900000000000004</v>
      </c>
      <c r="IY10">
        <v>2.81</v>
      </c>
      <c r="IZ10">
        <v>2.88</v>
      </c>
      <c r="JA10">
        <v>2.73</v>
      </c>
      <c r="JB10">
        <v>2.2400000000000002</v>
      </c>
      <c r="JC10" s="2">
        <v>1.95</v>
      </c>
      <c r="JD10">
        <v>2</v>
      </c>
      <c r="JE10">
        <v>1</v>
      </c>
      <c r="JF10">
        <v>1</v>
      </c>
      <c r="JG10">
        <v>1</v>
      </c>
      <c r="JH10">
        <v>1</v>
      </c>
      <c r="JI10">
        <v>1</v>
      </c>
      <c r="JJ10">
        <v>1</v>
      </c>
      <c r="JK10">
        <v>1</v>
      </c>
      <c r="JL10">
        <v>1</v>
      </c>
      <c r="JM10">
        <v>1</v>
      </c>
      <c r="JN10">
        <v>1</v>
      </c>
      <c r="JO10" s="2">
        <v>1</v>
      </c>
      <c r="JP10">
        <v>1</v>
      </c>
      <c r="JQ10">
        <v>1</v>
      </c>
      <c r="JR10">
        <v>1</v>
      </c>
      <c r="JS10">
        <v>1</v>
      </c>
      <c r="JT10">
        <v>1</v>
      </c>
      <c r="JU10">
        <v>1</v>
      </c>
      <c r="JV10">
        <v>1</v>
      </c>
      <c r="JW10">
        <v>1</v>
      </c>
      <c r="JX10">
        <v>1</v>
      </c>
      <c r="JY10">
        <v>1</v>
      </c>
      <c r="JZ10">
        <v>1</v>
      </c>
      <c r="KA10" s="2">
        <v>1</v>
      </c>
      <c r="KB10" t="s">
        <v>157</v>
      </c>
      <c r="KC10">
        <v>2.7</v>
      </c>
      <c r="KD10">
        <v>1</v>
      </c>
      <c r="KE10" s="9">
        <v>0</v>
      </c>
      <c r="KF10" s="9">
        <v>1</v>
      </c>
      <c r="KH10" s="26">
        <v>44834</v>
      </c>
      <c r="KI10">
        <f>KH10-D10</f>
        <v>1177</v>
      </c>
      <c r="KJ10">
        <f t="shared" si="18"/>
        <v>168.14285714285714</v>
      </c>
      <c r="KK10">
        <f>IF(DJ10&gt;70,1,IF(DJ10&lt;40,3,2))</f>
        <v>1</v>
      </c>
      <c r="KL10">
        <f>IF(DK10&gt;70,1,IF(DK10&lt;40,3,2))</f>
        <v>1</v>
      </c>
      <c r="KM10">
        <f>IF(DL10&gt;70,1,IF(DL10&lt;40,3,2))</f>
        <v>1</v>
      </c>
      <c r="KN10">
        <f>IF(DM10&gt;70,1,IF(DM10&lt;40,3,2))</f>
        <v>1</v>
      </c>
      <c r="KO10">
        <f>IF(DQ10&gt;70,1,IF(DQ10&lt;40,3,2))</f>
        <v>1</v>
      </c>
      <c r="KP10">
        <f>IF(DR10&gt;70,1,IF(DR10&lt;40,3,2))</f>
        <v>1</v>
      </c>
      <c r="KR10">
        <f>IF(EK10&gt;3.5,1,IF(EK10&lt;2.8,3,2))</f>
        <v>2</v>
      </c>
      <c r="KS10">
        <f>IF(EL10&gt;3.5,1,IF(EL10&lt;2.8,3,2))</f>
        <v>2</v>
      </c>
      <c r="KT10">
        <f>IF(EM10&gt;3.5,1,IF(EM10&lt;2.8,3,2))</f>
        <v>2</v>
      </c>
      <c r="KU10">
        <f>IF(EN10&gt;3.5,1,IF(EN10&lt;2.8,3,2))</f>
        <v>2</v>
      </c>
      <c r="KV10">
        <f>IF(EO10&gt;3.5,1,IF(EO10&lt;2.8,3,2))</f>
        <v>1</v>
      </c>
      <c r="KW10">
        <f>IF(EP10&gt;3.5,1,IF(EP10&lt;2.8,3,2))</f>
        <v>1</v>
      </c>
      <c r="KY10">
        <f>IF(EW10&lt;2,1,IF(EW10&gt;3,3,2))</f>
        <v>1</v>
      </c>
      <c r="KZ10">
        <f>IF(EX10&lt;2,1,IF(EX10&gt;3,3,2))</f>
        <v>1</v>
      </c>
      <c r="LA10">
        <f>IF(EY10&lt;2,1,IF(EY10&gt;3,3,2))</f>
        <v>1</v>
      </c>
      <c r="LB10">
        <f>IF(EZ10&lt;2,1,IF(EZ10&gt;3,3,2))</f>
        <v>1</v>
      </c>
      <c r="LC10">
        <f>IF(FA10&lt;2,1,IF(FA10&gt;3,3,2))</f>
        <v>1</v>
      </c>
      <c r="LD10">
        <f>IF(FB10&lt;2,1,IF(FB10&gt;3,3,2))</f>
        <v>1</v>
      </c>
      <c r="LF10">
        <f>JD10+JP10+KK10+KR10+KY10</f>
        <v>7</v>
      </c>
      <c r="LG10">
        <f>JE10+JQ10+KL10+KS10+KZ10</f>
        <v>6</v>
      </c>
      <c r="LH10">
        <f>JF10+JR10+KM10+KT10+LA10</f>
        <v>6</v>
      </c>
      <c r="LI10">
        <f>JG10+JS10+KN10+KU10+LB10</f>
        <v>6</v>
      </c>
      <c r="LJ10">
        <f>JH10+JT10+KO10+KV10+LC10</f>
        <v>5</v>
      </c>
      <c r="LK10">
        <f>JI10+JU10+KP10+KW10+LD10</f>
        <v>5</v>
      </c>
      <c r="LL10">
        <v>5</v>
      </c>
      <c r="LM10" t="str">
        <f t="shared" si="6"/>
        <v>B</v>
      </c>
      <c r="LN10" t="str">
        <f t="shared" si="7"/>
        <v>A</v>
      </c>
      <c r="LO10" t="str">
        <f t="shared" si="8"/>
        <v>A</v>
      </c>
      <c r="LP10" t="str">
        <f t="shared" si="9"/>
        <v>A</v>
      </c>
      <c r="LQ10" t="str">
        <f t="shared" si="10"/>
        <v>A</v>
      </c>
      <c r="LR10" t="str">
        <f t="shared" si="11"/>
        <v>A</v>
      </c>
      <c r="LS10" t="str">
        <f t="shared" si="12"/>
        <v>A</v>
      </c>
    </row>
    <row r="11" spans="1:331" x14ac:dyDescent="0.55000000000000004">
      <c r="A11">
        <v>69</v>
      </c>
      <c r="B11" t="s">
        <v>171</v>
      </c>
      <c r="C11" s="1">
        <v>43577</v>
      </c>
      <c r="D11" s="1">
        <f t="shared" si="19"/>
        <v>43661</v>
      </c>
      <c r="E11" t="s">
        <v>169</v>
      </c>
      <c r="F11" t="s">
        <v>145</v>
      </c>
      <c r="G11" t="s">
        <v>170</v>
      </c>
      <c r="H11">
        <v>0</v>
      </c>
      <c r="I11">
        <v>172</v>
      </c>
      <c r="J11">
        <v>65</v>
      </c>
      <c r="K11">
        <f t="shared" si="0"/>
        <v>21.971335857220122</v>
      </c>
      <c r="L11">
        <f t="shared" si="13"/>
        <v>1.7685307858734094</v>
      </c>
      <c r="M11">
        <f t="shared" si="14"/>
        <v>1251.3364409838018</v>
      </c>
      <c r="N11">
        <v>7</v>
      </c>
      <c r="O11">
        <v>6</v>
      </c>
      <c r="P11">
        <v>6</v>
      </c>
      <c r="Q11">
        <v>6</v>
      </c>
      <c r="R11">
        <v>7</v>
      </c>
      <c r="S11">
        <v>7</v>
      </c>
      <c r="T11">
        <f>(0.957*LN(HK11)+0.378*LN(EW11)+1.12*LN(DY11)+0.643)*10</f>
        <v>5.3664952116665745</v>
      </c>
      <c r="U11">
        <f>(0.957*LN(HL11)+0.378*LN(EX11)+1.12*LN(DZ11)+0.643)*10</f>
        <v>4.7459949395172423</v>
      </c>
      <c r="V11">
        <f>(0.957*LN(HM11)+0.378*LN(EY11)+1.12*LN(EA11)+0.643)*10</f>
        <v>5.4921553681004474</v>
      </c>
      <c r="W11">
        <f>(0.957*LN(HN11)+0.378*LN(EZ11)+1.12*LN(EB11)+0.643)*10</f>
        <v>6.2802187492395287</v>
      </c>
      <c r="X11" t="e">
        <f>(0.957*LN(#REF!)+0.378*LN(#REF!)+1.12*LN(#REF!)+0.643)*10</f>
        <v>#REF!</v>
      </c>
      <c r="Y11" s="3">
        <f>IFERROR(LOG10(EW11*17.1)*0.66+EK11*10*(-0.085),"")</f>
        <v>-1.6512225671411787</v>
      </c>
      <c r="Z11" s="5">
        <f>IFERROR(LOG10(EX11*17.1)*0.66+EL11*10*(-0.085),"")</f>
        <v>-1.838457860731769</v>
      </c>
      <c r="AA11" s="5">
        <f>IFERROR(LOG10(EY11*17.1)*0.66+EM11*10*(-0.085),"")</f>
        <v>-2.1784578607317688</v>
      </c>
      <c r="AB11" s="5">
        <f>IFERROR(LOG10(EZ11*17.1)*0.66+EN11*10*(-0.085),"")</f>
        <v>-2.023962944749746</v>
      </c>
      <c r="AC11" s="5" t="str">
        <f>IFERROR(LOG10(#REF!*17.1)*0.66+#REF!*10*(-0.085),"")</f>
        <v/>
      </c>
      <c r="AD11" s="4" t="str">
        <f t="shared" si="1"/>
        <v>2</v>
      </c>
      <c r="AE11" s="6" t="str">
        <f t="shared" si="2"/>
        <v>2</v>
      </c>
      <c r="AF11" s="6" t="str">
        <f t="shared" si="3"/>
        <v>2</v>
      </c>
      <c r="AG11" s="6" t="str">
        <f t="shared" si="4"/>
        <v>2</v>
      </c>
      <c r="AH11" s="6" t="str">
        <f t="shared" si="5"/>
        <v/>
      </c>
      <c r="AI11">
        <f>(FI11*A11)/(CX11*(FU11^0.5))</f>
        <v>5.8693451332655862</v>
      </c>
      <c r="AJ11">
        <f>(FJ11*A11)/(CY11*(FV11^0.5))</f>
        <v>4.045814052803884</v>
      </c>
      <c r="AK11">
        <f>(FK11*A11)/(CZ11*(FW11^0.5))</f>
        <v>4.3123998506758934</v>
      </c>
      <c r="AL11">
        <f>(FL11*A11)/(DA11*(FX11^0.5))</f>
        <v>3.7446568173711046</v>
      </c>
      <c r="AM11" t="e">
        <f>(#REF!*A11)/(#REF!*(#REF!^0.5))</f>
        <v>#REF!</v>
      </c>
      <c r="AN11">
        <f>((FI11/"37")/CX11)*100</f>
        <v>1.2592137592137593</v>
      </c>
      <c r="AO11">
        <v>1</v>
      </c>
      <c r="AP11">
        <v>0</v>
      </c>
      <c r="AQ11">
        <v>0</v>
      </c>
      <c r="AR11">
        <v>7.5</v>
      </c>
      <c r="AS11">
        <v>10</v>
      </c>
      <c r="AT11">
        <v>75</v>
      </c>
      <c r="AU11">
        <v>1</v>
      </c>
      <c r="AV11">
        <v>11.5</v>
      </c>
      <c r="AW11">
        <v>10.8</v>
      </c>
      <c r="AX11">
        <v>11.5</v>
      </c>
      <c r="AY11">
        <f t="shared" si="17"/>
        <v>11.266666666666666</v>
      </c>
      <c r="AZ11">
        <v>0.7</v>
      </c>
      <c r="BA11">
        <v>0.7</v>
      </c>
      <c r="BB11">
        <f t="shared" si="15"/>
        <v>0.38484510006474959</v>
      </c>
      <c r="BC11">
        <f t="shared" si="16"/>
        <v>260.15528764377069</v>
      </c>
      <c r="BI11">
        <v>127.1</v>
      </c>
      <c r="BJ11">
        <v>131.72999999999999</v>
      </c>
      <c r="BK11">
        <v>136.49</v>
      </c>
      <c r="BL11">
        <f t="shared" si="20"/>
        <v>131.77333333333334</v>
      </c>
      <c r="BM11">
        <v>1070</v>
      </c>
      <c r="BN11">
        <v>965.65</v>
      </c>
      <c r="BO11">
        <v>5.6</v>
      </c>
      <c r="BR11">
        <v>1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 s="2">
        <v>0</v>
      </c>
      <c r="CC11">
        <v>3.59</v>
      </c>
      <c r="CD11">
        <v>3.59</v>
      </c>
      <c r="CE11">
        <v>3.72</v>
      </c>
      <c r="CF11">
        <v>3.66</v>
      </c>
      <c r="CG11">
        <v>3.41</v>
      </c>
      <c r="CH11">
        <v>5.22</v>
      </c>
      <c r="CI11">
        <v>5.65</v>
      </c>
      <c r="CJ11">
        <v>6.25</v>
      </c>
      <c r="CK11" s="2">
        <v>6.06</v>
      </c>
      <c r="CL11">
        <v>11.1</v>
      </c>
      <c r="CM11">
        <v>12.5</v>
      </c>
      <c r="CN11">
        <v>11.8</v>
      </c>
      <c r="CO11">
        <v>12.3</v>
      </c>
      <c r="CP11">
        <v>10.7</v>
      </c>
      <c r="CQ11">
        <v>10.8</v>
      </c>
      <c r="CR11">
        <v>10.199999999999999</v>
      </c>
      <c r="CS11">
        <v>10.3</v>
      </c>
      <c r="CT11">
        <v>9.9</v>
      </c>
      <c r="CU11">
        <v>10.4</v>
      </c>
      <c r="CV11">
        <v>8.3000000000000007</v>
      </c>
      <c r="CW11" s="2">
        <v>8.3000000000000007</v>
      </c>
      <c r="CX11">
        <v>88</v>
      </c>
      <c r="CY11">
        <v>91</v>
      </c>
      <c r="CZ11">
        <v>91</v>
      </c>
      <c r="DA11">
        <v>93</v>
      </c>
      <c r="DB11">
        <v>87</v>
      </c>
      <c r="DC11">
        <v>92</v>
      </c>
      <c r="DD11">
        <v>97</v>
      </c>
      <c r="DE11">
        <v>87</v>
      </c>
      <c r="DF11">
        <v>123</v>
      </c>
      <c r="DG11">
        <v>128</v>
      </c>
      <c r="DH11">
        <v>140</v>
      </c>
      <c r="DI11" s="2">
        <v>159</v>
      </c>
      <c r="DJ11">
        <v>74</v>
      </c>
      <c r="DK11">
        <v>73</v>
      </c>
      <c r="DL11">
        <v>75</v>
      </c>
      <c r="DM11">
        <v>77</v>
      </c>
      <c r="DN11" s="7"/>
      <c r="DO11" s="7"/>
      <c r="DP11" s="7"/>
      <c r="DQ11">
        <v>76</v>
      </c>
      <c r="DR11">
        <v>72</v>
      </c>
      <c r="DS11">
        <v>72</v>
      </c>
      <c r="DT11">
        <v>69</v>
      </c>
      <c r="DU11">
        <v>65</v>
      </c>
      <c r="DV11">
        <v>76</v>
      </c>
      <c r="DW11">
        <v>75</v>
      </c>
      <c r="DX11" s="2">
        <v>69</v>
      </c>
      <c r="DY11">
        <v>1.19</v>
      </c>
      <c r="DZ11">
        <v>1.2</v>
      </c>
      <c r="EA11">
        <v>1.18</v>
      </c>
      <c r="EB11">
        <v>1.1599999999999999</v>
      </c>
      <c r="EC11">
        <v>1.17</v>
      </c>
      <c r="ED11">
        <v>1.21</v>
      </c>
      <c r="EE11">
        <v>1.22</v>
      </c>
      <c r="EF11">
        <v>1.24</v>
      </c>
      <c r="EG11">
        <v>1.28</v>
      </c>
      <c r="EH11">
        <v>1.17</v>
      </c>
      <c r="EI11">
        <v>1.18</v>
      </c>
      <c r="EJ11" s="2">
        <v>1.27</v>
      </c>
      <c r="EK11">
        <v>2.9</v>
      </c>
      <c r="EL11">
        <v>3</v>
      </c>
      <c r="EM11">
        <v>3.4</v>
      </c>
      <c r="EN11">
        <v>3.4</v>
      </c>
      <c r="EO11">
        <v>3.5</v>
      </c>
      <c r="EP11">
        <v>3.5</v>
      </c>
      <c r="EQ11">
        <v>3.5</v>
      </c>
      <c r="ER11">
        <v>3.1</v>
      </c>
      <c r="ES11">
        <v>2.8</v>
      </c>
      <c r="ET11">
        <v>2.7</v>
      </c>
      <c r="EU11">
        <v>3</v>
      </c>
      <c r="EV11" s="2">
        <v>3</v>
      </c>
      <c r="EW11">
        <v>1</v>
      </c>
      <c r="EX11">
        <v>0.7</v>
      </c>
      <c r="EY11">
        <v>0.7</v>
      </c>
      <c r="EZ11">
        <v>1.2</v>
      </c>
      <c r="FA11">
        <v>0.9</v>
      </c>
      <c r="FB11">
        <v>0.7</v>
      </c>
      <c r="FC11">
        <v>0.9</v>
      </c>
      <c r="FD11">
        <v>1.1000000000000001</v>
      </c>
      <c r="FE11">
        <v>0.8</v>
      </c>
      <c r="FF11">
        <v>0.7</v>
      </c>
      <c r="FG11">
        <v>0.5</v>
      </c>
      <c r="FH11" s="2">
        <v>0.8</v>
      </c>
      <c r="FI11">
        <v>41</v>
      </c>
      <c r="FJ11">
        <v>22</v>
      </c>
      <c r="FK11">
        <v>29</v>
      </c>
      <c r="FL11">
        <v>22</v>
      </c>
      <c r="FM11">
        <v>31</v>
      </c>
      <c r="FN11">
        <v>27</v>
      </c>
      <c r="FO11">
        <v>35</v>
      </c>
      <c r="FP11">
        <v>30</v>
      </c>
      <c r="FQ11">
        <v>23</v>
      </c>
      <c r="FR11">
        <v>25</v>
      </c>
      <c r="FS11">
        <v>19</v>
      </c>
      <c r="FT11" s="2">
        <v>26</v>
      </c>
      <c r="FU11">
        <v>30</v>
      </c>
      <c r="FV11">
        <v>17</v>
      </c>
      <c r="FW11">
        <v>26</v>
      </c>
      <c r="FX11">
        <v>19</v>
      </c>
      <c r="FY11">
        <v>24</v>
      </c>
      <c r="FZ11">
        <v>21</v>
      </c>
      <c r="GA11">
        <v>27</v>
      </c>
      <c r="GB11">
        <v>20</v>
      </c>
      <c r="GC11">
        <v>20</v>
      </c>
      <c r="GD11">
        <v>21</v>
      </c>
      <c r="GE11">
        <v>18</v>
      </c>
      <c r="GF11" s="2">
        <v>26</v>
      </c>
      <c r="GG11">
        <v>13</v>
      </c>
      <c r="GH11">
        <v>24</v>
      </c>
      <c r="GI11">
        <v>20</v>
      </c>
      <c r="GJ11">
        <v>25</v>
      </c>
      <c r="GK11">
        <v>18</v>
      </c>
      <c r="GL11">
        <v>21</v>
      </c>
      <c r="GM11">
        <v>31</v>
      </c>
      <c r="GN11">
        <v>22</v>
      </c>
      <c r="GO11" s="2">
        <v>25</v>
      </c>
      <c r="GP11">
        <v>4.0999999999999996</v>
      </c>
      <c r="GQ11">
        <v>3.3</v>
      </c>
      <c r="GS11">
        <v>4.8</v>
      </c>
      <c r="GT11">
        <v>3.6</v>
      </c>
      <c r="GU11">
        <v>3.6</v>
      </c>
      <c r="GV11">
        <v>3.1</v>
      </c>
      <c r="GW11">
        <v>2.8</v>
      </c>
      <c r="GX11">
        <v>2.2999999999999998</v>
      </c>
      <c r="GY11">
        <v>2</v>
      </c>
      <c r="GZ11">
        <v>2.2999999999999998</v>
      </c>
      <c r="HA11" s="2">
        <v>2</v>
      </c>
      <c r="HB11">
        <v>16</v>
      </c>
      <c r="HE11">
        <v>15</v>
      </c>
      <c r="HF11">
        <v>15</v>
      </c>
      <c r="HG11">
        <v>14</v>
      </c>
      <c r="HH11">
        <v>16</v>
      </c>
      <c r="HI11">
        <v>18</v>
      </c>
      <c r="HJ11" s="2">
        <v>16</v>
      </c>
      <c r="HK11">
        <v>0.73</v>
      </c>
      <c r="HL11">
        <v>0.78</v>
      </c>
      <c r="HM11">
        <v>0.86</v>
      </c>
      <c r="HN11">
        <v>0.77</v>
      </c>
      <c r="HO11">
        <v>0.92</v>
      </c>
      <c r="HP11">
        <v>0.88</v>
      </c>
      <c r="HQ11">
        <v>0.81</v>
      </c>
      <c r="HR11">
        <v>0.92</v>
      </c>
      <c r="HS11">
        <v>0.8</v>
      </c>
      <c r="HT11">
        <v>0.81</v>
      </c>
      <c r="HU11">
        <v>0.89</v>
      </c>
      <c r="HV11" s="2">
        <v>1.01</v>
      </c>
      <c r="HW11">
        <v>81.2</v>
      </c>
      <c r="HX11">
        <v>75.2</v>
      </c>
      <c r="HY11">
        <v>67.599999999999994</v>
      </c>
      <c r="HZ11">
        <v>76.3</v>
      </c>
      <c r="IA11">
        <v>62.8</v>
      </c>
      <c r="IB11">
        <v>65.900000000000006</v>
      </c>
      <c r="IC11">
        <v>72.2</v>
      </c>
      <c r="ID11">
        <v>62.5</v>
      </c>
      <c r="IE11">
        <v>72.900000000000006</v>
      </c>
      <c r="IF11">
        <v>71.599999999999994</v>
      </c>
      <c r="IG11">
        <v>64.599999999999994</v>
      </c>
      <c r="IH11" s="2">
        <v>56</v>
      </c>
      <c r="II11">
        <v>140</v>
      </c>
      <c r="IJ11">
        <v>141</v>
      </c>
      <c r="IK11">
        <v>140</v>
      </c>
      <c r="IL11">
        <v>138</v>
      </c>
      <c r="IM11">
        <v>140</v>
      </c>
      <c r="IN11">
        <v>137</v>
      </c>
      <c r="IO11">
        <v>130</v>
      </c>
      <c r="IP11">
        <v>136</v>
      </c>
      <c r="IQ11" s="2">
        <v>133</v>
      </c>
      <c r="IR11">
        <v>7.89</v>
      </c>
      <c r="JD11">
        <v>1</v>
      </c>
      <c r="JE11">
        <v>1</v>
      </c>
      <c r="JF11">
        <v>1</v>
      </c>
      <c r="JG11">
        <v>1</v>
      </c>
      <c r="JH11">
        <v>1</v>
      </c>
      <c r="JI11">
        <v>1</v>
      </c>
      <c r="JJ11">
        <v>1</v>
      </c>
      <c r="JK11">
        <v>1</v>
      </c>
      <c r="JL11">
        <v>1</v>
      </c>
      <c r="JM11">
        <v>2</v>
      </c>
      <c r="JN11">
        <v>2</v>
      </c>
      <c r="JO11" s="2">
        <v>2</v>
      </c>
      <c r="JP11">
        <v>1</v>
      </c>
      <c r="JQ11">
        <v>1</v>
      </c>
      <c r="JR11">
        <v>1</v>
      </c>
      <c r="JS11">
        <v>1</v>
      </c>
      <c r="JT11">
        <v>1</v>
      </c>
      <c r="JU11">
        <v>1</v>
      </c>
      <c r="JV11">
        <v>1</v>
      </c>
      <c r="JW11">
        <v>1</v>
      </c>
      <c r="JX11">
        <v>1</v>
      </c>
      <c r="JY11">
        <v>1</v>
      </c>
      <c r="JZ11">
        <v>1</v>
      </c>
      <c r="KA11" s="2">
        <v>1</v>
      </c>
      <c r="KB11" t="s">
        <v>172</v>
      </c>
      <c r="KC11">
        <v>5.5</v>
      </c>
      <c r="KD11">
        <v>1</v>
      </c>
      <c r="KE11" s="9">
        <v>0</v>
      </c>
      <c r="KF11" s="9">
        <v>1</v>
      </c>
      <c r="KH11" s="26">
        <v>44834</v>
      </c>
      <c r="KI11">
        <f>KH11-D11</f>
        <v>1173</v>
      </c>
      <c r="KJ11">
        <f t="shared" si="18"/>
        <v>167.57142857142858</v>
      </c>
      <c r="KK11">
        <f>IF(DJ11&gt;70,1,IF(DJ11&lt;40,3,2))</f>
        <v>1</v>
      </c>
      <c r="KL11">
        <f>IF(DK11&gt;70,1,IF(DK11&lt;40,3,2))</f>
        <v>1</v>
      </c>
      <c r="KM11">
        <f>IF(DL11&gt;70,1,IF(DL11&lt;40,3,2))</f>
        <v>1</v>
      </c>
      <c r="KN11">
        <f>IF(DM11&gt;70,1,IF(DM11&lt;40,3,2))</f>
        <v>1</v>
      </c>
      <c r="KO11">
        <f>IF(DQ11&gt;70,1,IF(DQ11&lt;40,3,2))</f>
        <v>1</v>
      </c>
      <c r="KP11">
        <f>IF(DR11&gt;70,1,IF(DR11&lt;40,3,2))</f>
        <v>1</v>
      </c>
      <c r="KR11">
        <f>IF(EK11&gt;3.5,1,IF(EK11&lt;2.8,3,2))</f>
        <v>2</v>
      </c>
      <c r="KS11">
        <f>IF(EL11&gt;3.5,1,IF(EL11&lt;2.8,3,2))</f>
        <v>2</v>
      </c>
      <c r="KT11">
        <f>IF(EM11&gt;3.5,1,IF(EM11&lt;2.8,3,2))</f>
        <v>2</v>
      </c>
      <c r="KU11">
        <f>IF(EN11&gt;3.5,1,IF(EN11&lt;2.8,3,2))</f>
        <v>2</v>
      </c>
      <c r="KV11">
        <f>IF(EO11&gt;3.5,1,IF(EO11&lt;2.8,3,2))</f>
        <v>2</v>
      </c>
      <c r="KW11">
        <f>IF(EP11&gt;3.5,1,IF(EP11&lt;2.8,3,2))</f>
        <v>2</v>
      </c>
      <c r="KY11">
        <f>IF(EW11&lt;2,1,IF(EW11&gt;3,3,2))</f>
        <v>1</v>
      </c>
      <c r="KZ11">
        <f>IF(EX11&lt;2,1,IF(EX11&gt;3,3,2))</f>
        <v>1</v>
      </c>
      <c r="LA11">
        <f>IF(EY11&lt;2,1,IF(EY11&gt;3,3,2))</f>
        <v>1</v>
      </c>
      <c r="LB11">
        <f>IF(EZ11&lt;2,1,IF(EZ11&gt;3,3,2))</f>
        <v>1</v>
      </c>
      <c r="LC11">
        <f>IF(FA11&lt;2,1,IF(FA11&gt;3,3,2))</f>
        <v>1</v>
      </c>
      <c r="LD11">
        <f>IF(FB11&lt;2,1,IF(FB11&gt;3,3,2))</f>
        <v>1</v>
      </c>
      <c r="LF11">
        <f>JD11+JP11+KK11+KR11+KY11</f>
        <v>6</v>
      </c>
      <c r="LG11">
        <f>JE11+JQ11+KL11+KS11+KZ11</f>
        <v>6</v>
      </c>
      <c r="LH11">
        <f>JF11+JR11+KM11+KT11+LA11</f>
        <v>6</v>
      </c>
      <c r="LI11">
        <f>JG11+JS11+KN11+KU11+LB11</f>
        <v>6</v>
      </c>
      <c r="LJ11">
        <f>JH11+JT11+KO11+KV11+LC11</f>
        <v>6</v>
      </c>
      <c r="LK11">
        <f>JI11+JU11+KP11+KW11+LD11</f>
        <v>6</v>
      </c>
      <c r="LL11">
        <v>6</v>
      </c>
      <c r="LM11" t="str">
        <f t="shared" si="6"/>
        <v>A</v>
      </c>
      <c r="LN11" t="str">
        <f t="shared" si="7"/>
        <v>A</v>
      </c>
      <c r="LO11" t="str">
        <f t="shared" si="8"/>
        <v>A</v>
      </c>
      <c r="LP11" t="str">
        <f t="shared" si="9"/>
        <v>A</v>
      </c>
      <c r="LQ11" t="str">
        <f t="shared" si="10"/>
        <v>A</v>
      </c>
      <c r="LR11" t="str">
        <f t="shared" si="11"/>
        <v>A</v>
      </c>
      <c r="LS11" t="str">
        <f t="shared" si="12"/>
        <v>A</v>
      </c>
    </row>
    <row r="12" spans="1:331" s="17" customFormat="1" x14ac:dyDescent="0.55000000000000004">
      <c r="A12" s="17">
        <v>84</v>
      </c>
      <c r="B12" s="17" t="s">
        <v>173</v>
      </c>
      <c r="C12" s="18">
        <v>43599</v>
      </c>
      <c r="D12" s="18">
        <f t="shared" si="19"/>
        <v>43683</v>
      </c>
      <c r="E12" s="17" t="s">
        <v>174</v>
      </c>
      <c r="F12" s="17" t="s">
        <v>145</v>
      </c>
      <c r="G12" s="17" t="s">
        <v>175</v>
      </c>
      <c r="H12" s="17">
        <v>0</v>
      </c>
      <c r="I12" s="17">
        <v>165.5</v>
      </c>
      <c r="J12" s="17">
        <v>45.5</v>
      </c>
      <c r="K12" s="17">
        <f t="shared" si="0"/>
        <v>16.61175053166729</v>
      </c>
      <c r="L12">
        <f t="shared" si="13"/>
        <v>1.4779158809387924</v>
      </c>
      <c r="M12">
        <f t="shared" si="14"/>
        <v>1046.1041951189754</v>
      </c>
      <c r="N12" s="17">
        <v>7</v>
      </c>
      <c r="O12" s="17">
        <v>6</v>
      </c>
      <c r="P12" s="17">
        <v>6</v>
      </c>
      <c r="Q12" s="17">
        <v>5</v>
      </c>
      <c r="T12" s="17">
        <f>(0.957*LN(HK12)+0.378*LN(EW12)+1.12*LN(DY12)+0.643)*10</f>
        <v>3.0577286313900878</v>
      </c>
      <c r="U12" s="17">
        <f>(0.957*LN(HL12)+0.378*LN(EX12)+1.12*LN(DZ12)+0.643)*10</f>
        <v>-0.23793319213809561</v>
      </c>
      <c r="V12" s="17">
        <f>(0.957*LN(HM12)+0.378*LN(EY12)+1.12*LN(EA12)+0.643)*10</f>
        <v>-0.1701198420388661</v>
      </c>
      <c r="W12" s="17">
        <f>(0.957*LN(HN12)+0.378*LN(EZ12)+1.12*LN(EB12)+0.643)*10</f>
        <v>0.59383066442328269</v>
      </c>
      <c r="X12" s="17" t="e">
        <f>(0.957*LN(#REF!)+0.378*LN(#REF!)+1.12*LN(#REF!)+0.643)*10</f>
        <v>#REF!</v>
      </c>
      <c r="Y12" s="19">
        <f>IFERROR(LOG10(EW12*17.1)*0.66+EK12*10*(-0.085),"")</f>
        <v>-1.4134578607317687</v>
      </c>
      <c r="Z12" s="20">
        <f>IFERROR(LOG10(EX12*17.1)*0.66+EL12*10*(-0.085),"")</f>
        <v>-1.9988629728647234</v>
      </c>
      <c r="AA12" s="20">
        <f>IFERROR(LOG10(EY12*17.1)*0.66+EM12*10*(-0.085),"")</f>
        <v>-2.3363225390262015</v>
      </c>
      <c r="AB12" s="20">
        <f>IFERROR(LOG10(EZ12*17.1)*0.66+EN12*10*(-0.085),"")</f>
        <v>-2.3363225390262015</v>
      </c>
      <c r="AC12" s="20" t="str">
        <f>IFERROR(LOG10(#REF!*17.1)*0.66+#REF!*10*(-0.085),"")</f>
        <v/>
      </c>
      <c r="AD12" s="21" t="str">
        <f t="shared" si="1"/>
        <v>2</v>
      </c>
      <c r="AE12" s="22" t="str">
        <f t="shared" si="2"/>
        <v>2</v>
      </c>
      <c r="AF12" s="22" t="str">
        <f t="shared" si="3"/>
        <v>2</v>
      </c>
      <c r="AG12" s="22" t="str">
        <f t="shared" si="4"/>
        <v>2</v>
      </c>
      <c r="AH12" s="22" t="str">
        <f t="shared" si="5"/>
        <v/>
      </c>
      <c r="AI12" s="17">
        <f>(FI12*A12)/(CX12*(FU12^0.5))</f>
        <v>11.268292682926829</v>
      </c>
      <c r="AJ12" s="17">
        <f>(FJ12*A12)/(CY12*(FV12^0.5))</f>
        <v>3.0152744824524436</v>
      </c>
      <c r="AK12" s="17">
        <f>(FK12*A12)/(CZ12*(FW12^0.5))</f>
        <v>2.778498170475074</v>
      </c>
      <c r="AL12" s="17">
        <f>(FL12*A12)/(DA12*(FX12^0.5))</f>
        <v>2.7049840887618073</v>
      </c>
      <c r="AM12" s="17" t="e">
        <f>(#REF!*A12)/(#REF!*(#REF!^0.5))</f>
        <v>#REF!</v>
      </c>
      <c r="AN12" s="17">
        <f>((FI12/"37")/CX12)*100</f>
        <v>1.8127883981542519</v>
      </c>
      <c r="AO12" s="17">
        <v>1</v>
      </c>
      <c r="AP12" s="17">
        <v>0</v>
      </c>
      <c r="AQ12" s="17">
        <v>0</v>
      </c>
      <c r="AR12" s="17">
        <v>0</v>
      </c>
      <c r="AS12" s="17">
        <v>0</v>
      </c>
      <c r="AT12" s="17">
        <v>25</v>
      </c>
      <c r="AU12" s="17">
        <v>0</v>
      </c>
      <c r="AV12" s="17">
        <v>9</v>
      </c>
      <c r="AW12" s="17">
        <v>9</v>
      </c>
      <c r="AX12" s="17">
        <v>10.5</v>
      </c>
      <c r="AY12" s="17">
        <f t="shared" si="17"/>
        <v>9.5</v>
      </c>
      <c r="AZ12" s="17">
        <v>1.2</v>
      </c>
      <c r="BA12" s="17">
        <v>1.2</v>
      </c>
      <c r="BB12" s="17">
        <f t="shared" si="15"/>
        <v>1.1309733552923256</v>
      </c>
      <c r="BC12" s="17">
        <f t="shared" si="16"/>
        <v>644.6548125166255</v>
      </c>
      <c r="BI12" s="17">
        <v>113.32</v>
      </c>
      <c r="BJ12" s="17">
        <v>113.66</v>
      </c>
      <c r="BK12" s="17">
        <v>112.59</v>
      </c>
      <c r="BL12" s="17">
        <f t="shared" si="20"/>
        <v>113.19</v>
      </c>
      <c r="BM12" s="17">
        <v>1460</v>
      </c>
      <c r="BN12" s="17">
        <v>1260</v>
      </c>
      <c r="BO12" s="17">
        <v>6</v>
      </c>
      <c r="BQ12" s="17">
        <v>0</v>
      </c>
      <c r="BR12" s="17">
        <v>0</v>
      </c>
      <c r="BS12" s="17">
        <v>0</v>
      </c>
      <c r="BT12" s="17">
        <v>0</v>
      </c>
      <c r="BU12" s="17">
        <v>0</v>
      </c>
      <c r="BV12" s="17">
        <v>0</v>
      </c>
      <c r="BW12" s="17">
        <v>0</v>
      </c>
      <c r="BX12" s="17">
        <v>0</v>
      </c>
      <c r="BY12" s="17" t="s">
        <v>262</v>
      </c>
      <c r="BZ12" s="17" t="s">
        <v>262</v>
      </c>
      <c r="CB12" s="23"/>
      <c r="CC12" s="17">
        <v>3.07</v>
      </c>
      <c r="CD12" s="17">
        <v>5.14</v>
      </c>
      <c r="CE12" s="17">
        <v>6.47</v>
      </c>
      <c r="CF12" s="17">
        <v>6.03</v>
      </c>
      <c r="CG12" s="17">
        <v>5.43</v>
      </c>
      <c r="CK12" s="23"/>
      <c r="CL12" s="17">
        <v>9.5</v>
      </c>
      <c r="CM12" s="17">
        <v>9.9</v>
      </c>
      <c r="CN12" s="17">
        <v>10.7</v>
      </c>
      <c r="CO12" s="17">
        <v>10.5</v>
      </c>
      <c r="CP12" s="17">
        <v>11.3</v>
      </c>
      <c r="CQ12" s="17">
        <v>10.8</v>
      </c>
      <c r="CR12" s="17">
        <v>11</v>
      </c>
      <c r="CS12" s="17">
        <v>11.7</v>
      </c>
      <c r="CW12" s="23"/>
      <c r="CX12" s="17">
        <v>82</v>
      </c>
      <c r="CY12" s="17">
        <v>185</v>
      </c>
      <c r="CZ12" s="17">
        <v>192</v>
      </c>
      <c r="DA12" s="17">
        <v>192</v>
      </c>
      <c r="DB12" s="17">
        <v>267</v>
      </c>
      <c r="DC12" s="17">
        <v>208</v>
      </c>
      <c r="DD12" s="17">
        <v>245</v>
      </c>
      <c r="DE12" s="17">
        <v>272</v>
      </c>
      <c r="DI12" s="23"/>
      <c r="DJ12" s="17">
        <v>97</v>
      </c>
      <c r="DK12" s="17">
        <v>129</v>
      </c>
      <c r="DL12" s="17">
        <v>119</v>
      </c>
      <c r="DM12" s="17">
        <v>112</v>
      </c>
      <c r="DN12" s="24"/>
      <c r="DO12" s="24"/>
      <c r="DP12" s="24"/>
      <c r="DQ12" s="17">
        <v>114</v>
      </c>
      <c r="DR12" s="17">
        <v>123</v>
      </c>
      <c r="DS12" s="17">
        <v>128</v>
      </c>
      <c r="DT12" s="17">
        <v>128</v>
      </c>
      <c r="DX12" s="23"/>
      <c r="DY12" s="17">
        <v>1.01</v>
      </c>
      <c r="DZ12" s="17">
        <v>0.89</v>
      </c>
      <c r="EA12" s="17">
        <v>0.92</v>
      </c>
      <c r="EB12" s="17">
        <v>0.94</v>
      </c>
      <c r="EC12" s="17">
        <v>0.93</v>
      </c>
      <c r="ED12" s="17">
        <v>0.9</v>
      </c>
      <c r="EE12" s="17">
        <v>0.9</v>
      </c>
      <c r="EF12" s="17">
        <v>0.89</v>
      </c>
      <c r="EJ12" s="23"/>
      <c r="EK12" s="17">
        <v>2.5</v>
      </c>
      <c r="EL12" s="17">
        <v>3</v>
      </c>
      <c r="EM12" s="17">
        <v>3.3</v>
      </c>
      <c r="EN12" s="17">
        <v>3.3</v>
      </c>
      <c r="EO12" s="17">
        <v>3.3</v>
      </c>
      <c r="EP12" s="17">
        <v>3.8</v>
      </c>
      <c r="EQ12" s="17">
        <v>3.8</v>
      </c>
      <c r="ER12" s="17">
        <v>4.0999999999999996</v>
      </c>
      <c r="EV12" s="23"/>
      <c r="EW12" s="17">
        <v>0.7</v>
      </c>
      <c r="EX12" s="17">
        <v>0.4</v>
      </c>
      <c r="EY12" s="17">
        <v>0.3</v>
      </c>
      <c r="EZ12" s="17">
        <v>0.3</v>
      </c>
      <c r="FA12" s="17">
        <v>0.3</v>
      </c>
      <c r="FB12" s="17">
        <v>0.5</v>
      </c>
      <c r="FC12" s="17">
        <v>0.3</v>
      </c>
      <c r="FD12" s="17">
        <v>0.5</v>
      </c>
      <c r="FH12" s="23"/>
      <c r="FI12" s="17">
        <v>55</v>
      </c>
      <c r="FJ12" s="17">
        <v>21</v>
      </c>
      <c r="FK12" s="17">
        <v>22</v>
      </c>
      <c r="FL12" s="17">
        <v>29</v>
      </c>
      <c r="FM12" s="17">
        <v>27</v>
      </c>
      <c r="FN12" s="17">
        <v>48</v>
      </c>
      <c r="FO12" s="17">
        <v>45</v>
      </c>
      <c r="FP12" s="17">
        <v>40</v>
      </c>
      <c r="FT12" s="23"/>
      <c r="FU12" s="17">
        <v>25</v>
      </c>
      <c r="FV12" s="17">
        <v>10</v>
      </c>
      <c r="FW12" s="17">
        <v>12</v>
      </c>
      <c r="FX12" s="17">
        <v>22</v>
      </c>
      <c r="FY12" s="17">
        <v>19</v>
      </c>
      <c r="FZ12" s="17">
        <v>33</v>
      </c>
      <c r="GA12" s="17">
        <v>31</v>
      </c>
      <c r="GB12" s="17">
        <v>23</v>
      </c>
      <c r="GF12" s="23"/>
      <c r="GG12" s="17">
        <v>75</v>
      </c>
      <c r="GH12" s="17">
        <v>72</v>
      </c>
      <c r="GI12" s="17">
        <v>73</v>
      </c>
      <c r="GJ12" s="17">
        <v>61</v>
      </c>
      <c r="GK12" s="17">
        <v>93</v>
      </c>
      <c r="GO12" s="23"/>
      <c r="GP12" s="17">
        <v>13</v>
      </c>
      <c r="GS12" s="17">
        <v>6.5</v>
      </c>
      <c r="GT12" s="17">
        <v>3.6</v>
      </c>
      <c r="GU12" s="17">
        <v>4.4000000000000004</v>
      </c>
      <c r="GV12" s="17">
        <v>3.7</v>
      </c>
      <c r="HA12" s="23"/>
      <c r="HB12" s="17">
        <v>1215</v>
      </c>
      <c r="HC12" s="17">
        <v>17</v>
      </c>
      <c r="HD12" s="17">
        <v>18</v>
      </c>
      <c r="HE12" s="17">
        <v>20</v>
      </c>
      <c r="HF12" s="17">
        <v>17</v>
      </c>
      <c r="HJ12" s="23"/>
      <c r="HK12" s="17">
        <v>0.8</v>
      </c>
      <c r="HL12" s="17">
        <v>0.82</v>
      </c>
      <c r="HM12" s="17">
        <v>0.89</v>
      </c>
      <c r="HN12" s="17">
        <v>0.94</v>
      </c>
      <c r="HO12" s="17">
        <v>1.1399999999999999</v>
      </c>
      <c r="HP12" s="17">
        <v>1.0900000000000001</v>
      </c>
      <c r="HQ12" s="17">
        <v>1.1000000000000001</v>
      </c>
      <c r="HR12" s="17">
        <v>1.1499999999999999</v>
      </c>
      <c r="HV12" s="23"/>
      <c r="HW12" s="17">
        <v>69.400000000000006</v>
      </c>
      <c r="HX12" s="17">
        <v>67.599999999999994</v>
      </c>
      <c r="HY12" s="17">
        <v>61.8</v>
      </c>
      <c r="HZ12" s="17">
        <v>58.2</v>
      </c>
      <c r="IA12" s="17">
        <v>47.1</v>
      </c>
      <c r="IB12" s="17">
        <v>49.5</v>
      </c>
      <c r="IC12" s="17">
        <v>48.8</v>
      </c>
      <c r="ID12" s="17">
        <v>46.5</v>
      </c>
      <c r="IH12" s="23"/>
      <c r="II12" s="17">
        <v>138</v>
      </c>
      <c r="IJ12" s="17">
        <v>141</v>
      </c>
      <c r="IK12" s="17">
        <v>142</v>
      </c>
      <c r="IL12" s="17">
        <v>144</v>
      </c>
      <c r="IM12" s="17">
        <v>143</v>
      </c>
      <c r="IQ12" s="23"/>
      <c r="IR12" s="17">
        <v>14.15</v>
      </c>
      <c r="IW12" s="17">
        <v>3.77</v>
      </c>
      <c r="JC12" s="23"/>
      <c r="JD12" s="17">
        <v>1</v>
      </c>
      <c r="JE12" s="17">
        <v>1</v>
      </c>
      <c r="JF12" s="17">
        <v>1</v>
      </c>
      <c r="JG12" s="17">
        <v>1</v>
      </c>
      <c r="JH12" s="17">
        <v>1</v>
      </c>
      <c r="JI12" s="17">
        <v>1</v>
      </c>
      <c r="JJ12" s="17">
        <v>1</v>
      </c>
      <c r="JK12" s="17">
        <v>1</v>
      </c>
      <c r="JO12" s="23"/>
      <c r="JP12" s="17">
        <v>1</v>
      </c>
      <c r="JQ12" s="17">
        <v>1</v>
      </c>
      <c r="JR12" s="17">
        <v>1</v>
      </c>
      <c r="JS12" s="17">
        <v>1</v>
      </c>
      <c r="JT12" s="17">
        <v>1</v>
      </c>
      <c r="JU12" s="17">
        <v>1</v>
      </c>
      <c r="JV12" s="17">
        <v>1</v>
      </c>
      <c r="JW12" s="17">
        <v>1</v>
      </c>
      <c r="KA12" s="23"/>
      <c r="KB12" s="17" t="s">
        <v>157</v>
      </c>
      <c r="KC12" s="17">
        <v>5.3</v>
      </c>
      <c r="KD12" s="17">
        <v>2</v>
      </c>
      <c r="KE12" s="17">
        <v>1</v>
      </c>
      <c r="KF12" s="17">
        <v>0</v>
      </c>
      <c r="KG12" s="17" t="s">
        <v>360</v>
      </c>
      <c r="KH12" s="18">
        <v>43852</v>
      </c>
      <c r="KI12">
        <f>KH12-D12</f>
        <v>169</v>
      </c>
      <c r="KJ12">
        <f t="shared" si="18"/>
        <v>24.142857142857142</v>
      </c>
      <c r="KK12">
        <f>IF(DJ12&gt;70,1,IF(DJ12&lt;40,3,2))</f>
        <v>1</v>
      </c>
      <c r="KL12">
        <f>IF(DK12&gt;70,1,IF(DK12&lt;40,3,2))</f>
        <v>1</v>
      </c>
      <c r="KM12">
        <f>IF(DL12&gt;70,1,IF(DL12&lt;40,3,2))</f>
        <v>1</v>
      </c>
      <c r="KN12">
        <f>IF(DM12&gt;70,1,IF(DM12&lt;40,3,2))</f>
        <v>1</v>
      </c>
      <c r="KO12">
        <f>IF(DQ12&gt;70,1,IF(DQ12&lt;40,3,2))</f>
        <v>1</v>
      </c>
      <c r="KP12">
        <f>IF(DR12&gt;70,1,IF(DR12&lt;40,3,2))</f>
        <v>1</v>
      </c>
      <c r="KR12">
        <f>IF(EK12&gt;3.5,1,IF(EK12&lt;2.8,3,2))</f>
        <v>3</v>
      </c>
      <c r="KS12">
        <f>IF(EL12&gt;3.5,1,IF(EL12&lt;2.8,3,2))</f>
        <v>2</v>
      </c>
      <c r="KT12">
        <f>IF(EM12&gt;3.5,1,IF(EM12&lt;2.8,3,2))</f>
        <v>2</v>
      </c>
      <c r="KU12">
        <f>IF(EN12&gt;3.5,1,IF(EN12&lt;2.8,3,2))</f>
        <v>2</v>
      </c>
      <c r="KV12">
        <f>IF(EO12&gt;3.5,1,IF(EO12&lt;2.8,3,2))</f>
        <v>2</v>
      </c>
      <c r="KW12">
        <f>IF(EP12&gt;3.5,1,IF(EP12&lt;2.8,3,2))</f>
        <v>1</v>
      </c>
      <c r="KY12">
        <f>IF(EW12&lt;2,1,IF(EW12&gt;3,3,2))</f>
        <v>1</v>
      </c>
      <c r="KZ12">
        <f>IF(EX12&lt;2,1,IF(EX12&gt;3,3,2))</f>
        <v>1</v>
      </c>
      <c r="LA12">
        <f>IF(EY12&lt;2,1,IF(EY12&gt;3,3,2))</f>
        <v>1</v>
      </c>
      <c r="LB12">
        <f>IF(EZ12&lt;2,1,IF(EZ12&gt;3,3,2))</f>
        <v>1</v>
      </c>
      <c r="LC12">
        <f>IF(FA12&lt;2,1,IF(FA12&gt;3,3,2))</f>
        <v>1</v>
      </c>
      <c r="LD12">
        <f>IF(FB12&lt;2,1,IF(FB12&gt;3,3,2))</f>
        <v>1</v>
      </c>
      <c r="LF12">
        <f>JD12+JP12+KK12+KR12+KY12</f>
        <v>7</v>
      </c>
      <c r="LG12">
        <f>JE12+JQ12+KL12+KS12+KZ12</f>
        <v>6</v>
      </c>
      <c r="LH12">
        <f>JF12+JR12+KM12+KT12+LA12</f>
        <v>6</v>
      </c>
      <c r="LI12">
        <f>JG12+JS12+KN12+KU12+LB12</f>
        <v>6</v>
      </c>
      <c r="LJ12">
        <f>JH12+JT12+KO12+KV12+LC12</f>
        <v>6</v>
      </c>
      <c r="LK12">
        <f>JI12+JU12+KP12+KW12+LD12</f>
        <v>5</v>
      </c>
      <c r="LL12" s="17">
        <v>5</v>
      </c>
      <c r="LM12" t="str">
        <f t="shared" si="6"/>
        <v>B</v>
      </c>
      <c r="LN12" t="str">
        <f t="shared" si="7"/>
        <v>A</v>
      </c>
      <c r="LO12" t="str">
        <f t="shared" si="8"/>
        <v>A</v>
      </c>
      <c r="LP12" t="str">
        <f t="shared" si="9"/>
        <v>A</v>
      </c>
      <c r="LQ12" t="str">
        <f t="shared" si="10"/>
        <v>A</v>
      </c>
      <c r="LR12" t="str">
        <f t="shared" si="11"/>
        <v>A</v>
      </c>
      <c r="LS12" t="str">
        <f t="shared" si="12"/>
        <v>A</v>
      </c>
    </row>
    <row r="13" spans="1:331" x14ac:dyDescent="0.55000000000000004">
      <c r="A13">
        <v>76</v>
      </c>
      <c r="B13" t="s">
        <v>176</v>
      </c>
      <c r="C13" s="1">
        <v>43613</v>
      </c>
      <c r="D13" s="1">
        <f t="shared" si="19"/>
        <v>43697</v>
      </c>
      <c r="E13" t="s">
        <v>174</v>
      </c>
      <c r="F13" t="s">
        <v>145</v>
      </c>
      <c r="G13" t="s">
        <v>175</v>
      </c>
      <c r="H13">
        <v>0</v>
      </c>
      <c r="I13">
        <v>142.6</v>
      </c>
      <c r="J13">
        <v>50.4</v>
      </c>
      <c r="K13">
        <f t="shared" si="0"/>
        <v>24.785146222527338</v>
      </c>
      <c r="L13">
        <f t="shared" si="13"/>
        <v>1.3855938838160757</v>
      </c>
      <c r="M13">
        <f t="shared" si="14"/>
        <v>980.90640075091267</v>
      </c>
      <c r="N13">
        <v>7</v>
      </c>
      <c r="O13">
        <v>5</v>
      </c>
      <c r="P13">
        <v>5</v>
      </c>
      <c r="Q13">
        <v>5</v>
      </c>
      <c r="T13">
        <f>(0.957*LN(HK13)+0.378*LN(EW13)+1.12*LN(DY13)+0.643)*10</f>
        <v>2.667144214195452</v>
      </c>
      <c r="U13">
        <f>(0.957*LN(HL13)+0.378*LN(EX13)+1.12*LN(DZ13)+0.643)*10</f>
        <v>0.93269129260943995</v>
      </c>
      <c r="V13">
        <f>(0.957*LN(HM13)+0.378*LN(EY13)+1.12*LN(EA13)+0.643)*10</f>
        <v>0.6682877020240241</v>
      </c>
      <c r="W13">
        <f>(0.957*LN(HN13)+0.378*LN(EZ13)+1.12*LN(EB13)+0.643)*10</f>
        <v>2.5248756873350535</v>
      </c>
      <c r="X13" t="e">
        <f>(0.957*LN(#REF!)+0.378*LN(#REF!)+1.12*LN(#REF!)+0.643)*10</f>
        <v>#REF!</v>
      </c>
      <c r="Y13" s="3">
        <f>IFERROR(LOG10(EW13*17.1)*0.66+EK13*10*(-0.085),"")</f>
        <v>-1.6239033949367503</v>
      </c>
      <c r="Z13" s="5">
        <f>IFERROR(LOG10(EX13*17.1)*0.66+EL13*10*(-0.085),"")</f>
        <v>-2.4801831757264963</v>
      </c>
      <c r="AA13" s="5">
        <f>IFERROR(LOG10(EY13*17.1)*0.66+EM13*10*(-0.085),"")</f>
        <v>-2.4334578607317687</v>
      </c>
      <c r="AB13" s="5">
        <f>IFERROR(LOG10(EZ13*17.1)*0.66+EN13*10*(-0.085),"")</f>
        <v>-2.4464225109112245</v>
      </c>
      <c r="AC13" s="5" t="str">
        <f>IFERROR(LOG10(#REF!*17.1)*0.66+#REF!*10*(-0.085),"")</f>
        <v/>
      </c>
      <c r="AD13" s="4" t="str">
        <f t="shared" si="1"/>
        <v>2</v>
      </c>
      <c r="AE13" s="6" t="str">
        <f t="shared" si="2"/>
        <v>2</v>
      </c>
      <c r="AF13" s="6" t="str">
        <f t="shared" si="3"/>
        <v>2</v>
      </c>
      <c r="AG13" s="6" t="str">
        <f t="shared" si="4"/>
        <v>2</v>
      </c>
      <c r="AH13" s="6" t="str">
        <f t="shared" si="5"/>
        <v/>
      </c>
      <c r="AI13">
        <f>(FI13*A13)/(CX13*(FU13^0.5))</f>
        <v>5.8465012407459414</v>
      </c>
      <c r="AJ13">
        <f>(FJ13*A13)/(CY13*(FV13^0.5))</f>
        <v>5.2297636036849076</v>
      </c>
      <c r="AK13">
        <f>(FK13*A13)/(CZ13*(FW13^0.5))</f>
        <v>4.8826155024058231</v>
      </c>
      <c r="AL13">
        <f>(FL13*A13)/(DA13*(FX13^0.5))</f>
        <v>5.4476458903278395</v>
      </c>
      <c r="AM13" t="e">
        <f>(#REF!*A13)/(#REF!*(#REF!^0.5))</f>
        <v>#REF!</v>
      </c>
      <c r="AN13">
        <f>((FI13/"37")/CX13)*100</f>
        <v>0.99711361847284163</v>
      </c>
      <c r="AO13">
        <v>1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15.6</v>
      </c>
      <c r="AW13">
        <v>15</v>
      </c>
      <c r="AX13">
        <v>16.399999999999999</v>
      </c>
      <c r="AY13">
        <f t="shared" si="17"/>
        <v>15.666666666666666</v>
      </c>
      <c r="AZ13">
        <v>1</v>
      </c>
      <c r="BA13">
        <v>1</v>
      </c>
      <c r="BB13">
        <f t="shared" si="15"/>
        <v>0.78539816339744828</v>
      </c>
      <c r="BC13">
        <f t="shared" si="16"/>
        <v>738.27427359360138</v>
      </c>
      <c r="BI13">
        <v>123.04</v>
      </c>
      <c r="BJ13">
        <v>116.58</v>
      </c>
      <c r="BK13">
        <v>116.55</v>
      </c>
      <c r="BL13">
        <f t="shared" si="20"/>
        <v>118.72333333333334</v>
      </c>
      <c r="BM13">
        <v>960.52</v>
      </c>
      <c r="BO13">
        <v>6.1</v>
      </c>
      <c r="BP13">
        <v>1.6</v>
      </c>
      <c r="BQ13">
        <v>1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 s="2">
        <v>0</v>
      </c>
      <c r="CC13">
        <v>4.34</v>
      </c>
      <c r="CD13">
        <v>4.25</v>
      </c>
      <c r="CE13">
        <v>4.5</v>
      </c>
      <c r="CF13">
        <v>3.51</v>
      </c>
      <c r="CG13">
        <v>4.2699999999999996</v>
      </c>
      <c r="CH13">
        <v>6.52</v>
      </c>
      <c r="CI13">
        <v>4.6500000000000004</v>
      </c>
      <c r="CJ13">
        <v>5.0599999999999996</v>
      </c>
      <c r="CK13" s="2">
        <v>5.13</v>
      </c>
      <c r="CL13">
        <v>10.3</v>
      </c>
      <c r="CM13">
        <v>11.8</v>
      </c>
      <c r="CN13">
        <v>11.7</v>
      </c>
      <c r="CO13">
        <v>11.8</v>
      </c>
      <c r="CP13">
        <v>12</v>
      </c>
      <c r="CQ13">
        <v>11.4</v>
      </c>
      <c r="CR13">
        <v>11.4</v>
      </c>
      <c r="CS13">
        <v>10.3</v>
      </c>
      <c r="CT13">
        <v>10.6</v>
      </c>
      <c r="CU13">
        <v>12.4</v>
      </c>
      <c r="CV13">
        <v>14.9</v>
      </c>
      <c r="CW13" s="2">
        <v>12.8</v>
      </c>
      <c r="CX13">
        <v>103</v>
      </c>
      <c r="CY13">
        <v>114</v>
      </c>
      <c r="CZ13">
        <v>116</v>
      </c>
      <c r="DA13">
        <v>116</v>
      </c>
      <c r="DB13">
        <v>108</v>
      </c>
      <c r="DC13">
        <v>131</v>
      </c>
      <c r="DD13">
        <v>132</v>
      </c>
      <c r="DE13">
        <v>143</v>
      </c>
      <c r="DF13">
        <v>155</v>
      </c>
      <c r="DG13">
        <v>122</v>
      </c>
      <c r="DH13">
        <v>135</v>
      </c>
      <c r="DI13" s="2">
        <v>145</v>
      </c>
      <c r="DJ13">
        <v>72</v>
      </c>
      <c r="DK13">
        <v>84</v>
      </c>
      <c r="DL13">
        <v>78</v>
      </c>
      <c r="DM13">
        <v>73</v>
      </c>
      <c r="DN13" s="7"/>
      <c r="DO13" s="7"/>
      <c r="DP13" s="7"/>
      <c r="DQ13">
        <v>78</v>
      </c>
      <c r="DR13">
        <v>81</v>
      </c>
      <c r="DS13">
        <v>76</v>
      </c>
      <c r="DT13">
        <v>73</v>
      </c>
      <c r="DU13">
        <v>81</v>
      </c>
      <c r="DV13">
        <v>67</v>
      </c>
      <c r="DW13">
        <v>78</v>
      </c>
      <c r="DX13" s="2">
        <v>76</v>
      </c>
      <c r="DY13">
        <v>1.21</v>
      </c>
      <c r="DZ13">
        <v>1.1000000000000001</v>
      </c>
      <c r="EA13">
        <v>1.1599999999999999</v>
      </c>
      <c r="EB13">
        <v>1.2</v>
      </c>
      <c r="EC13">
        <v>1.1499999999999999</v>
      </c>
      <c r="ED13">
        <v>1.1200000000000001</v>
      </c>
      <c r="EE13">
        <v>1.18</v>
      </c>
      <c r="EF13">
        <v>1.2</v>
      </c>
      <c r="EG13">
        <v>1.1299999999999999</v>
      </c>
      <c r="EH13">
        <v>1.28</v>
      </c>
      <c r="EI13">
        <v>1.1399999999999999</v>
      </c>
      <c r="EJ13" s="2">
        <v>1.19</v>
      </c>
      <c r="EK13">
        <v>2.9</v>
      </c>
      <c r="EL13">
        <v>3.8</v>
      </c>
      <c r="EM13">
        <v>3.7</v>
      </c>
      <c r="EN13">
        <v>3.8</v>
      </c>
      <c r="EO13">
        <v>3.7</v>
      </c>
      <c r="EP13">
        <v>3.9</v>
      </c>
      <c r="EQ13">
        <v>3.8</v>
      </c>
      <c r="ER13">
        <v>3.7</v>
      </c>
      <c r="ES13">
        <v>3.8</v>
      </c>
      <c r="ET13">
        <v>3.6</v>
      </c>
      <c r="EU13">
        <v>4</v>
      </c>
      <c r="EV13" s="2">
        <v>3.7</v>
      </c>
      <c r="EW13">
        <v>1.1000000000000001</v>
      </c>
      <c r="EX13">
        <v>0.8</v>
      </c>
      <c r="EY13">
        <v>0.7</v>
      </c>
      <c r="EZ13">
        <v>0.9</v>
      </c>
      <c r="FA13">
        <v>0.9</v>
      </c>
      <c r="FB13">
        <v>0.8</v>
      </c>
      <c r="FC13">
        <v>0.7</v>
      </c>
      <c r="FD13">
        <v>1</v>
      </c>
      <c r="FE13">
        <v>0.6</v>
      </c>
      <c r="FF13">
        <v>0.9</v>
      </c>
      <c r="FG13">
        <v>1.2</v>
      </c>
      <c r="FH13" s="2">
        <v>1</v>
      </c>
      <c r="FI13">
        <v>38</v>
      </c>
      <c r="FJ13">
        <v>40</v>
      </c>
      <c r="FK13">
        <v>38</v>
      </c>
      <c r="FL13">
        <v>39</v>
      </c>
      <c r="FM13">
        <v>31</v>
      </c>
      <c r="FN13">
        <v>41</v>
      </c>
      <c r="FO13">
        <v>27</v>
      </c>
      <c r="FP13">
        <v>35</v>
      </c>
      <c r="FQ13">
        <v>31</v>
      </c>
      <c r="FR13">
        <v>33</v>
      </c>
      <c r="FS13">
        <v>32</v>
      </c>
      <c r="FT13" s="2">
        <v>61</v>
      </c>
      <c r="FU13">
        <v>23</v>
      </c>
      <c r="FV13">
        <v>26</v>
      </c>
      <c r="FW13">
        <v>26</v>
      </c>
      <c r="FX13">
        <v>22</v>
      </c>
      <c r="FY13">
        <v>18</v>
      </c>
      <c r="FZ13">
        <v>23</v>
      </c>
      <c r="GA13">
        <v>15</v>
      </c>
      <c r="GB13">
        <v>19</v>
      </c>
      <c r="GC13">
        <v>17</v>
      </c>
      <c r="GD13">
        <v>20</v>
      </c>
      <c r="GE13">
        <v>22</v>
      </c>
      <c r="GF13" s="2">
        <v>38</v>
      </c>
      <c r="GG13">
        <v>42</v>
      </c>
      <c r="GH13">
        <v>24</v>
      </c>
      <c r="GI13">
        <v>19</v>
      </c>
      <c r="GJ13">
        <v>16</v>
      </c>
      <c r="GK13">
        <v>16</v>
      </c>
      <c r="GL13">
        <v>14</v>
      </c>
      <c r="GM13">
        <v>15</v>
      </c>
      <c r="GN13">
        <v>17</v>
      </c>
      <c r="GO13" s="2">
        <v>29</v>
      </c>
      <c r="GP13">
        <v>37.200000000000003</v>
      </c>
      <c r="GS13">
        <v>10.1</v>
      </c>
      <c r="GT13">
        <v>9.1999999999999993</v>
      </c>
      <c r="GU13">
        <v>10.3</v>
      </c>
      <c r="GV13">
        <v>10.5</v>
      </c>
      <c r="GW13">
        <v>8.3000000000000007</v>
      </c>
      <c r="GX13">
        <v>12.5</v>
      </c>
      <c r="GY13">
        <v>20.399999999999999</v>
      </c>
      <c r="GZ13">
        <v>108.8</v>
      </c>
      <c r="HA13" s="2">
        <v>6.5</v>
      </c>
      <c r="HB13">
        <v>20</v>
      </c>
      <c r="HC13">
        <v>19</v>
      </c>
      <c r="HD13">
        <v>23</v>
      </c>
      <c r="HE13">
        <v>25</v>
      </c>
      <c r="HF13">
        <v>23</v>
      </c>
      <c r="HG13">
        <v>28</v>
      </c>
      <c r="HH13">
        <v>36</v>
      </c>
      <c r="HI13">
        <v>45</v>
      </c>
      <c r="HJ13" s="2">
        <v>41</v>
      </c>
      <c r="HK13">
        <v>0.52</v>
      </c>
      <c r="HL13">
        <v>0.55000000000000004</v>
      </c>
      <c r="HM13">
        <v>0.53</v>
      </c>
      <c r="HN13">
        <v>0.56000000000000005</v>
      </c>
      <c r="HO13">
        <v>0.49</v>
      </c>
      <c r="HP13">
        <v>0.52</v>
      </c>
      <c r="HQ13">
        <v>0.56000000000000005</v>
      </c>
      <c r="HR13">
        <v>0.48</v>
      </c>
      <c r="HS13">
        <v>0.54</v>
      </c>
      <c r="HT13">
        <v>0.51</v>
      </c>
      <c r="HU13">
        <v>0.62</v>
      </c>
      <c r="HV13" s="2">
        <v>0.51</v>
      </c>
      <c r="HW13">
        <v>84.6</v>
      </c>
      <c r="HX13">
        <v>79.599999999999994</v>
      </c>
      <c r="HY13">
        <v>82.9</v>
      </c>
      <c r="HZ13">
        <v>77.7</v>
      </c>
      <c r="IA13">
        <v>89.9</v>
      </c>
      <c r="IB13">
        <v>84.3</v>
      </c>
      <c r="IC13">
        <v>77.7</v>
      </c>
      <c r="ID13">
        <v>91.7</v>
      </c>
      <c r="IE13">
        <v>80.599999999999994</v>
      </c>
      <c r="IF13">
        <v>85.5</v>
      </c>
      <c r="IG13">
        <v>69</v>
      </c>
      <c r="IH13" s="2">
        <v>85.1</v>
      </c>
      <c r="II13">
        <v>142</v>
      </c>
      <c r="IJ13">
        <v>145</v>
      </c>
      <c r="IK13">
        <v>144</v>
      </c>
      <c r="IL13">
        <v>143</v>
      </c>
      <c r="IM13">
        <v>145</v>
      </c>
      <c r="IN13">
        <v>142</v>
      </c>
      <c r="IO13">
        <v>141</v>
      </c>
      <c r="IP13">
        <v>144</v>
      </c>
      <c r="IQ13" s="2">
        <v>144</v>
      </c>
      <c r="IR13">
        <v>7.72</v>
      </c>
      <c r="JD13">
        <v>1</v>
      </c>
      <c r="JE13">
        <v>1</v>
      </c>
      <c r="JF13">
        <v>1</v>
      </c>
      <c r="JG13">
        <v>1</v>
      </c>
      <c r="JH13">
        <v>1</v>
      </c>
      <c r="JI13">
        <v>1</v>
      </c>
      <c r="JJ13">
        <v>1</v>
      </c>
      <c r="JK13">
        <v>1</v>
      </c>
      <c r="JL13">
        <v>1</v>
      </c>
      <c r="JM13">
        <v>1</v>
      </c>
      <c r="JN13">
        <v>1</v>
      </c>
      <c r="JO13" s="2">
        <v>1</v>
      </c>
      <c r="JP13">
        <v>1</v>
      </c>
      <c r="JQ13">
        <v>1</v>
      </c>
      <c r="JR13">
        <v>1</v>
      </c>
      <c r="JS13">
        <v>1</v>
      </c>
      <c r="JT13">
        <v>1</v>
      </c>
      <c r="JU13">
        <v>1</v>
      </c>
      <c r="JV13">
        <v>1</v>
      </c>
      <c r="JW13">
        <v>1</v>
      </c>
      <c r="JX13">
        <v>1</v>
      </c>
      <c r="JY13">
        <v>1</v>
      </c>
      <c r="JZ13">
        <v>1</v>
      </c>
      <c r="KA13" s="2">
        <v>1</v>
      </c>
      <c r="KB13" t="s">
        <v>172</v>
      </c>
      <c r="KC13">
        <v>5.3</v>
      </c>
      <c r="KD13">
        <v>0</v>
      </c>
      <c r="KE13" s="9">
        <v>0</v>
      </c>
      <c r="KF13" s="9">
        <v>1</v>
      </c>
      <c r="KH13" s="26">
        <v>44834</v>
      </c>
      <c r="KI13">
        <f>KH13-D13</f>
        <v>1137</v>
      </c>
      <c r="KJ13">
        <f t="shared" si="18"/>
        <v>162.42857142857142</v>
      </c>
      <c r="KK13">
        <f>IF(DJ13&gt;70,1,IF(DJ13&lt;40,3,2))</f>
        <v>1</v>
      </c>
      <c r="KL13">
        <f>IF(DK13&gt;70,1,IF(DK13&lt;40,3,2))</f>
        <v>1</v>
      </c>
      <c r="KM13">
        <f>IF(DL13&gt;70,1,IF(DL13&lt;40,3,2))</f>
        <v>1</v>
      </c>
      <c r="KN13">
        <f>IF(DM13&gt;70,1,IF(DM13&lt;40,3,2))</f>
        <v>1</v>
      </c>
      <c r="KO13">
        <f>IF(DQ13&gt;70,1,IF(DQ13&lt;40,3,2))</f>
        <v>1</v>
      </c>
      <c r="KP13">
        <f>IF(DR13&gt;70,1,IF(DR13&lt;40,3,2))</f>
        <v>1</v>
      </c>
      <c r="KR13">
        <f>IF(EK13&gt;3.5,1,IF(EK13&lt;2.8,3,2))</f>
        <v>2</v>
      </c>
      <c r="KS13">
        <f>IF(EL13&gt;3.5,1,IF(EL13&lt;2.8,3,2))</f>
        <v>1</v>
      </c>
      <c r="KT13">
        <f>IF(EM13&gt;3.5,1,IF(EM13&lt;2.8,3,2))</f>
        <v>1</v>
      </c>
      <c r="KU13">
        <f>IF(EN13&gt;3.5,1,IF(EN13&lt;2.8,3,2))</f>
        <v>1</v>
      </c>
      <c r="KV13">
        <f>IF(EO13&gt;3.5,1,IF(EO13&lt;2.8,3,2))</f>
        <v>1</v>
      </c>
      <c r="KW13">
        <f>IF(EP13&gt;3.5,1,IF(EP13&lt;2.8,3,2))</f>
        <v>1</v>
      </c>
      <c r="KY13">
        <f>IF(EW13&lt;2,1,IF(EW13&gt;3,3,2))</f>
        <v>1</v>
      </c>
      <c r="KZ13">
        <f>IF(EX13&lt;2,1,IF(EX13&gt;3,3,2))</f>
        <v>1</v>
      </c>
      <c r="LA13">
        <f>IF(EY13&lt;2,1,IF(EY13&gt;3,3,2))</f>
        <v>1</v>
      </c>
      <c r="LB13">
        <f>IF(EZ13&lt;2,1,IF(EZ13&gt;3,3,2))</f>
        <v>1</v>
      </c>
      <c r="LC13">
        <f>IF(FA13&lt;2,1,IF(FA13&gt;3,3,2))</f>
        <v>1</v>
      </c>
      <c r="LD13">
        <f>IF(FB13&lt;2,1,IF(FB13&gt;3,3,2))</f>
        <v>1</v>
      </c>
      <c r="LF13">
        <f>JD13+JP13+KK13+KR13+KY13</f>
        <v>6</v>
      </c>
      <c r="LG13">
        <f>JE13+JQ13+KL13+KS13+KZ13</f>
        <v>5</v>
      </c>
      <c r="LH13">
        <f>JF13+JR13+KM13+KT13+LA13</f>
        <v>5</v>
      </c>
      <c r="LI13">
        <f>JG13+JS13+KN13+KU13+LB13</f>
        <v>5</v>
      </c>
      <c r="LJ13">
        <f>JH13+JT13+KO13+KV13+LC13</f>
        <v>5</v>
      </c>
      <c r="LK13">
        <f>JI13+JU13+KP13+KW13+LD13</f>
        <v>5</v>
      </c>
      <c r="LL13">
        <v>5</v>
      </c>
      <c r="LM13" t="str">
        <f t="shared" si="6"/>
        <v>A</v>
      </c>
      <c r="LN13" t="str">
        <f t="shared" si="7"/>
        <v>A</v>
      </c>
      <c r="LO13" t="str">
        <f t="shared" si="8"/>
        <v>A</v>
      </c>
      <c r="LP13" t="str">
        <f t="shared" si="9"/>
        <v>A</v>
      </c>
      <c r="LQ13" t="str">
        <f t="shared" si="10"/>
        <v>A</v>
      </c>
      <c r="LR13" t="str">
        <f t="shared" si="11"/>
        <v>A</v>
      </c>
      <c r="LS13" t="str">
        <f t="shared" si="12"/>
        <v>A</v>
      </c>
    </row>
    <row r="14" spans="1:331" s="9" customFormat="1" x14ac:dyDescent="0.55000000000000004">
      <c r="A14" s="9">
        <v>77</v>
      </c>
      <c r="B14" s="9" t="s">
        <v>200</v>
      </c>
      <c r="C14" s="10">
        <v>43671</v>
      </c>
      <c r="D14" s="10">
        <f t="shared" si="19"/>
        <v>43755</v>
      </c>
      <c r="E14" s="9" t="s">
        <v>201</v>
      </c>
      <c r="F14" s="9" t="s">
        <v>203</v>
      </c>
      <c r="G14" s="9" t="s">
        <v>202</v>
      </c>
      <c r="H14" s="9">
        <v>1</v>
      </c>
      <c r="I14" s="9">
        <v>139.19999999999999</v>
      </c>
      <c r="J14" s="9">
        <v>44.5</v>
      </c>
      <c r="K14" s="9">
        <f t="shared" si="0"/>
        <v>22.965797991808696</v>
      </c>
      <c r="L14">
        <f t="shared" si="13"/>
        <v>1.2913910550629313</v>
      </c>
      <c r="M14">
        <f t="shared" si="14"/>
        <v>914.38036308544213</v>
      </c>
      <c r="N14" s="9">
        <v>7</v>
      </c>
      <c r="O14" s="9">
        <v>6</v>
      </c>
      <c r="P14" s="9">
        <v>6</v>
      </c>
      <c r="Q14" s="9">
        <v>6</v>
      </c>
      <c r="T14" s="9">
        <f>(0.957*LN(HK14)+0.378*LN(EW14)+1.12*LN(DY14)+0.643)*10</f>
        <v>9.9946514064761178</v>
      </c>
      <c r="W14" s="9">
        <f>(0.957*LN(HN14)+0.378*LN(EZ14)+1.12*LN(EB14)+0.643)*10</f>
        <v>9.6280987918749048</v>
      </c>
      <c r="Y14" s="11">
        <f>IFERROR(LOG10(EW14*17.1)*0.66+EK14*10*(-0.085),"")</f>
        <v>-1.6512225671411787</v>
      </c>
      <c r="Z14" s="12">
        <f>IFERROR(LOG10(EX14*17.1)*0.66+EL14*10*(-0.085),"")</f>
        <v>-1.9062225671411785</v>
      </c>
      <c r="AA14" s="12">
        <f>IFERROR(LOG10(EY14*17.1)*0.66+EM14*10*(-0.085),"")</f>
        <v>-1.8789033949367502</v>
      </c>
      <c r="AB14" s="12">
        <f>IFERROR(LOG10(EZ14*17.1)*0.66+EN14*10*(-0.085),"")</f>
        <v>-1.9389629447497461</v>
      </c>
      <c r="AD14" s="13" t="str">
        <f t="shared" si="1"/>
        <v>2</v>
      </c>
      <c r="AE14" s="14" t="str">
        <f t="shared" si="2"/>
        <v>2</v>
      </c>
      <c r="AF14" s="14" t="str">
        <f t="shared" si="3"/>
        <v>2</v>
      </c>
      <c r="AI14" s="9">
        <f>(FI14*A14)/(CX14*(FU14^0.5))</f>
        <v>6.5685321958215583</v>
      </c>
      <c r="AJ14" s="9">
        <f>(FJ14*A14)/(CY14*(FV14^0.5))</f>
        <v>4.7393933314235559</v>
      </c>
      <c r="AK14" s="9">
        <f>(FK14*A14)/(CZ14*(FW14^0.5))</f>
        <v>5.0360206187319472</v>
      </c>
      <c r="AL14" s="9">
        <f>(FL14*A14)/(DA14*(FX14^0.5))</f>
        <v>4.1722009311390167</v>
      </c>
      <c r="AM14" s="9" t="e">
        <f>(#REF!*A14)/(#REF!*(#REF!^0.5))</f>
        <v>#REF!</v>
      </c>
      <c r="AN14" s="9">
        <f>((FI14/"37")/CX14)*100</f>
        <v>1.1294876966518759</v>
      </c>
      <c r="AO14" s="9">
        <v>1</v>
      </c>
      <c r="AP14" s="9">
        <v>1</v>
      </c>
      <c r="AQ14" s="9">
        <v>1</v>
      </c>
      <c r="AR14" s="9">
        <v>0</v>
      </c>
      <c r="AS14" s="9">
        <v>40</v>
      </c>
      <c r="AT14" s="9">
        <v>50</v>
      </c>
      <c r="AU14" s="9">
        <v>1</v>
      </c>
      <c r="AV14" s="9">
        <v>13.1</v>
      </c>
      <c r="AW14" s="9">
        <v>11.6</v>
      </c>
      <c r="AX14" s="9">
        <v>13.3</v>
      </c>
      <c r="AY14" s="9">
        <f t="shared" si="17"/>
        <v>12.666666666666666</v>
      </c>
      <c r="AZ14" s="9">
        <v>1.3</v>
      </c>
      <c r="BA14" s="9">
        <v>1.3</v>
      </c>
      <c r="BB14" s="9">
        <f t="shared" si="15"/>
        <v>1.3273228961416876</v>
      </c>
      <c r="BC14" s="9">
        <f t="shared" si="16"/>
        <v>1008.7654010676827</v>
      </c>
      <c r="BI14" s="9">
        <v>118.16</v>
      </c>
      <c r="BJ14" s="9">
        <v>123.16</v>
      </c>
      <c r="BK14" s="9">
        <v>113.82</v>
      </c>
      <c r="BL14" s="9">
        <f t="shared" si="20"/>
        <v>118.38</v>
      </c>
      <c r="BM14" s="9">
        <v>863.96</v>
      </c>
      <c r="BO14" s="9">
        <v>6.3</v>
      </c>
      <c r="BQ14" s="9">
        <v>1.2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 t="s">
        <v>262</v>
      </c>
      <c r="BY14" s="9" t="s">
        <v>262</v>
      </c>
      <c r="CB14" s="15"/>
      <c r="CC14" s="9">
        <v>4.0199999999999996</v>
      </c>
      <c r="CD14" s="9">
        <v>4.2300000000000004</v>
      </c>
      <c r="CE14" s="9">
        <v>4.54</v>
      </c>
      <c r="CF14" s="9">
        <v>4.5</v>
      </c>
      <c r="CK14" s="15"/>
      <c r="CL14" s="9">
        <v>9.6999999999999993</v>
      </c>
      <c r="CM14" s="9">
        <v>11</v>
      </c>
      <c r="CN14" s="9">
        <v>10.8</v>
      </c>
      <c r="CO14" s="9">
        <v>11.3</v>
      </c>
      <c r="CQ14" s="9">
        <v>11</v>
      </c>
      <c r="CR14" s="9">
        <v>12</v>
      </c>
      <c r="CW14" s="15"/>
      <c r="CX14" s="9">
        <v>67</v>
      </c>
      <c r="CY14" s="9">
        <v>82</v>
      </c>
      <c r="CZ14" s="9">
        <v>89</v>
      </c>
      <c r="DA14" s="9">
        <v>87</v>
      </c>
      <c r="DB14" s="9">
        <v>95</v>
      </c>
      <c r="DC14" s="9">
        <v>102</v>
      </c>
      <c r="DD14" s="9">
        <v>85</v>
      </c>
      <c r="DI14" s="15"/>
      <c r="DJ14" s="9">
        <v>72</v>
      </c>
      <c r="DM14" s="9">
        <v>73</v>
      </c>
      <c r="DN14" s="16"/>
      <c r="DO14" s="16"/>
      <c r="DP14" s="16"/>
      <c r="DQ14" s="9">
        <v>75</v>
      </c>
      <c r="DR14" s="9">
        <v>82</v>
      </c>
      <c r="DS14" s="9">
        <v>86</v>
      </c>
      <c r="DX14" s="15"/>
      <c r="DY14" s="9">
        <v>1.22</v>
      </c>
      <c r="EB14" s="9">
        <v>1.2</v>
      </c>
      <c r="ED14" s="9">
        <v>1.1200000000000001</v>
      </c>
      <c r="EE14" s="9">
        <v>1.0900000000000001</v>
      </c>
      <c r="EJ14" s="15"/>
      <c r="EK14" s="9">
        <v>2.9</v>
      </c>
      <c r="EL14" s="9">
        <v>3.2</v>
      </c>
      <c r="EM14" s="9">
        <v>3.2</v>
      </c>
      <c r="EN14" s="9">
        <v>3.3</v>
      </c>
      <c r="EO14" s="9">
        <v>3.2</v>
      </c>
      <c r="EP14" s="9">
        <v>4</v>
      </c>
      <c r="EQ14" s="9">
        <v>3.3</v>
      </c>
      <c r="EV14" s="15"/>
      <c r="EW14" s="9">
        <v>1</v>
      </c>
      <c r="EX14" s="9">
        <v>1</v>
      </c>
      <c r="EY14" s="9">
        <v>1.1000000000000001</v>
      </c>
      <c r="EZ14" s="9">
        <v>1.2</v>
      </c>
      <c r="FA14" s="9">
        <v>1.3</v>
      </c>
      <c r="FB14" s="9">
        <v>1.3</v>
      </c>
      <c r="FC14" s="9">
        <v>0.9</v>
      </c>
      <c r="FH14" s="15"/>
      <c r="FI14" s="9">
        <v>28</v>
      </c>
      <c r="FJ14" s="9">
        <v>22</v>
      </c>
      <c r="FK14" s="9">
        <v>24</v>
      </c>
      <c r="FL14" s="9">
        <v>20</v>
      </c>
      <c r="FN14" s="9">
        <v>24</v>
      </c>
      <c r="FO14" s="9">
        <v>23</v>
      </c>
      <c r="FT14" s="15"/>
      <c r="FU14" s="9">
        <v>24</v>
      </c>
      <c r="FV14" s="9">
        <v>19</v>
      </c>
      <c r="FW14" s="9">
        <v>17</v>
      </c>
      <c r="FX14" s="9">
        <v>18</v>
      </c>
      <c r="FZ14" s="9">
        <v>20</v>
      </c>
      <c r="GA14" s="9">
        <v>18</v>
      </c>
      <c r="GF14" s="15"/>
      <c r="GG14" s="9">
        <v>16</v>
      </c>
      <c r="GH14" s="9">
        <v>18</v>
      </c>
      <c r="GI14" s="9">
        <v>16</v>
      </c>
      <c r="GJ14" s="9">
        <v>19</v>
      </c>
      <c r="GO14" s="15"/>
      <c r="GP14" s="9">
        <v>2</v>
      </c>
      <c r="GS14" s="9">
        <v>2</v>
      </c>
      <c r="GU14" s="9">
        <v>2</v>
      </c>
      <c r="GV14" s="9">
        <v>2</v>
      </c>
      <c r="HA14" s="15"/>
      <c r="HB14" s="9">
        <v>60</v>
      </c>
      <c r="HC14" s="9">
        <v>128</v>
      </c>
      <c r="HD14" s="9">
        <v>73</v>
      </c>
      <c r="HE14" s="9">
        <v>84</v>
      </c>
      <c r="HJ14" s="15"/>
      <c r="HK14" s="9">
        <v>1.1499999999999999</v>
      </c>
      <c r="HL14" s="9">
        <v>1.07</v>
      </c>
      <c r="HM14" s="9">
        <v>1.17</v>
      </c>
      <c r="HN14" s="9">
        <v>1.05</v>
      </c>
      <c r="HP14" s="9">
        <v>1.02</v>
      </c>
      <c r="HQ14" s="9">
        <v>0.96</v>
      </c>
      <c r="HV14" s="15"/>
      <c r="HW14" s="9">
        <v>35.4</v>
      </c>
      <c r="HX14" s="9">
        <v>38.1</v>
      </c>
      <c r="HY14" s="9">
        <v>34.6</v>
      </c>
      <c r="HZ14" s="9">
        <v>38.9</v>
      </c>
      <c r="IB14" s="9">
        <v>40.200000000000003</v>
      </c>
      <c r="IC14" s="9">
        <v>42.9</v>
      </c>
      <c r="IH14" s="15"/>
      <c r="II14" s="9">
        <v>142</v>
      </c>
      <c r="IJ14" s="9">
        <v>141</v>
      </c>
      <c r="IK14" s="9">
        <v>143</v>
      </c>
      <c r="IL14" s="9">
        <v>142</v>
      </c>
      <c r="IQ14" s="15"/>
      <c r="IR14" s="9">
        <v>7.42</v>
      </c>
      <c r="JC14" s="15"/>
      <c r="JD14" s="9">
        <v>1</v>
      </c>
      <c r="JE14" s="9">
        <v>1</v>
      </c>
      <c r="JF14" s="9">
        <v>1</v>
      </c>
      <c r="JG14" s="9">
        <v>1</v>
      </c>
      <c r="JH14" s="9">
        <v>1</v>
      </c>
      <c r="JI14" s="9">
        <v>1</v>
      </c>
      <c r="JJ14" s="9">
        <v>1</v>
      </c>
      <c r="JO14" s="15"/>
      <c r="JP14" s="9">
        <v>2</v>
      </c>
      <c r="JQ14" s="9">
        <v>1</v>
      </c>
      <c r="JR14" s="9">
        <v>1</v>
      </c>
      <c r="JS14" s="9">
        <v>1</v>
      </c>
      <c r="JT14" s="9">
        <v>1</v>
      </c>
      <c r="JU14" s="9">
        <v>1</v>
      </c>
      <c r="JV14" s="9">
        <v>1</v>
      </c>
      <c r="KA14" s="15"/>
      <c r="KB14" s="9" t="s">
        <v>172</v>
      </c>
      <c r="KC14" s="9">
        <v>5.9</v>
      </c>
      <c r="KD14" s="9">
        <v>2</v>
      </c>
      <c r="KE14" s="9">
        <v>0</v>
      </c>
      <c r="KF14" s="9">
        <v>1</v>
      </c>
      <c r="KG14" s="10"/>
      <c r="KH14" s="26">
        <v>44834</v>
      </c>
      <c r="KI14">
        <f>KH14-D14</f>
        <v>1079</v>
      </c>
      <c r="KJ14">
        <f t="shared" si="18"/>
        <v>154.14285714285714</v>
      </c>
      <c r="KK14">
        <f>IF(DJ14&gt;70,1,IF(DJ14&lt;40,3,2))</f>
        <v>1</v>
      </c>
      <c r="KL14">
        <f>IF(DK14&gt;70,1,IF(DK14&lt;40,3,2))</f>
        <v>3</v>
      </c>
      <c r="KM14">
        <f>IF(DL14&gt;70,1,IF(DL14&lt;40,3,2))</f>
        <v>3</v>
      </c>
      <c r="KN14">
        <f>IF(DM14&gt;70,1,IF(DM14&lt;40,3,2))</f>
        <v>1</v>
      </c>
      <c r="KO14">
        <f>IF(DQ14&gt;70,1,IF(DQ14&lt;40,3,2))</f>
        <v>1</v>
      </c>
      <c r="KP14">
        <f>IF(DR14&gt;70,1,IF(DR14&lt;40,3,2))</f>
        <v>1</v>
      </c>
      <c r="KR14">
        <f>IF(EK14&gt;3.5,1,IF(EK14&lt;2.8,3,2))</f>
        <v>2</v>
      </c>
      <c r="KS14">
        <f>IF(EL14&gt;3.5,1,IF(EL14&lt;2.8,3,2))</f>
        <v>2</v>
      </c>
      <c r="KT14">
        <f>IF(EM14&gt;3.5,1,IF(EM14&lt;2.8,3,2))</f>
        <v>2</v>
      </c>
      <c r="KU14">
        <f>IF(EN14&gt;3.5,1,IF(EN14&lt;2.8,3,2))</f>
        <v>2</v>
      </c>
      <c r="KV14">
        <f>IF(EO14&gt;3.5,1,IF(EO14&lt;2.8,3,2))</f>
        <v>2</v>
      </c>
      <c r="KW14">
        <f>IF(EP14&gt;3.5,1,IF(EP14&lt;2.8,3,2))</f>
        <v>1</v>
      </c>
      <c r="KY14">
        <f>IF(EW14&lt;2,1,IF(EW14&gt;3,3,2))</f>
        <v>1</v>
      </c>
      <c r="KZ14">
        <f>IF(EX14&lt;2,1,IF(EX14&gt;3,3,2))</f>
        <v>1</v>
      </c>
      <c r="LA14">
        <f>IF(EY14&lt;2,1,IF(EY14&gt;3,3,2))</f>
        <v>1</v>
      </c>
      <c r="LB14">
        <f>IF(EZ14&lt;2,1,IF(EZ14&gt;3,3,2))</f>
        <v>1</v>
      </c>
      <c r="LC14">
        <f>IF(FA14&lt;2,1,IF(FA14&gt;3,3,2))</f>
        <v>1</v>
      </c>
      <c r="LD14">
        <f>IF(FB14&lt;2,1,IF(FB14&gt;3,3,2))</f>
        <v>1</v>
      </c>
      <c r="LF14">
        <f>JD14+JP14+KK14+KR14+KY14</f>
        <v>7</v>
      </c>
      <c r="LG14">
        <f>JE14+JQ14+KL14+KS14+KZ14</f>
        <v>8</v>
      </c>
      <c r="LH14">
        <f>JF14+JR14+KM14+KT14+LA14</f>
        <v>8</v>
      </c>
      <c r="LI14">
        <f>JG14+JS14+KN14+KU14+LB14</f>
        <v>6</v>
      </c>
      <c r="LJ14">
        <f>JH14+JT14+KO14+KV14+LC14</f>
        <v>6</v>
      </c>
      <c r="LK14">
        <f>JI14+JU14+KP14+KW14+LD14</f>
        <v>5</v>
      </c>
      <c r="LL14" s="9">
        <v>6</v>
      </c>
      <c r="LM14" t="str">
        <f t="shared" si="6"/>
        <v>B</v>
      </c>
      <c r="LN14" t="str">
        <f t="shared" si="7"/>
        <v>B</v>
      </c>
      <c r="LO14" t="str">
        <f t="shared" si="8"/>
        <v>B</v>
      </c>
      <c r="LP14" t="str">
        <f t="shared" si="9"/>
        <v>A</v>
      </c>
      <c r="LQ14" t="str">
        <f t="shared" si="10"/>
        <v>A</v>
      </c>
      <c r="LR14" t="str">
        <f t="shared" si="11"/>
        <v>A</v>
      </c>
      <c r="LS14" t="str">
        <f t="shared" si="12"/>
        <v>A</v>
      </c>
    </row>
    <row r="15" spans="1:331" s="9" customFormat="1" x14ac:dyDescent="0.55000000000000004">
      <c r="A15" s="9">
        <v>72</v>
      </c>
      <c r="B15" s="9" t="s">
        <v>204</v>
      </c>
      <c r="C15" s="10">
        <v>43683</v>
      </c>
      <c r="D15" s="10">
        <f t="shared" si="19"/>
        <v>43767</v>
      </c>
      <c r="E15" s="9" t="s">
        <v>205</v>
      </c>
      <c r="F15" s="9" t="s">
        <v>145</v>
      </c>
      <c r="G15" s="9" t="s">
        <v>206</v>
      </c>
      <c r="H15" s="9">
        <v>0</v>
      </c>
      <c r="I15" s="9">
        <v>152.6</v>
      </c>
      <c r="J15" s="9">
        <v>47</v>
      </c>
      <c r="K15" s="9">
        <f t="shared" si="0"/>
        <v>20.183142695677713</v>
      </c>
      <c r="L15">
        <f t="shared" si="13"/>
        <v>1.4128138709999303</v>
      </c>
      <c r="M15">
        <f t="shared" si="14"/>
        <v>1000.1291557001508</v>
      </c>
      <c r="N15" s="9">
        <v>7</v>
      </c>
      <c r="O15" s="9">
        <v>7</v>
      </c>
      <c r="P15" s="9">
        <v>6</v>
      </c>
      <c r="Q15" s="9">
        <v>6</v>
      </c>
      <c r="T15" s="9">
        <f>(0.957*LN(HK15)+0.378*LN(EW15)+1.12*LN(DY15)+0.643)*10</f>
        <v>-0.84001850131724343</v>
      </c>
      <c r="Y15" s="11">
        <f>IFERROR(LOG10(EW15*17.1)*0.66+EK15*10*(-0.085),"")</f>
        <v>-1.6588629728647231</v>
      </c>
      <c r="Z15" s="12">
        <f>IFERROR(LOG10(EX15*17.1)*0.66+EL15*10*(-0.085),"")</f>
        <v>-1.7438629728647235</v>
      </c>
      <c r="AA15" s="12">
        <f>IFERROR(LOG10(EY15*17.1)*0.66+EM15*10*(-0.085),"")</f>
        <v>-1.4888629728647231</v>
      </c>
      <c r="AB15" s="12">
        <f>IFERROR(LOG10(EZ15*17.1)*0.66+EN15*10*(-0.085),"")</f>
        <v>-1.6563225390262013</v>
      </c>
      <c r="AD15" s="13" t="str">
        <f t="shared" si="1"/>
        <v>2</v>
      </c>
      <c r="AE15" s="14" t="str">
        <f t="shared" si="2"/>
        <v>2</v>
      </c>
      <c r="AF15" s="14" t="str">
        <f t="shared" si="3"/>
        <v>2</v>
      </c>
      <c r="AI15" s="9">
        <f>(FI15*A15)/(CX15*(FU15^0.5))</f>
        <v>1.698876404494382</v>
      </c>
      <c r="AJ15" s="9">
        <f>(FJ15*A15)/(CY15*(FV15^0.5))</f>
        <v>1.6363636363636365</v>
      </c>
      <c r="AK15" s="9">
        <f>(FK15*A15)/(CZ15*(FW15^0.5))</f>
        <v>1.8535808827220177</v>
      </c>
      <c r="AL15" s="9">
        <f>(FL15*A15)/(DA15*(FX15^0.5))</f>
        <v>2.278481012658228</v>
      </c>
      <c r="AM15" s="9" t="e">
        <f>(#REF!*A15)/(#REF!*(#REF!^0.5))</f>
        <v>#REF!</v>
      </c>
      <c r="AN15" s="9">
        <f>((FI15/"37")/CX15)*100</f>
        <v>0.31885818402672333</v>
      </c>
      <c r="AO15" s="9">
        <v>1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1</v>
      </c>
      <c r="AV15" s="9">
        <v>10.8</v>
      </c>
      <c r="AW15" s="9">
        <v>9.5</v>
      </c>
      <c r="AX15" s="9">
        <v>11.9</v>
      </c>
      <c r="AY15" s="9">
        <f t="shared" si="17"/>
        <v>10.733333333333334</v>
      </c>
      <c r="AZ15" s="9">
        <v>1.1000000000000001</v>
      </c>
      <c r="BA15" s="9">
        <v>1.1000000000000001</v>
      </c>
      <c r="BB15" s="9">
        <f t="shared" si="15"/>
        <v>0.9503317777109126</v>
      </c>
      <c r="BC15" s="9">
        <f t="shared" si="16"/>
        <v>612.01366484582775</v>
      </c>
      <c r="BI15" s="9">
        <v>175.1</v>
      </c>
      <c r="BJ15" s="9">
        <v>143.1</v>
      </c>
      <c r="BK15" s="9">
        <v>156.19999999999999</v>
      </c>
      <c r="BL15" s="9">
        <f t="shared" si="20"/>
        <v>158.13333333333333</v>
      </c>
      <c r="BM15" s="9">
        <v>1200</v>
      </c>
      <c r="BO15" s="9">
        <v>7.1</v>
      </c>
      <c r="BP15" s="9">
        <v>2.5</v>
      </c>
      <c r="BQ15" s="9">
        <v>1.9</v>
      </c>
      <c r="BR15" s="9">
        <v>1</v>
      </c>
      <c r="BS15" s="9">
        <v>0</v>
      </c>
      <c r="BT15" s="9">
        <v>0</v>
      </c>
      <c r="BU15" s="9">
        <v>0</v>
      </c>
      <c r="BV15" s="9">
        <v>0</v>
      </c>
      <c r="BW15" s="9">
        <v>0</v>
      </c>
      <c r="BX15" s="9" t="s">
        <v>262</v>
      </c>
      <c r="BY15" s="9" t="s">
        <v>262</v>
      </c>
      <c r="CB15" s="15"/>
      <c r="CC15" s="9">
        <v>7.93</v>
      </c>
      <c r="CD15" s="9">
        <v>7.62</v>
      </c>
      <c r="CE15" s="9">
        <v>10.11</v>
      </c>
      <c r="CF15" s="9">
        <v>10.76</v>
      </c>
      <c r="CK15" s="15"/>
      <c r="CL15" s="9">
        <v>14.3</v>
      </c>
      <c r="CM15" s="9">
        <v>12.8</v>
      </c>
      <c r="CN15" s="9">
        <v>13.2</v>
      </c>
      <c r="CO15" s="9">
        <v>12.1</v>
      </c>
      <c r="CP15" s="9">
        <v>14</v>
      </c>
      <c r="CQ15" s="9">
        <v>13.8</v>
      </c>
      <c r="CR15" s="9">
        <v>14.1</v>
      </c>
      <c r="CW15" s="15"/>
      <c r="CX15" s="9">
        <v>178</v>
      </c>
      <c r="CY15" s="9">
        <v>176</v>
      </c>
      <c r="CZ15" s="9">
        <v>206</v>
      </c>
      <c r="DA15" s="9">
        <v>158</v>
      </c>
      <c r="DB15" s="9">
        <v>168</v>
      </c>
      <c r="DC15" s="9">
        <v>166</v>
      </c>
      <c r="DD15" s="9">
        <v>136</v>
      </c>
      <c r="DI15" s="15"/>
      <c r="DJ15" s="9">
        <v>130</v>
      </c>
      <c r="DK15" s="9">
        <v>130</v>
      </c>
      <c r="DL15" s="9">
        <v>130</v>
      </c>
      <c r="DM15" s="9">
        <v>128</v>
      </c>
      <c r="DN15" s="16"/>
      <c r="DO15" s="16"/>
      <c r="DP15" s="16"/>
      <c r="DQ15" s="9">
        <v>130</v>
      </c>
      <c r="DR15" s="9">
        <v>130</v>
      </c>
      <c r="DS15" s="9">
        <v>123</v>
      </c>
      <c r="DX15" s="15"/>
      <c r="DY15" s="9">
        <v>0.89</v>
      </c>
      <c r="DZ15" s="9">
        <v>0.89</v>
      </c>
      <c r="EA15" s="9">
        <v>0.89</v>
      </c>
      <c r="EB15" s="9">
        <v>0.89</v>
      </c>
      <c r="EC15" s="9">
        <v>0.89</v>
      </c>
      <c r="ED15" s="9">
        <v>0.89</v>
      </c>
      <c r="EE15" s="9">
        <v>0.9</v>
      </c>
      <c r="EJ15" s="15"/>
      <c r="EK15" s="9">
        <v>2.6</v>
      </c>
      <c r="EL15" s="9">
        <v>2.7</v>
      </c>
      <c r="EM15" s="9">
        <v>2.4</v>
      </c>
      <c r="EN15" s="9">
        <v>2.5</v>
      </c>
      <c r="EO15" s="9">
        <v>3.2</v>
      </c>
      <c r="EP15" s="9">
        <v>3.4</v>
      </c>
      <c r="EQ15" s="9">
        <v>3.4</v>
      </c>
      <c r="EV15" s="15"/>
      <c r="EW15" s="9">
        <v>0.4</v>
      </c>
      <c r="EX15" s="9">
        <v>0.4</v>
      </c>
      <c r="EY15" s="9">
        <v>0.4</v>
      </c>
      <c r="EZ15" s="9">
        <v>0.3</v>
      </c>
      <c r="FA15" s="9">
        <v>0.3</v>
      </c>
      <c r="FB15" s="9">
        <v>0.5</v>
      </c>
      <c r="FC15" s="9">
        <v>0.5</v>
      </c>
      <c r="FH15" s="15"/>
      <c r="FI15" s="9">
        <v>21</v>
      </c>
      <c r="FJ15" s="9">
        <v>12</v>
      </c>
      <c r="FK15" s="9">
        <v>15</v>
      </c>
      <c r="FL15" s="9">
        <v>15</v>
      </c>
      <c r="FM15" s="9">
        <v>20</v>
      </c>
      <c r="FN15" s="9">
        <v>53</v>
      </c>
      <c r="FO15" s="9">
        <v>19</v>
      </c>
      <c r="FT15" s="15"/>
      <c r="FU15" s="9">
        <v>25</v>
      </c>
      <c r="FV15" s="9">
        <v>9</v>
      </c>
      <c r="FW15" s="9">
        <v>8</v>
      </c>
      <c r="FX15" s="9">
        <v>9</v>
      </c>
      <c r="FY15" s="9">
        <v>13</v>
      </c>
      <c r="FZ15" s="9">
        <v>85</v>
      </c>
      <c r="GA15" s="9">
        <v>16</v>
      </c>
      <c r="GF15" s="15"/>
      <c r="GG15" s="9">
        <v>40</v>
      </c>
      <c r="GH15" s="9">
        <v>12</v>
      </c>
      <c r="GI15" s="9">
        <v>58</v>
      </c>
      <c r="GJ15" s="9">
        <v>16</v>
      </c>
      <c r="GO15" s="15"/>
      <c r="GP15" s="9">
        <v>2</v>
      </c>
      <c r="GQ15" s="9">
        <v>2</v>
      </c>
      <c r="GR15" s="9">
        <v>2</v>
      </c>
      <c r="GS15" s="9">
        <v>2</v>
      </c>
      <c r="GT15" s="9">
        <v>2.2999999999999998</v>
      </c>
      <c r="GU15" s="9">
        <v>2.2000000000000002</v>
      </c>
      <c r="GV15" s="9">
        <v>2.4</v>
      </c>
      <c r="HA15" s="15"/>
      <c r="HB15" s="9">
        <v>22</v>
      </c>
      <c r="HC15" s="9">
        <v>24</v>
      </c>
      <c r="HD15" s="9">
        <v>34</v>
      </c>
      <c r="HE15" s="9">
        <v>20</v>
      </c>
      <c r="HJ15" s="15"/>
      <c r="HK15" s="9">
        <v>0.77</v>
      </c>
      <c r="HL15" s="9">
        <v>0.76</v>
      </c>
      <c r="HM15" s="9">
        <v>0.78</v>
      </c>
      <c r="HN15" s="9">
        <v>0.83</v>
      </c>
      <c r="HO15" s="9">
        <v>0.79</v>
      </c>
      <c r="HP15" s="9">
        <v>0.85</v>
      </c>
      <c r="HQ15" s="9">
        <v>0.75</v>
      </c>
      <c r="HV15" s="15"/>
      <c r="HW15" s="9">
        <v>55.9</v>
      </c>
      <c r="HX15" s="9">
        <v>56.7</v>
      </c>
      <c r="HY15" s="9">
        <v>55.1</v>
      </c>
      <c r="HZ15" s="9">
        <v>51.5</v>
      </c>
      <c r="IA15" s="9">
        <v>54.2</v>
      </c>
      <c r="IB15" s="9">
        <v>50</v>
      </c>
      <c r="IC15" s="9">
        <v>57.3</v>
      </c>
      <c r="IH15" s="15"/>
      <c r="II15" s="9">
        <v>136</v>
      </c>
      <c r="IJ15" s="9">
        <v>138</v>
      </c>
      <c r="IK15" s="9">
        <v>145</v>
      </c>
      <c r="IL15" s="9">
        <v>142</v>
      </c>
      <c r="IQ15" s="15"/>
      <c r="IR15" s="9">
        <v>1.39</v>
      </c>
      <c r="IS15" s="9">
        <v>0.81</v>
      </c>
      <c r="IV15" s="9">
        <v>0.57999999999999996</v>
      </c>
      <c r="IW15" s="9">
        <v>0.37</v>
      </c>
      <c r="IX15" s="9">
        <v>0.38</v>
      </c>
      <c r="JC15" s="15"/>
      <c r="JD15" s="9">
        <v>1</v>
      </c>
      <c r="JE15" s="9">
        <v>1</v>
      </c>
      <c r="JF15" s="9">
        <v>1</v>
      </c>
      <c r="JG15" s="9">
        <v>1</v>
      </c>
      <c r="JH15" s="9">
        <v>1</v>
      </c>
      <c r="JI15" s="9">
        <v>1</v>
      </c>
      <c r="JJ15" s="9">
        <v>1</v>
      </c>
      <c r="JO15" s="15"/>
      <c r="JP15" s="9">
        <v>1</v>
      </c>
      <c r="JQ15" s="9">
        <v>1</v>
      </c>
      <c r="JR15" s="9">
        <v>1</v>
      </c>
      <c r="JS15" s="9">
        <v>1</v>
      </c>
      <c r="JT15" s="9">
        <v>1</v>
      </c>
      <c r="JU15" s="9">
        <v>1</v>
      </c>
      <c r="JV15" s="9">
        <v>1</v>
      </c>
      <c r="KA15" s="15"/>
      <c r="KB15" s="9" t="s">
        <v>151</v>
      </c>
      <c r="KC15" s="9">
        <v>0</v>
      </c>
      <c r="KD15" s="9">
        <v>0</v>
      </c>
      <c r="KE15" s="9">
        <v>0</v>
      </c>
      <c r="KF15" s="9">
        <v>1</v>
      </c>
      <c r="KH15" s="10">
        <v>44006</v>
      </c>
      <c r="KI15">
        <f>KH15-D15</f>
        <v>239</v>
      </c>
      <c r="KJ15">
        <f t="shared" si="18"/>
        <v>34.142857142857146</v>
      </c>
      <c r="KK15">
        <f>IF(DJ15&gt;70,1,IF(DJ15&lt;40,3,2))</f>
        <v>1</v>
      </c>
      <c r="KL15">
        <f>IF(DK15&gt;70,1,IF(DK15&lt;40,3,2))</f>
        <v>1</v>
      </c>
      <c r="KM15">
        <f>IF(DL15&gt;70,1,IF(DL15&lt;40,3,2))</f>
        <v>1</v>
      </c>
      <c r="KN15">
        <f>IF(DM15&gt;70,1,IF(DM15&lt;40,3,2))</f>
        <v>1</v>
      </c>
      <c r="KO15">
        <f>IF(DQ15&gt;70,1,IF(DQ15&lt;40,3,2))</f>
        <v>1</v>
      </c>
      <c r="KP15">
        <f>IF(DR15&gt;70,1,IF(DR15&lt;40,3,2))</f>
        <v>1</v>
      </c>
      <c r="KR15">
        <f>IF(EK15&gt;3.5,1,IF(EK15&lt;2.8,3,2))</f>
        <v>3</v>
      </c>
      <c r="KS15">
        <f>IF(EL15&gt;3.5,1,IF(EL15&lt;2.8,3,2))</f>
        <v>3</v>
      </c>
      <c r="KT15">
        <f>IF(EM15&gt;3.5,1,IF(EM15&lt;2.8,3,2))</f>
        <v>3</v>
      </c>
      <c r="KU15">
        <f>IF(EN15&gt;3.5,1,IF(EN15&lt;2.8,3,2))</f>
        <v>3</v>
      </c>
      <c r="KV15">
        <f>IF(EO15&gt;3.5,1,IF(EO15&lt;2.8,3,2))</f>
        <v>2</v>
      </c>
      <c r="KW15">
        <f>IF(EP15&gt;3.5,1,IF(EP15&lt;2.8,3,2))</f>
        <v>2</v>
      </c>
      <c r="KY15">
        <f>IF(EW15&lt;2,1,IF(EW15&gt;3,3,2))</f>
        <v>1</v>
      </c>
      <c r="KZ15">
        <f>IF(EX15&lt;2,1,IF(EX15&gt;3,3,2))</f>
        <v>1</v>
      </c>
      <c r="LA15">
        <f>IF(EY15&lt;2,1,IF(EY15&gt;3,3,2))</f>
        <v>1</v>
      </c>
      <c r="LB15">
        <f>IF(EZ15&lt;2,1,IF(EZ15&gt;3,3,2))</f>
        <v>1</v>
      </c>
      <c r="LC15">
        <f>IF(FA15&lt;2,1,IF(FA15&gt;3,3,2))</f>
        <v>1</v>
      </c>
      <c r="LD15">
        <f>IF(FB15&lt;2,1,IF(FB15&gt;3,3,2))</f>
        <v>1</v>
      </c>
      <c r="LF15">
        <f>JD15+JP15+KK15+KR15+KY15</f>
        <v>7</v>
      </c>
      <c r="LG15">
        <f>JE15+JQ15+KL15+KS15+KZ15</f>
        <v>7</v>
      </c>
      <c r="LH15">
        <f>JF15+JR15+KM15+KT15+LA15</f>
        <v>7</v>
      </c>
      <c r="LI15">
        <f>JG15+JS15+KN15+KU15+LB15</f>
        <v>7</v>
      </c>
      <c r="LJ15">
        <f>JH15+JT15+KO15+KV15+LC15</f>
        <v>6</v>
      </c>
      <c r="LK15">
        <f>JI15+JU15+KP15+KW15+LD15</f>
        <v>6</v>
      </c>
      <c r="LL15" s="9">
        <v>6</v>
      </c>
      <c r="LM15" t="str">
        <f t="shared" si="6"/>
        <v>B</v>
      </c>
      <c r="LN15" t="str">
        <f t="shared" si="7"/>
        <v>B</v>
      </c>
      <c r="LO15" t="str">
        <f t="shared" si="8"/>
        <v>B</v>
      </c>
      <c r="LP15" t="str">
        <f t="shared" si="9"/>
        <v>B</v>
      </c>
      <c r="LQ15" t="str">
        <f t="shared" si="10"/>
        <v>A</v>
      </c>
      <c r="LR15" t="str">
        <f t="shared" si="11"/>
        <v>A</v>
      </c>
      <c r="LS15" t="str">
        <f t="shared" si="12"/>
        <v>A</v>
      </c>
    </row>
    <row r="16" spans="1:331" x14ac:dyDescent="0.55000000000000004">
      <c r="A16">
        <v>70</v>
      </c>
      <c r="B16" t="s">
        <v>218</v>
      </c>
      <c r="C16" s="1">
        <v>43693</v>
      </c>
      <c r="D16" s="1">
        <f t="shared" si="19"/>
        <v>43777</v>
      </c>
      <c r="E16" t="s">
        <v>219</v>
      </c>
      <c r="F16" t="s">
        <v>145</v>
      </c>
      <c r="G16" t="s">
        <v>220</v>
      </c>
      <c r="H16">
        <v>0</v>
      </c>
      <c r="I16">
        <v>171</v>
      </c>
      <c r="J16">
        <v>62.3</v>
      </c>
      <c r="K16">
        <f t="shared" si="0"/>
        <v>21.305700899422046</v>
      </c>
      <c r="L16">
        <f t="shared" si="13"/>
        <v>1.7296009833497987</v>
      </c>
      <c r="M16">
        <f t="shared" si="14"/>
        <v>1223.8442144416281</v>
      </c>
      <c r="N16">
        <v>7</v>
      </c>
      <c r="O16">
        <v>5</v>
      </c>
      <c r="P16">
        <v>5</v>
      </c>
      <c r="Q16">
        <v>7</v>
      </c>
      <c r="R16">
        <v>5</v>
      </c>
      <c r="T16">
        <f>(0.957*LN(HK16)+0.378*LN(EW16)+1.12*LN(DY16)+0.643)*10</f>
        <v>8.5514881484359755</v>
      </c>
      <c r="Y16" s="3">
        <f>IFERROR(LOG10(EW16*17.1)*0.66+EK16*10*(-0.085),"")</f>
        <v>-1.9102831476115185</v>
      </c>
      <c r="Z16" s="5">
        <f>IFERROR(LOG10(EX16*17.1)*0.66+EL16*10*(-0.085),"")</f>
        <v>-2.2560199546186661</v>
      </c>
      <c r="AA16" s="5">
        <f>IFERROR(LOG10(EY16*17.1)*0.66+EM16*10*(-0.085),"")</f>
        <v>-2.1115033785882682</v>
      </c>
      <c r="AB16" s="5">
        <f>IFERROR(LOG10(EZ16*17.1)*0.66+EN16*10*(-0.085),"")</f>
        <v>-2.4177427137729968</v>
      </c>
      <c r="AD16" s="4" t="str">
        <f t="shared" si="1"/>
        <v>2</v>
      </c>
      <c r="AE16" s="6" t="str">
        <f t="shared" si="2"/>
        <v>2</v>
      </c>
      <c r="AF16" s="6" t="str">
        <f t="shared" si="3"/>
        <v>2</v>
      </c>
      <c r="AI16">
        <f>(FI16*A16)/(CX16*(FU16^0.5))</f>
        <v>4.3670045140700431</v>
      </c>
      <c r="AJ16">
        <f>(FJ16*A16)/(CY16*(FV16^0.5))</f>
        <v>2.4246987951807228</v>
      </c>
      <c r="AK16">
        <f>(FK16*A16)/(CZ16*(FW16^0.5))</f>
        <v>3.1405819933340182</v>
      </c>
      <c r="AL16">
        <f>(FL16*A16)/(DA16*(FX16^0.5))</f>
        <v>3.5265525062001908</v>
      </c>
      <c r="AM16" t="e">
        <f>(#REF!*A16)/(#REF!*(#REF!^0.5))</f>
        <v>#REF!</v>
      </c>
      <c r="AN16">
        <f>((FI16/"37")/CX16)*100</f>
        <v>1.1056511056511056</v>
      </c>
      <c r="AO16">
        <v>1</v>
      </c>
      <c r="AP16">
        <v>0</v>
      </c>
      <c r="AQ16">
        <v>0</v>
      </c>
      <c r="AR16">
        <v>0</v>
      </c>
      <c r="AS16">
        <v>0</v>
      </c>
      <c r="AT16">
        <v>25</v>
      </c>
      <c r="AU16">
        <v>0</v>
      </c>
      <c r="AV16">
        <v>13.5</v>
      </c>
      <c r="AW16">
        <v>12.5</v>
      </c>
      <c r="AX16">
        <v>12.5</v>
      </c>
      <c r="AY16">
        <f t="shared" si="17"/>
        <v>12.833333333333334</v>
      </c>
      <c r="AZ16">
        <v>1.2</v>
      </c>
      <c r="BA16">
        <v>1.2</v>
      </c>
      <c r="BB16">
        <f t="shared" si="15"/>
        <v>1.1309733552923256</v>
      </c>
      <c r="BC16">
        <f t="shared" si="16"/>
        <v>870.84948357509074</v>
      </c>
      <c r="BI16">
        <v>137.72</v>
      </c>
      <c r="BJ16">
        <v>122.8</v>
      </c>
      <c r="BK16">
        <v>135.30000000000001</v>
      </c>
      <c r="BL16">
        <f t="shared" si="20"/>
        <v>131.94</v>
      </c>
      <c r="BM16">
        <v>2420</v>
      </c>
      <c r="BO16">
        <v>5.2</v>
      </c>
      <c r="BP16">
        <v>2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C16">
        <v>3.12</v>
      </c>
      <c r="CD16">
        <v>2.7</v>
      </c>
      <c r="CE16">
        <v>4.38</v>
      </c>
      <c r="CF16">
        <v>7.33</v>
      </c>
      <c r="CG16">
        <v>5.04</v>
      </c>
      <c r="CH16">
        <v>3.99</v>
      </c>
      <c r="CI16">
        <v>5.32</v>
      </c>
      <c r="CJ16">
        <v>4.24</v>
      </c>
      <c r="CL16">
        <v>8.8000000000000007</v>
      </c>
      <c r="CM16">
        <v>8.1</v>
      </c>
      <c r="CN16">
        <v>8.1999999999999993</v>
      </c>
      <c r="CO16">
        <v>9</v>
      </c>
      <c r="CP16">
        <v>8.6</v>
      </c>
      <c r="CQ16">
        <v>7.5</v>
      </c>
      <c r="CR16">
        <v>7.8</v>
      </c>
      <c r="CS16">
        <v>9.5</v>
      </c>
      <c r="CT16">
        <v>9.9</v>
      </c>
      <c r="CU16">
        <v>10.199999999999999</v>
      </c>
      <c r="CV16">
        <v>11.3</v>
      </c>
      <c r="CX16">
        <v>132</v>
      </c>
      <c r="CY16">
        <v>166</v>
      </c>
      <c r="CZ16">
        <v>136</v>
      </c>
      <c r="DA16">
        <v>149</v>
      </c>
      <c r="DB16">
        <v>170</v>
      </c>
      <c r="DC16">
        <v>215</v>
      </c>
      <c r="DD16">
        <v>187</v>
      </c>
      <c r="DE16">
        <v>162</v>
      </c>
      <c r="DF16">
        <v>157</v>
      </c>
      <c r="DG16">
        <v>179</v>
      </c>
      <c r="DH16">
        <v>147</v>
      </c>
      <c r="DJ16">
        <v>79</v>
      </c>
      <c r="DK16">
        <v>85</v>
      </c>
      <c r="DL16">
        <v>86</v>
      </c>
      <c r="DM16">
        <v>93</v>
      </c>
      <c r="DN16" s="7"/>
      <c r="DO16" s="7"/>
      <c r="DP16" s="7"/>
      <c r="DQ16">
        <v>87</v>
      </c>
      <c r="DR16">
        <v>91</v>
      </c>
      <c r="DS16">
        <v>82</v>
      </c>
      <c r="DT16">
        <v>94</v>
      </c>
      <c r="DU16">
        <v>93</v>
      </c>
      <c r="DV16">
        <v>103</v>
      </c>
      <c r="DW16">
        <v>101</v>
      </c>
      <c r="DY16">
        <v>1.1499999999999999</v>
      </c>
      <c r="DZ16">
        <v>1.1000000000000001</v>
      </c>
      <c r="EA16">
        <v>1.0900000000000001</v>
      </c>
      <c r="EB16">
        <v>1.04</v>
      </c>
      <c r="EC16">
        <v>1.08</v>
      </c>
      <c r="ED16">
        <v>1.06</v>
      </c>
      <c r="EE16">
        <v>1.1100000000000001</v>
      </c>
      <c r="EF16">
        <v>1.03</v>
      </c>
      <c r="EG16">
        <v>1.04</v>
      </c>
      <c r="EH16">
        <v>0.98</v>
      </c>
      <c r="EI16">
        <v>0.99</v>
      </c>
      <c r="EK16">
        <v>3.5</v>
      </c>
      <c r="EL16">
        <v>3.7</v>
      </c>
      <c r="EM16">
        <v>3.6</v>
      </c>
      <c r="EN16">
        <v>4</v>
      </c>
      <c r="EO16">
        <v>3.9</v>
      </c>
      <c r="EP16">
        <v>3.6</v>
      </c>
      <c r="EQ16">
        <v>4.2</v>
      </c>
      <c r="ER16">
        <v>4.3</v>
      </c>
      <c r="ES16">
        <v>4.3</v>
      </c>
      <c r="ET16">
        <v>4.9000000000000004</v>
      </c>
      <c r="EU16">
        <v>5</v>
      </c>
      <c r="EW16">
        <v>2.4</v>
      </c>
      <c r="EX16">
        <v>1.3</v>
      </c>
      <c r="EY16">
        <v>1.6</v>
      </c>
      <c r="EZ16">
        <v>1.8</v>
      </c>
      <c r="FA16">
        <v>1.9</v>
      </c>
      <c r="FB16">
        <v>1.5</v>
      </c>
      <c r="FC16">
        <v>2</v>
      </c>
      <c r="FD16">
        <v>1.8</v>
      </c>
      <c r="FE16">
        <v>1.8</v>
      </c>
      <c r="FF16">
        <v>2.8</v>
      </c>
      <c r="FG16">
        <v>1.9</v>
      </c>
      <c r="FI16">
        <v>54</v>
      </c>
      <c r="FJ16">
        <v>23</v>
      </c>
      <c r="FK16">
        <v>22</v>
      </c>
      <c r="FL16">
        <v>36</v>
      </c>
      <c r="FM16">
        <v>30</v>
      </c>
      <c r="FN16">
        <v>26</v>
      </c>
      <c r="FO16">
        <v>27</v>
      </c>
      <c r="FP16">
        <v>19</v>
      </c>
      <c r="FQ16">
        <v>41</v>
      </c>
      <c r="FR16">
        <v>26</v>
      </c>
      <c r="FS16">
        <v>42</v>
      </c>
      <c r="FU16">
        <v>43</v>
      </c>
      <c r="FV16">
        <v>16</v>
      </c>
      <c r="FW16">
        <v>13</v>
      </c>
      <c r="FX16">
        <v>23</v>
      </c>
      <c r="FY16">
        <v>17</v>
      </c>
      <c r="FZ16">
        <v>18</v>
      </c>
      <c r="GA16">
        <v>15</v>
      </c>
      <c r="GB16">
        <v>11</v>
      </c>
      <c r="GC16">
        <v>24</v>
      </c>
      <c r="GD16">
        <v>17</v>
      </c>
      <c r="GE16">
        <v>23</v>
      </c>
      <c r="GG16">
        <v>63</v>
      </c>
      <c r="GH16">
        <v>45</v>
      </c>
      <c r="GI16">
        <v>45</v>
      </c>
      <c r="GJ16">
        <v>42</v>
      </c>
      <c r="GK16">
        <v>44</v>
      </c>
      <c r="GL16">
        <v>44</v>
      </c>
      <c r="GM16">
        <v>51</v>
      </c>
      <c r="GN16">
        <v>52</v>
      </c>
      <c r="GP16">
        <v>37.1</v>
      </c>
      <c r="GQ16">
        <v>32.6</v>
      </c>
      <c r="GR16">
        <v>26.4</v>
      </c>
      <c r="GS16">
        <v>19.600000000000001</v>
      </c>
      <c r="GT16">
        <v>15.2</v>
      </c>
      <c r="GU16">
        <v>8.3000000000000007</v>
      </c>
      <c r="GV16">
        <v>5.2</v>
      </c>
      <c r="GW16">
        <v>5.6</v>
      </c>
      <c r="GX16">
        <v>5.0999999999999996</v>
      </c>
      <c r="GY16">
        <v>6.1</v>
      </c>
      <c r="GZ16">
        <v>4.5</v>
      </c>
      <c r="HB16">
        <v>46</v>
      </c>
      <c r="HC16">
        <v>17</v>
      </c>
      <c r="HD16">
        <v>25</v>
      </c>
      <c r="HE16">
        <v>22</v>
      </c>
      <c r="HF16">
        <v>25</v>
      </c>
      <c r="HG16">
        <v>17</v>
      </c>
      <c r="HH16">
        <v>16</v>
      </c>
      <c r="HI16">
        <v>23</v>
      </c>
      <c r="HK16">
        <v>0.75</v>
      </c>
      <c r="HL16">
        <v>0.86</v>
      </c>
      <c r="HM16">
        <v>0.73</v>
      </c>
      <c r="HN16">
        <v>0.8</v>
      </c>
      <c r="HO16">
        <v>1.01</v>
      </c>
      <c r="HP16">
        <v>0.9</v>
      </c>
      <c r="HQ16">
        <v>1.39</v>
      </c>
      <c r="HR16">
        <v>1.01</v>
      </c>
      <c r="HS16">
        <v>0.93</v>
      </c>
      <c r="HT16">
        <v>0.4</v>
      </c>
      <c r="HU16">
        <v>0.98</v>
      </c>
      <c r="HW16">
        <v>78.5</v>
      </c>
      <c r="HX16">
        <v>67.599999999999994</v>
      </c>
      <c r="HY16">
        <v>80.900000000000006</v>
      </c>
      <c r="HZ16">
        <v>73.2</v>
      </c>
      <c r="IA16">
        <v>56.7</v>
      </c>
      <c r="IB16">
        <v>64.3</v>
      </c>
      <c r="IC16">
        <v>39.799999999999997</v>
      </c>
      <c r="ID16">
        <v>56.5</v>
      </c>
      <c r="IE16">
        <v>61.8</v>
      </c>
      <c r="IF16">
        <v>60.8</v>
      </c>
      <c r="IG16">
        <v>57.9</v>
      </c>
      <c r="II16">
        <v>138</v>
      </c>
      <c r="IJ16">
        <v>138</v>
      </c>
      <c r="IK16">
        <v>142</v>
      </c>
      <c r="IL16">
        <v>139</v>
      </c>
      <c r="IM16">
        <v>142</v>
      </c>
      <c r="IN16">
        <v>140</v>
      </c>
      <c r="IO16">
        <v>141</v>
      </c>
      <c r="IP16">
        <v>138</v>
      </c>
      <c r="IR16">
        <v>9.67</v>
      </c>
      <c r="JD16">
        <v>1</v>
      </c>
      <c r="JE16">
        <v>1</v>
      </c>
      <c r="JF16">
        <v>1</v>
      </c>
      <c r="JG16">
        <v>1</v>
      </c>
      <c r="JH16">
        <v>1</v>
      </c>
      <c r="JI16">
        <v>1</v>
      </c>
      <c r="JJ16">
        <v>1</v>
      </c>
      <c r="JK16">
        <v>1</v>
      </c>
      <c r="JL16">
        <v>1</v>
      </c>
      <c r="JM16">
        <v>1</v>
      </c>
      <c r="JN16">
        <v>1</v>
      </c>
      <c r="JP16">
        <v>1</v>
      </c>
      <c r="JQ16">
        <v>1</v>
      </c>
      <c r="JR16">
        <v>1</v>
      </c>
      <c r="JS16">
        <v>1</v>
      </c>
      <c r="JT16">
        <v>1</v>
      </c>
      <c r="JU16">
        <v>1</v>
      </c>
      <c r="JV16">
        <v>1</v>
      </c>
      <c r="JW16">
        <v>1</v>
      </c>
      <c r="JX16">
        <v>1</v>
      </c>
      <c r="JY16">
        <v>1</v>
      </c>
      <c r="JZ16">
        <v>1</v>
      </c>
      <c r="KB16" t="s">
        <v>157</v>
      </c>
      <c r="KC16">
        <v>3.7</v>
      </c>
      <c r="KD16">
        <v>0</v>
      </c>
      <c r="KE16" s="9">
        <v>0</v>
      </c>
      <c r="KF16" s="9">
        <v>1</v>
      </c>
      <c r="KH16" s="26">
        <v>44834</v>
      </c>
      <c r="KI16">
        <f>KH16-D16</f>
        <v>1057</v>
      </c>
      <c r="KJ16">
        <f t="shared" si="18"/>
        <v>151</v>
      </c>
      <c r="KK16">
        <f>IF(DJ16&gt;70,1,IF(DJ16&lt;40,3,2))</f>
        <v>1</v>
      </c>
      <c r="KL16">
        <f>IF(DK16&gt;70,1,IF(DK16&lt;40,3,2))</f>
        <v>1</v>
      </c>
      <c r="KM16">
        <f>IF(DL16&gt;70,1,IF(DL16&lt;40,3,2))</f>
        <v>1</v>
      </c>
      <c r="KN16">
        <f>IF(DM16&gt;70,1,IF(DM16&lt;40,3,2))</f>
        <v>1</v>
      </c>
      <c r="KO16">
        <f>IF(DQ16&gt;70,1,IF(DQ16&lt;40,3,2))</f>
        <v>1</v>
      </c>
      <c r="KP16">
        <f>IF(DR16&gt;70,1,IF(DR16&lt;40,3,2))</f>
        <v>1</v>
      </c>
      <c r="KR16">
        <f>IF(EK16&gt;3.5,1,IF(EK16&lt;2.8,3,2))</f>
        <v>2</v>
      </c>
      <c r="KS16">
        <f>IF(EL16&gt;3.5,1,IF(EL16&lt;2.8,3,2))</f>
        <v>1</v>
      </c>
      <c r="KT16">
        <f>IF(EM16&gt;3.5,1,IF(EM16&lt;2.8,3,2))</f>
        <v>1</v>
      </c>
      <c r="KU16">
        <f>IF(EN16&gt;3.5,1,IF(EN16&lt;2.8,3,2))</f>
        <v>1</v>
      </c>
      <c r="KV16">
        <f>IF(EO16&gt;3.5,1,IF(EO16&lt;2.8,3,2))</f>
        <v>1</v>
      </c>
      <c r="KW16">
        <f>IF(EP16&gt;3.5,1,IF(EP16&lt;2.8,3,2))</f>
        <v>1</v>
      </c>
      <c r="KY16">
        <f>IF(EW16&lt;2,1,IF(EW16&gt;3,3,2))</f>
        <v>2</v>
      </c>
      <c r="KZ16">
        <f>IF(EX16&lt;2,1,IF(EX16&gt;3,3,2))</f>
        <v>1</v>
      </c>
      <c r="LA16">
        <f>IF(EY16&lt;2,1,IF(EY16&gt;3,3,2))</f>
        <v>1</v>
      </c>
      <c r="LB16">
        <f>IF(EZ16&lt;2,1,IF(EZ16&gt;3,3,2))</f>
        <v>1</v>
      </c>
      <c r="LC16">
        <f>IF(FA16&lt;2,1,IF(FA16&gt;3,3,2))</f>
        <v>1</v>
      </c>
      <c r="LD16">
        <f>IF(FB16&lt;2,1,IF(FB16&gt;3,3,2))</f>
        <v>1</v>
      </c>
      <c r="LF16">
        <f>JD16+JP16+KK16+KR16+KY16</f>
        <v>7</v>
      </c>
      <c r="LG16">
        <f>JE16+JQ16+KL16+KS16+KZ16</f>
        <v>5</v>
      </c>
      <c r="LH16">
        <f>JF16+JR16+KM16+KT16+LA16</f>
        <v>5</v>
      </c>
      <c r="LI16">
        <f>JG16+JS16+KN16+KU16+LB16</f>
        <v>5</v>
      </c>
      <c r="LJ16">
        <f>JH16+JT16+KO16+KV16+LC16</f>
        <v>5</v>
      </c>
      <c r="LK16">
        <f>JI16+JU16+KP16+KW16+LD16</f>
        <v>5</v>
      </c>
      <c r="LL16">
        <v>7</v>
      </c>
      <c r="LM16" t="str">
        <f t="shared" si="6"/>
        <v>B</v>
      </c>
      <c r="LN16" t="str">
        <f t="shared" si="7"/>
        <v>A</v>
      </c>
      <c r="LO16" t="str">
        <f t="shared" si="8"/>
        <v>A</v>
      </c>
      <c r="LP16" t="str">
        <f t="shared" si="9"/>
        <v>A</v>
      </c>
      <c r="LQ16" t="str">
        <f t="shared" si="10"/>
        <v>A</v>
      </c>
      <c r="LR16" t="str">
        <f t="shared" si="11"/>
        <v>A</v>
      </c>
      <c r="LS16" t="str">
        <f t="shared" si="12"/>
        <v>B</v>
      </c>
    </row>
    <row r="17" spans="1:331" s="9" customFormat="1" x14ac:dyDescent="0.55000000000000004">
      <c r="A17" s="9">
        <v>44</v>
      </c>
      <c r="B17" s="9" t="s">
        <v>221</v>
      </c>
      <c r="C17" s="10">
        <v>43727</v>
      </c>
      <c r="D17" s="10">
        <f t="shared" si="19"/>
        <v>43811</v>
      </c>
      <c r="E17" s="9" t="s">
        <v>222</v>
      </c>
      <c r="F17" s="9" t="s">
        <v>145</v>
      </c>
      <c r="G17" s="9" t="s">
        <v>223</v>
      </c>
      <c r="H17" s="9">
        <v>0</v>
      </c>
      <c r="I17" s="9">
        <v>173</v>
      </c>
      <c r="J17" s="9">
        <v>99.3</v>
      </c>
      <c r="K17" s="9">
        <f t="shared" si="0"/>
        <v>33.17852250325771</v>
      </c>
      <c r="L17">
        <f t="shared" si="13"/>
        <v>2.1264402249545489</v>
      </c>
      <c r="M17">
        <f t="shared" si="14"/>
        <v>1504.0920868629025</v>
      </c>
      <c r="N17" s="9">
        <v>10</v>
      </c>
      <c r="O17" s="9">
        <v>10</v>
      </c>
      <c r="P17" s="9">
        <v>10</v>
      </c>
      <c r="Q17" s="9">
        <v>11</v>
      </c>
      <c r="T17" s="9">
        <f>(0.957*LN(HK17)+0.378*LN(EW17)+1.12*LN(DY17)+0.643)*10</f>
        <v>12.011650241953218</v>
      </c>
      <c r="Y17" s="11">
        <f>IFERROR(LOG10(EW17*17.1)*0.66+EK17*10*(-0.085),"")</f>
        <v>-1.0602831476115184</v>
      </c>
      <c r="Z17" s="12">
        <f>IFERROR(LOG10(EX17*17.1)*0.66+EL17*10*(-0.085),"")</f>
        <v>-1.2419238492105589</v>
      </c>
      <c r="AA17" s="12">
        <f>IFERROR(LOG10(EY17*17.1)*0.66+EM17*10*(-0.085),"")</f>
        <v>-0.91386297286472318</v>
      </c>
      <c r="AB17" s="12">
        <f>IFERROR(LOG10(EZ17*17.1)*0.66+EN17*10*(-0.085),"")</f>
        <v>-1.1663225390262015</v>
      </c>
      <c r="AD17" s="13" t="str">
        <f t="shared" si="1"/>
        <v>3</v>
      </c>
      <c r="AE17" s="14" t="str">
        <f t="shared" si="2"/>
        <v>3</v>
      </c>
      <c r="AF17" s="14" t="str">
        <f t="shared" si="3"/>
        <v>3</v>
      </c>
      <c r="AI17" s="9">
        <f>(FI17*A17)/(CX17*(FU17^0.5))</f>
        <v>8.5609408657484103</v>
      </c>
      <c r="AJ17" s="9">
        <f>(FJ17*A17)/(CY17*(FV17^0.5))</f>
        <v>7.0456387674238341</v>
      </c>
      <c r="AK17" s="9">
        <f>(FK17*A17)/(CZ17*(FW17^0.5))</f>
        <v>8.0111034057598935</v>
      </c>
      <c r="AL17" s="9">
        <f>(FL17*A17)/(DA17*(FX17^0.5))</f>
        <v>6.7172382958013817</v>
      </c>
      <c r="AM17" s="9" t="e">
        <f>(#REF!*A17)/(#REF!*(#REF!^0.5))</f>
        <v>#REF!</v>
      </c>
      <c r="AN17" s="9">
        <f>((FI17/"37")/CX17)*100</f>
        <v>4.614370468029005</v>
      </c>
      <c r="AO17" s="9">
        <v>1</v>
      </c>
      <c r="AP17" s="9">
        <v>1</v>
      </c>
      <c r="AQ17" s="9">
        <v>1</v>
      </c>
      <c r="AR17" s="9">
        <v>0</v>
      </c>
      <c r="AS17" s="9">
        <v>20</v>
      </c>
      <c r="AT17" s="9">
        <v>50</v>
      </c>
      <c r="AU17" s="9">
        <v>1</v>
      </c>
      <c r="AV17" s="9">
        <v>5</v>
      </c>
      <c r="AW17" s="9">
        <v>10.199999999999999</v>
      </c>
      <c r="AX17" s="9">
        <v>11.6</v>
      </c>
      <c r="AY17" s="9">
        <f t="shared" si="17"/>
        <v>8.9333333333333318</v>
      </c>
      <c r="AZ17" s="9">
        <v>0.2</v>
      </c>
      <c r="BA17" s="9">
        <v>0.2</v>
      </c>
      <c r="BB17" s="9">
        <f t="shared" si="15"/>
        <v>3.1415926535897934E-2</v>
      </c>
      <c r="BC17" s="9">
        <f t="shared" si="16"/>
        <v>16.838936623241288</v>
      </c>
      <c r="BI17" s="9">
        <v>107.48</v>
      </c>
      <c r="BJ17" s="9">
        <v>139.63999999999999</v>
      </c>
      <c r="BK17" s="9">
        <v>129.06</v>
      </c>
      <c r="BL17" s="9">
        <f t="shared" si="20"/>
        <v>125.39333333333333</v>
      </c>
      <c r="BM17" s="9">
        <v>1260</v>
      </c>
      <c r="BN17" s="9">
        <v>1150</v>
      </c>
      <c r="BO17" s="9">
        <v>5.9</v>
      </c>
      <c r="BQ17" s="9">
        <v>2.1</v>
      </c>
      <c r="BR17" s="9">
        <v>1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 t="s">
        <v>262</v>
      </c>
      <c r="BY17" s="9" t="s">
        <v>262</v>
      </c>
      <c r="CB17" s="15"/>
      <c r="CC17" s="9">
        <v>3.11</v>
      </c>
      <c r="CD17" s="9">
        <v>3.13</v>
      </c>
      <c r="CE17" s="9">
        <v>3.63</v>
      </c>
      <c r="CF17" s="9">
        <v>2.89</v>
      </c>
      <c r="CK17" s="15"/>
      <c r="CL17" s="9">
        <v>12.9</v>
      </c>
      <c r="CM17" s="9">
        <v>12.4</v>
      </c>
      <c r="CN17" s="9">
        <v>12.7</v>
      </c>
      <c r="CO17" s="9">
        <v>13.1</v>
      </c>
      <c r="CP17" s="9">
        <v>14.1</v>
      </c>
      <c r="CQ17" s="9">
        <v>12.9</v>
      </c>
      <c r="CR17" s="9">
        <v>6.4</v>
      </c>
      <c r="CW17" s="15"/>
      <c r="CX17" s="9">
        <v>41</v>
      </c>
      <c r="CY17" s="9">
        <v>35</v>
      </c>
      <c r="CZ17" s="9">
        <v>33</v>
      </c>
      <c r="DA17" s="9">
        <v>40</v>
      </c>
      <c r="DB17" s="9">
        <v>40</v>
      </c>
      <c r="DC17" s="9">
        <v>32</v>
      </c>
      <c r="DD17" s="9">
        <v>42</v>
      </c>
      <c r="DI17" s="15"/>
      <c r="DJ17" s="9">
        <v>41</v>
      </c>
      <c r="DK17" s="9">
        <v>51</v>
      </c>
      <c r="DL17" s="9">
        <v>42</v>
      </c>
      <c r="DM17" s="9">
        <v>45</v>
      </c>
      <c r="DN17" s="16"/>
      <c r="DO17" s="16"/>
      <c r="DP17" s="16"/>
      <c r="DQ17" s="9">
        <v>46</v>
      </c>
      <c r="DR17" s="9">
        <v>39</v>
      </c>
      <c r="DS17" s="9">
        <v>58</v>
      </c>
      <c r="DX17" s="15"/>
      <c r="DY17" s="9">
        <v>1.77</v>
      </c>
      <c r="DZ17" s="9">
        <v>1.53</v>
      </c>
      <c r="EA17" s="9">
        <v>1.73</v>
      </c>
      <c r="EB17" s="9">
        <v>1.66</v>
      </c>
      <c r="EC17" s="9">
        <v>1.65</v>
      </c>
      <c r="ED17" s="9">
        <v>1.8</v>
      </c>
      <c r="EE17" s="9">
        <v>1.38</v>
      </c>
      <c r="EJ17" s="15"/>
      <c r="EK17" s="9">
        <v>2.5</v>
      </c>
      <c r="EL17" s="9">
        <v>2.8</v>
      </c>
      <c r="EM17" s="9">
        <v>2.5</v>
      </c>
      <c r="EN17" s="9">
        <v>2.7</v>
      </c>
      <c r="EO17" s="9">
        <v>2.9</v>
      </c>
      <c r="EP17" s="9">
        <v>2.9</v>
      </c>
      <c r="EQ17" s="9">
        <v>2.1</v>
      </c>
      <c r="EV17" s="15"/>
      <c r="EW17" s="9">
        <v>2.4</v>
      </c>
      <c r="EX17" s="9">
        <v>3.1</v>
      </c>
      <c r="EY17" s="9">
        <v>4</v>
      </c>
      <c r="EZ17" s="9">
        <v>3</v>
      </c>
      <c r="FA17" s="9">
        <v>4.2</v>
      </c>
      <c r="FB17" s="9">
        <v>2.9</v>
      </c>
      <c r="FC17" s="9">
        <v>4.3</v>
      </c>
      <c r="FH17" s="15"/>
      <c r="FI17" s="9">
        <v>70</v>
      </c>
      <c r="FJ17" s="9">
        <v>35</v>
      </c>
      <c r="FK17" s="9">
        <v>38</v>
      </c>
      <c r="FL17" s="9">
        <v>34</v>
      </c>
      <c r="FM17" s="9">
        <v>30</v>
      </c>
      <c r="FN17" s="9">
        <v>40</v>
      </c>
      <c r="FO17" s="9">
        <v>18</v>
      </c>
      <c r="FT17" s="15"/>
      <c r="FU17" s="9">
        <v>77</v>
      </c>
      <c r="FV17" s="9">
        <v>39</v>
      </c>
      <c r="FW17" s="9">
        <v>40</v>
      </c>
      <c r="FX17" s="9">
        <v>31</v>
      </c>
      <c r="FY17" s="9">
        <v>30</v>
      </c>
      <c r="FZ17" s="9">
        <v>34</v>
      </c>
      <c r="GA17" s="9">
        <v>22</v>
      </c>
      <c r="GF17" s="15"/>
      <c r="GG17" s="9">
        <v>15</v>
      </c>
      <c r="GH17" s="9">
        <v>13</v>
      </c>
      <c r="GI17" s="9">
        <v>15</v>
      </c>
      <c r="GJ17" s="9">
        <v>26</v>
      </c>
      <c r="GO17" s="15"/>
      <c r="GP17" s="9">
        <v>2.1</v>
      </c>
      <c r="GQ17" s="9">
        <v>2</v>
      </c>
      <c r="GR17" s="9">
        <v>2</v>
      </c>
      <c r="GS17" s="9">
        <v>2</v>
      </c>
      <c r="GT17" s="9">
        <v>2</v>
      </c>
      <c r="GU17" s="9">
        <v>2</v>
      </c>
      <c r="GV17" s="9">
        <v>2</v>
      </c>
      <c r="HA17" s="15"/>
      <c r="HB17" s="9">
        <v>9</v>
      </c>
      <c r="HC17" s="9">
        <v>10</v>
      </c>
      <c r="HD17" s="9">
        <v>14</v>
      </c>
      <c r="HJ17" s="15"/>
      <c r="HK17" s="9">
        <v>0.65</v>
      </c>
      <c r="HL17" s="9">
        <v>0.71</v>
      </c>
      <c r="HM17" s="9">
        <v>0.63</v>
      </c>
      <c r="HN17" s="9">
        <v>0.66</v>
      </c>
      <c r="HO17" s="9">
        <v>0.57999999999999996</v>
      </c>
      <c r="HP17" s="9">
        <v>0.73</v>
      </c>
      <c r="HQ17" s="9">
        <v>0.63</v>
      </c>
      <c r="HV17" s="15"/>
      <c r="HW17" s="9">
        <v>104.9</v>
      </c>
      <c r="HX17" s="9">
        <v>95.2</v>
      </c>
      <c r="HY17" s="9">
        <v>108.6</v>
      </c>
      <c r="HZ17" s="9">
        <v>103.2</v>
      </c>
      <c r="IA17" s="9">
        <v>118.8</v>
      </c>
      <c r="IB17" s="9">
        <v>91.8</v>
      </c>
      <c r="IC17" s="9">
        <v>107.9</v>
      </c>
      <c r="IH17" s="15"/>
      <c r="II17" s="9">
        <v>136</v>
      </c>
      <c r="IJ17" s="9">
        <v>134</v>
      </c>
      <c r="IK17" s="9">
        <v>137</v>
      </c>
      <c r="IL17" s="9">
        <v>135</v>
      </c>
      <c r="IQ17" s="15"/>
      <c r="IR17" s="9">
        <v>12.33</v>
      </c>
      <c r="IV17" s="9">
        <v>13.44</v>
      </c>
      <c r="JC17" s="15"/>
      <c r="JD17" s="9">
        <v>1</v>
      </c>
      <c r="JE17" s="9">
        <v>1</v>
      </c>
      <c r="JF17" s="9">
        <v>1</v>
      </c>
      <c r="JG17" s="9">
        <v>1</v>
      </c>
      <c r="JH17" s="9">
        <v>1</v>
      </c>
      <c r="JI17" s="9">
        <v>1</v>
      </c>
      <c r="JJ17" s="9">
        <v>1</v>
      </c>
      <c r="JO17" s="15"/>
      <c r="JP17" s="9">
        <v>2</v>
      </c>
      <c r="JQ17" s="9">
        <v>3</v>
      </c>
      <c r="JR17" s="9">
        <v>2</v>
      </c>
      <c r="JS17" s="9">
        <v>2</v>
      </c>
      <c r="JT17" s="9">
        <v>2</v>
      </c>
      <c r="JU17" s="9">
        <v>2</v>
      </c>
      <c r="JV17" s="9">
        <v>3</v>
      </c>
      <c r="KA17" s="15"/>
      <c r="KB17" s="9" t="s">
        <v>224</v>
      </c>
      <c r="KC17" s="9">
        <v>31.1</v>
      </c>
      <c r="KD17" s="9">
        <v>2</v>
      </c>
      <c r="KE17" s="9">
        <v>1</v>
      </c>
      <c r="KF17" s="9">
        <v>0</v>
      </c>
      <c r="KG17" s="9" t="s">
        <v>361</v>
      </c>
      <c r="KH17" s="10">
        <v>43859</v>
      </c>
      <c r="KI17">
        <f>KH17-D17</f>
        <v>48</v>
      </c>
      <c r="KJ17">
        <f t="shared" si="18"/>
        <v>6.8571428571428568</v>
      </c>
      <c r="KK17">
        <f>IF(DJ17&gt;70,1,IF(DJ17&lt;40,3,2))</f>
        <v>2</v>
      </c>
      <c r="KL17">
        <f>IF(DK17&gt;70,1,IF(DK17&lt;40,3,2))</f>
        <v>2</v>
      </c>
      <c r="KM17">
        <f>IF(DL17&gt;70,1,IF(DL17&lt;40,3,2))</f>
        <v>2</v>
      </c>
      <c r="KN17">
        <f>IF(DM17&gt;70,1,IF(DM17&lt;40,3,2))</f>
        <v>2</v>
      </c>
      <c r="KO17">
        <f>IF(DQ17&gt;70,1,IF(DQ17&lt;40,3,2))</f>
        <v>2</v>
      </c>
      <c r="KP17">
        <f>IF(DR17&gt;70,1,IF(DR17&lt;40,3,2))</f>
        <v>3</v>
      </c>
      <c r="KR17">
        <f>IF(EK17&gt;3.5,1,IF(EK17&lt;2.8,3,2))</f>
        <v>3</v>
      </c>
      <c r="KS17">
        <f>IF(EL17&gt;3.5,1,IF(EL17&lt;2.8,3,2))</f>
        <v>2</v>
      </c>
      <c r="KT17">
        <f>IF(EM17&gt;3.5,1,IF(EM17&lt;2.8,3,2))</f>
        <v>3</v>
      </c>
      <c r="KU17">
        <f>IF(EN17&gt;3.5,1,IF(EN17&lt;2.8,3,2))</f>
        <v>3</v>
      </c>
      <c r="KV17">
        <f>IF(EO17&gt;3.5,1,IF(EO17&lt;2.8,3,2))</f>
        <v>2</v>
      </c>
      <c r="KW17">
        <f>IF(EP17&gt;3.5,1,IF(EP17&lt;2.8,3,2))</f>
        <v>2</v>
      </c>
      <c r="KY17">
        <f>IF(EW17&lt;2,1,IF(EW17&gt;3,3,2))</f>
        <v>2</v>
      </c>
      <c r="KZ17">
        <f>IF(EX17&lt;2,1,IF(EX17&gt;3,3,2))</f>
        <v>3</v>
      </c>
      <c r="LA17">
        <f>IF(EY17&lt;2,1,IF(EY17&gt;3,3,2))</f>
        <v>3</v>
      </c>
      <c r="LB17">
        <f>IF(EZ17&lt;2,1,IF(EZ17&gt;3,3,2))</f>
        <v>2</v>
      </c>
      <c r="LC17">
        <f>IF(FA17&lt;2,1,IF(FA17&gt;3,3,2))</f>
        <v>3</v>
      </c>
      <c r="LD17">
        <f>IF(FB17&lt;2,1,IF(FB17&gt;3,3,2))</f>
        <v>2</v>
      </c>
      <c r="LF17">
        <f>JD17+JP17+KK17+KR17+KY17</f>
        <v>10</v>
      </c>
      <c r="LG17">
        <f>JE17+JQ17+KL17+KS17+KZ17</f>
        <v>11</v>
      </c>
      <c r="LH17">
        <f>JF17+JR17+KM17+KT17+LA17</f>
        <v>11</v>
      </c>
      <c r="LI17">
        <f>JG17+JS17+KN17+KU17+LB17</f>
        <v>10</v>
      </c>
      <c r="LJ17">
        <f>JH17+JT17+KO17+KV17+LC17</f>
        <v>10</v>
      </c>
      <c r="LK17">
        <f>JI17+JU17+KP17+KW17+LD17</f>
        <v>10</v>
      </c>
      <c r="LL17" s="9">
        <v>11</v>
      </c>
      <c r="LM17" t="str">
        <f t="shared" si="6"/>
        <v>C</v>
      </c>
      <c r="LN17" t="str">
        <f t="shared" si="7"/>
        <v>C</v>
      </c>
      <c r="LO17" t="str">
        <f t="shared" si="8"/>
        <v>C</v>
      </c>
      <c r="LP17" t="str">
        <f t="shared" si="9"/>
        <v>C</v>
      </c>
      <c r="LQ17" t="str">
        <f t="shared" si="10"/>
        <v>C</v>
      </c>
      <c r="LR17" t="str">
        <f t="shared" si="11"/>
        <v>C</v>
      </c>
      <c r="LS17" t="str">
        <f t="shared" si="12"/>
        <v>C</v>
      </c>
    </row>
    <row r="18" spans="1:331" x14ac:dyDescent="0.55000000000000004">
      <c r="A18">
        <v>77</v>
      </c>
      <c r="B18" t="s">
        <v>228</v>
      </c>
      <c r="C18" s="1">
        <v>43776</v>
      </c>
      <c r="D18" s="1">
        <f t="shared" si="19"/>
        <v>43860</v>
      </c>
      <c r="E18" t="s">
        <v>141</v>
      </c>
      <c r="F18" t="s">
        <v>145</v>
      </c>
      <c r="G18" t="s">
        <v>229</v>
      </c>
      <c r="H18">
        <v>0</v>
      </c>
      <c r="I18">
        <v>142.69999999999999</v>
      </c>
      <c r="J18">
        <v>76.900000000000006</v>
      </c>
      <c r="K18">
        <f t="shared" si="0"/>
        <v>37.764035182919869</v>
      </c>
      <c r="L18">
        <f t="shared" ref="L18:L19" si="21">(J18^0.425)*(I18^0.725)*0.007184</f>
        <v>1.6589847680890135</v>
      </c>
      <c r="M18">
        <f t="shared" ref="M18:M19" si="22">706.2*(L18)+2.4</f>
        <v>1173.9750432244616</v>
      </c>
      <c r="N18">
        <v>6</v>
      </c>
      <c r="O18">
        <v>6</v>
      </c>
      <c r="P18">
        <v>6</v>
      </c>
      <c r="Q18">
        <v>6</v>
      </c>
      <c r="R18">
        <v>6</v>
      </c>
      <c r="T18">
        <f>(0.957*LN(HK18)+0.378*LN(EW18)+1.12*LN(DY18)+0.643)*10</f>
        <v>1.5321029443998879</v>
      </c>
      <c r="Y18" s="3">
        <f>IFERROR(LOG10(EW18*17.1)*0.66+EK18*10*(-0.085),"")</f>
        <v>-1.6814225109112242</v>
      </c>
      <c r="AD18" s="4" t="str">
        <f t="shared" si="1"/>
        <v>2</v>
      </c>
      <c r="AI18">
        <f>(FI18*A18)/(CX18*(FU18^0.5))</f>
        <v>11.029866093234192</v>
      </c>
      <c r="AN18">
        <f>((FI18/"37")/CX18)*100</f>
        <v>2.8449502133712659</v>
      </c>
      <c r="AO18">
        <v>1</v>
      </c>
      <c r="AP18">
        <v>0</v>
      </c>
      <c r="AQ18">
        <v>0</v>
      </c>
      <c r="AR18">
        <v>0</v>
      </c>
      <c r="AS18">
        <v>10</v>
      </c>
      <c r="AT18">
        <v>0</v>
      </c>
      <c r="AU18">
        <v>0</v>
      </c>
      <c r="AV18">
        <v>10.3</v>
      </c>
      <c r="AW18">
        <v>10.5</v>
      </c>
      <c r="AX18">
        <v>10.9</v>
      </c>
      <c r="AY18">
        <f t="shared" ref="AY18:AY19" si="23">AVERAGE(AV18:AX18)</f>
        <v>10.566666666666668</v>
      </c>
      <c r="AZ18">
        <v>0.8</v>
      </c>
      <c r="BA18">
        <v>0.8</v>
      </c>
      <c r="BB18">
        <f t="shared" ref="BB18:BB19" si="24">(AZ18/2)*(BA18/2)*PI()</f>
        <v>0.50265482457436694</v>
      </c>
      <c r="BC18">
        <f t="shared" ref="BC18:BC19" si="25">AY18*BB18*60</f>
        <v>318.68315878014869</v>
      </c>
      <c r="BI18">
        <v>129.1</v>
      </c>
      <c r="BJ18">
        <v>173</v>
      </c>
      <c r="BK18">
        <v>131.4</v>
      </c>
      <c r="BL18">
        <f t="shared" ref="BL18" si="26">(BI18+BJ18+BK18)/3</f>
        <v>144.5</v>
      </c>
      <c r="BM18" s="9">
        <v>1210</v>
      </c>
      <c r="BN18">
        <v>1070</v>
      </c>
      <c r="BO18">
        <v>5.6</v>
      </c>
      <c r="BP18">
        <v>2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C18">
        <v>3.84</v>
      </c>
      <c r="CD18">
        <v>3.22</v>
      </c>
      <c r="CE18">
        <v>3.52</v>
      </c>
      <c r="CF18">
        <v>4.22</v>
      </c>
      <c r="CG18">
        <v>3.39</v>
      </c>
      <c r="CH18">
        <v>3.76</v>
      </c>
      <c r="CI18">
        <v>3.83</v>
      </c>
      <c r="CL18">
        <v>12.3</v>
      </c>
      <c r="CM18">
        <v>12.3</v>
      </c>
      <c r="CN18">
        <v>12.1</v>
      </c>
      <c r="CO18">
        <v>12.2</v>
      </c>
      <c r="CP18">
        <v>11.4</v>
      </c>
      <c r="CQ18">
        <v>11.8</v>
      </c>
      <c r="CR18">
        <v>11.6</v>
      </c>
      <c r="CS18">
        <v>11.7</v>
      </c>
      <c r="CT18">
        <v>11.5</v>
      </c>
      <c r="CU18">
        <v>10.5</v>
      </c>
      <c r="CX18">
        <v>76</v>
      </c>
      <c r="CY18">
        <v>74</v>
      </c>
      <c r="CZ18">
        <v>101</v>
      </c>
      <c r="DA18">
        <v>81</v>
      </c>
      <c r="DB18">
        <v>94</v>
      </c>
      <c r="DC18">
        <v>79</v>
      </c>
      <c r="DD18">
        <v>93</v>
      </c>
      <c r="DE18">
        <v>88</v>
      </c>
      <c r="DF18">
        <v>94</v>
      </c>
      <c r="DG18">
        <v>112</v>
      </c>
      <c r="DJ18">
        <v>77</v>
      </c>
      <c r="DK18">
        <v>79</v>
      </c>
      <c r="DL18">
        <v>83</v>
      </c>
      <c r="DM18">
        <v>82</v>
      </c>
      <c r="DQ18">
        <v>73</v>
      </c>
      <c r="DR18">
        <v>74</v>
      </c>
      <c r="DS18">
        <v>78</v>
      </c>
      <c r="DT18">
        <v>85</v>
      </c>
      <c r="DU18">
        <v>80</v>
      </c>
      <c r="DV18">
        <v>85</v>
      </c>
      <c r="DY18">
        <v>1.17</v>
      </c>
      <c r="DZ18">
        <v>1.1499999999999999</v>
      </c>
      <c r="EA18">
        <v>1.1100000000000001</v>
      </c>
      <c r="EB18">
        <v>1.1200000000000001</v>
      </c>
      <c r="EC18">
        <v>1.2</v>
      </c>
      <c r="ED18">
        <v>1.19</v>
      </c>
      <c r="EE18">
        <v>1.17</v>
      </c>
      <c r="EF18">
        <v>1.0900000000000001</v>
      </c>
      <c r="EG18">
        <v>1.1399999999999999</v>
      </c>
      <c r="EH18">
        <v>1.08</v>
      </c>
      <c r="EK18">
        <v>2.9</v>
      </c>
      <c r="EL18">
        <v>3</v>
      </c>
      <c r="EM18">
        <v>3</v>
      </c>
      <c r="EN18">
        <v>3</v>
      </c>
      <c r="EO18">
        <v>3.1</v>
      </c>
      <c r="EP18">
        <v>3.5</v>
      </c>
      <c r="EQ18">
        <v>3.4</v>
      </c>
      <c r="ER18">
        <v>3.5</v>
      </c>
      <c r="ES18">
        <v>3.5</v>
      </c>
      <c r="ET18">
        <v>3.7</v>
      </c>
      <c r="EW18">
        <v>0.9</v>
      </c>
      <c r="EX18">
        <v>0.9</v>
      </c>
      <c r="EY18">
        <v>0.9</v>
      </c>
      <c r="EZ18">
        <v>0.7</v>
      </c>
      <c r="FA18">
        <v>1.1000000000000001</v>
      </c>
      <c r="FB18">
        <v>1</v>
      </c>
      <c r="FC18">
        <v>1.2</v>
      </c>
      <c r="FD18">
        <v>0.7</v>
      </c>
      <c r="FE18">
        <v>0.7</v>
      </c>
      <c r="FF18">
        <v>0.8</v>
      </c>
      <c r="FI18">
        <v>80</v>
      </c>
      <c r="FJ18">
        <v>33</v>
      </c>
      <c r="FK18">
        <v>29</v>
      </c>
      <c r="FL18">
        <v>31</v>
      </c>
      <c r="FM18">
        <v>30</v>
      </c>
      <c r="FN18">
        <v>32</v>
      </c>
      <c r="FO18">
        <v>29</v>
      </c>
      <c r="FP18">
        <v>34</v>
      </c>
      <c r="FQ18">
        <v>24</v>
      </c>
      <c r="FR18">
        <v>23</v>
      </c>
      <c r="FU18">
        <v>54</v>
      </c>
      <c r="FV18">
        <v>16</v>
      </c>
      <c r="FW18">
        <v>15</v>
      </c>
      <c r="FX18">
        <v>14</v>
      </c>
      <c r="FY18">
        <v>13</v>
      </c>
      <c r="FZ18">
        <v>15</v>
      </c>
      <c r="GA18">
        <v>14</v>
      </c>
      <c r="GB18">
        <v>18</v>
      </c>
      <c r="GC18">
        <v>10</v>
      </c>
      <c r="GD18">
        <v>11</v>
      </c>
      <c r="GG18">
        <v>15</v>
      </c>
      <c r="GH18">
        <v>14</v>
      </c>
      <c r="GI18">
        <v>19</v>
      </c>
      <c r="GJ18">
        <v>20</v>
      </c>
      <c r="GK18">
        <v>17</v>
      </c>
      <c r="GL18">
        <v>17</v>
      </c>
      <c r="GM18">
        <v>18</v>
      </c>
      <c r="GP18">
        <v>4</v>
      </c>
      <c r="GQ18">
        <v>3.3</v>
      </c>
      <c r="GS18">
        <v>2.6</v>
      </c>
      <c r="GT18">
        <v>2.4</v>
      </c>
      <c r="GU18">
        <v>2</v>
      </c>
      <c r="GV18">
        <v>2</v>
      </c>
      <c r="GW18">
        <v>2</v>
      </c>
      <c r="GX18">
        <v>2</v>
      </c>
      <c r="GY18">
        <v>2</v>
      </c>
      <c r="HB18">
        <v>7</v>
      </c>
      <c r="HC18">
        <v>10</v>
      </c>
      <c r="HD18">
        <v>9</v>
      </c>
      <c r="HE18">
        <v>11</v>
      </c>
      <c r="HF18">
        <v>9</v>
      </c>
      <c r="HG18">
        <v>11</v>
      </c>
      <c r="HH18">
        <v>12</v>
      </c>
      <c r="HK18">
        <v>0.52</v>
      </c>
      <c r="HL18">
        <v>0.54</v>
      </c>
      <c r="HM18">
        <v>0.52</v>
      </c>
      <c r="HN18">
        <v>0.65</v>
      </c>
      <c r="HO18">
        <v>0.56999999999999995</v>
      </c>
      <c r="HP18">
        <v>0.54</v>
      </c>
      <c r="HQ18">
        <v>0.55000000000000004</v>
      </c>
      <c r="HR18">
        <v>0.57999999999999996</v>
      </c>
      <c r="HS18">
        <v>0.57999999999999996</v>
      </c>
      <c r="HT18">
        <v>0.56999999999999995</v>
      </c>
      <c r="HW18">
        <v>84.3</v>
      </c>
      <c r="HX18">
        <v>80.900000000000006</v>
      </c>
      <c r="HY18">
        <v>84.3</v>
      </c>
      <c r="HZ18">
        <v>66</v>
      </c>
      <c r="IA18">
        <v>76.2</v>
      </c>
      <c r="IB18">
        <v>80.599999999999994</v>
      </c>
      <c r="IC18">
        <v>79</v>
      </c>
      <c r="ID18">
        <v>74.5</v>
      </c>
      <c r="IE18">
        <v>74.2</v>
      </c>
      <c r="IF18">
        <v>75.7</v>
      </c>
      <c r="II18">
        <v>143</v>
      </c>
      <c r="IJ18">
        <v>143</v>
      </c>
      <c r="IK18">
        <v>145</v>
      </c>
      <c r="IL18">
        <v>145</v>
      </c>
      <c r="IM18">
        <v>145</v>
      </c>
      <c r="IN18">
        <v>146</v>
      </c>
      <c r="IO18">
        <v>146</v>
      </c>
      <c r="IR18">
        <v>14.64</v>
      </c>
      <c r="JD18">
        <v>1</v>
      </c>
      <c r="JE18">
        <v>1</v>
      </c>
      <c r="JF18">
        <v>1</v>
      </c>
      <c r="JG18">
        <v>1</v>
      </c>
      <c r="JH18">
        <v>1</v>
      </c>
      <c r="JI18">
        <v>1</v>
      </c>
      <c r="JJ18">
        <v>1</v>
      </c>
      <c r="JK18">
        <v>1</v>
      </c>
      <c r="JL18">
        <v>1</v>
      </c>
      <c r="JM18">
        <v>1</v>
      </c>
      <c r="JP18">
        <v>1</v>
      </c>
      <c r="JQ18">
        <v>1</v>
      </c>
      <c r="JR18">
        <v>1</v>
      </c>
      <c r="JS18">
        <v>1</v>
      </c>
      <c r="JT18">
        <v>1</v>
      </c>
      <c r="JU18">
        <v>1</v>
      </c>
      <c r="JV18">
        <v>1</v>
      </c>
      <c r="JW18">
        <v>1</v>
      </c>
      <c r="JX18">
        <v>1</v>
      </c>
      <c r="JY18">
        <v>1</v>
      </c>
      <c r="KB18" t="s">
        <v>230</v>
      </c>
      <c r="KC18">
        <v>6.8</v>
      </c>
      <c r="KD18">
        <v>0</v>
      </c>
      <c r="KE18">
        <v>0</v>
      </c>
      <c r="KF18">
        <v>1</v>
      </c>
      <c r="KH18" s="26">
        <v>44834</v>
      </c>
      <c r="KI18">
        <f>KH18-D18</f>
        <v>974</v>
      </c>
      <c r="KJ18">
        <f>KI18/7</f>
        <v>139.14285714285714</v>
      </c>
      <c r="KK18">
        <f>IF(DJ18&gt;70,1,IF(DJ18&lt;40,3,2))</f>
        <v>1</v>
      </c>
      <c r="KL18">
        <f>IF(DK18&gt;70,1,IF(DK18&lt;40,3,2))</f>
        <v>1</v>
      </c>
      <c r="KM18">
        <f>IF(DL18&gt;70,1,IF(DL18&lt;40,3,2))</f>
        <v>1</v>
      </c>
      <c r="KN18">
        <f>IF(DM18&gt;70,1,IF(DM18&lt;40,3,2))</f>
        <v>1</v>
      </c>
      <c r="KO18">
        <f>IF(DQ18&gt;70,1,IF(DQ18&lt;40,3,2))</f>
        <v>1</v>
      </c>
      <c r="KP18">
        <f>IF(DR18&gt;70,1,IF(DR18&lt;40,3,2))</f>
        <v>1</v>
      </c>
      <c r="KR18">
        <f>IF(EK18&gt;3.5,1,IF(EK18&lt;2.8,3,2))</f>
        <v>2</v>
      </c>
      <c r="KS18">
        <f>IF(EL18&gt;3.5,1,IF(EL18&lt;2.8,3,2))</f>
        <v>2</v>
      </c>
      <c r="KT18">
        <f>IF(EM18&gt;3.5,1,IF(EM18&lt;2.8,3,2))</f>
        <v>2</v>
      </c>
      <c r="KU18">
        <f>IF(EN18&gt;3.5,1,IF(EN18&lt;2.8,3,2))</f>
        <v>2</v>
      </c>
      <c r="KV18">
        <f>IF(EO18&gt;3.5,1,IF(EO18&lt;2.8,3,2))</f>
        <v>2</v>
      </c>
      <c r="KW18">
        <f>IF(EP18&gt;3.5,1,IF(EP18&lt;2.8,3,2))</f>
        <v>2</v>
      </c>
      <c r="KY18">
        <f>IF(EW18&lt;2,1,IF(EW18&gt;3,3,2))</f>
        <v>1</v>
      </c>
      <c r="KZ18">
        <f>IF(EX18&lt;2,1,IF(EX18&gt;3,3,2))</f>
        <v>1</v>
      </c>
      <c r="LA18">
        <f>IF(EY18&lt;2,1,IF(EY18&gt;3,3,2))</f>
        <v>1</v>
      </c>
      <c r="LB18">
        <f>IF(EZ18&lt;2,1,IF(EZ18&gt;3,3,2))</f>
        <v>1</v>
      </c>
      <c r="LC18">
        <f>IF(FA18&lt;2,1,IF(FA18&gt;3,3,2))</f>
        <v>1</v>
      </c>
      <c r="LD18">
        <f>IF(FB18&lt;2,1,IF(FB18&gt;3,3,2))</f>
        <v>1</v>
      </c>
      <c r="LF18">
        <f>JD18+JP18+KK18+KR18+KY18</f>
        <v>6</v>
      </c>
      <c r="LG18">
        <f>JE18+JQ18+KL18+KS18+KZ18</f>
        <v>6</v>
      </c>
      <c r="LH18">
        <f>JF18+JR18+KM18+KT18+LA18</f>
        <v>6</v>
      </c>
      <c r="LI18">
        <f>JG18+JS18+KN18+KU18+LB18</f>
        <v>6</v>
      </c>
      <c r="LJ18">
        <f>JH18+JT18+KO18+KV18+LC18</f>
        <v>6</v>
      </c>
      <c r="LK18">
        <f>JI18+JU18+KP18+KW18+LD18</f>
        <v>6</v>
      </c>
      <c r="LL18" s="9">
        <v>6</v>
      </c>
      <c r="LM18" t="str">
        <f t="shared" si="6"/>
        <v>A</v>
      </c>
      <c r="LN18" t="str">
        <f t="shared" si="7"/>
        <v>A</v>
      </c>
      <c r="LO18" t="str">
        <f t="shared" si="8"/>
        <v>A</v>
      </c>
      <c r="LP18" t="str">
        <f t="shared" si="9"/>
        <v>A</v>
      </c>
      <c r="LQ18" t="str">
        <f t="shared" si="10"/>
        <v>A</v>
      </c>
      <c r="LR18" t="str">
        <f t="shared" si="11"/>
        <v>A</v>
      </c>
      <c r="LS18" t="str">
        <f t="shared" si="12"/>
        <v>A</v>
      </c>
    </row>
    <row r="19" spans="1:331" x14ac:dyDescent="0.55000000000000004">
      <c r="A19">
        <v>73</v>
      </c>
      <c r="B19" t="s">
        <v>235</v>
      </c>
      <c r="C19" s="1">
        <v>43903</v>
      </c>
      <c r="D19" s="1">
        <f t="shared" si="19"/>
        <v>43987</v>
      </c>
      <c r="E19" t="s">
        <v>236</v>
      </c>
      <c r="F19" t="s">
        <v>145</v>
      </c>
      <c r="G19" t="s">
        <v>237</v>
      </c>
      <c r="H19">
        <v>0</v>
      </c>
      <c r="I19">
        <v>146.30000000000001</v>
      </c>
      <c r="J19">
        <v>53.8</v>
      </c>
      <c r="K19">
        <f t="shared" si="0"/>
        <v>25.13585274314849</v>
      </c>
      <c r="L19">
        <f t="shared" si="21"/>
        <v>1.4512790541024843</v>
      </c>
      <c r="M19">
        <f t="shared" si="22"/>
        <v>1027.2932680071744</v>
      </c>
      <c r="N19">
        <v>7</v>
      </c>
      <c r="O19">
        <v>8</v>
      </c>
      <c r="P19">
        <v>7</v>
      </c>
      <c r="Q19">
        <v>8</v>
      </c>
      <c r="T19">
        <f>(0.957*LN(HK19)+0.378*LN(EW19)+1.12*LN(DY19)+0.643)*10</f>
        <v>13.71099603971534</v>
      </c>
      <c r="Y19" s="3">
        <f>IFERROR(LOG10(EW19*17.1)*0.66+EK19*10*(-0.085),"")</f>
        <v>-1.8565033785882683</v>
      </c>
      <c r="AD19" s="4" t="str">
        <f t="shared" si="1"/>
        <v>2</v>
      </c>
      <c r="AI19">
        <f>(FI19*A19)/(CX19*(FU19^0.5))</f>
        <v>5.7893639630278413</v>
      </c>
      <c r="AN19">
        <f>((FI19/"37")/CX19)*100</f>
        <v>0.74250074250074249</v>
      </c>
      <c r="AO19">
        <v>1</v>
      </c>
      <c r="AP19">
        <v>0</v>
      </c>
      <c r="AQ19">
        <v>0</v>
      </c>
      <c r="AR19">
        <v>0</v>
      </c>
      <c r="AS19">
        <v>0</v>
      </c>
      <c r="AT19">
        <v>50</v>
      </c>
      <c r="AU19">
        <v>0</v>
      </c>
      <c r="AV19">
        <v>5.0999999999999996</v>
      </c>
      <c r="AW19">
        <v>5.2</v>
      </c>
      <c r="AX19">
        <v>4.8</v>
      </c>
      <c r="AY19">
        <f t="shared" si="23"/>
        <v>5.0333333333333341</v>
      </c>
      <c r="AZ19">
        <v>1.3</v>
      </c>
      <c r="BA19">
        <v>1.2</v>
      </c>
      <c r="BB19">
        <f t="shared" si="24"/>
        <v>1.2252211349000193</v>
      </c>
      <c r="BC19">
        <f t="shared" si="25"/>
        <v>370.01678273980588</v>
      </c>
      <c r="BM19" s="9">
        <v>1990</v>
      </c>
      <c r="BN19">
        <v>1470</v>
      </c>
      <c r="BO19">
        <v>4.0999999999999996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C19">
        <v>3.19</v>
      </c>
      <c r="CD19">
        <v>3.6</v>
      </c>
      <c r="CE19">
        <v>3.67</v>
      </c>
      <c r="CF19">
        <v>2.85</v>
      </c>
      <c r="CG19">
        <v>3.65</v>
      </c>
      <c r="CH19">
        <v>3.8</v>
      </c>
      <c r="CI19">
        <v>4.18</v>
      </c>
      <c r="CL19">
        <v>8.1999999999999993</v>
      </c>
      <c r="CM19">
        <v>8</v>
      </c>
      <c r="CN19">
        <v>7.7</v>
      </c>
      <c r="CO19">
        <v>7.6</v>
      </c>
      <c r="CP19">
        <v>8.1</v>
      </c>
      <c r="CQ19">
        <v>7.8</v>
      </c>
      <c r="CR19">
        <v>6.4</v>
      </c>
      <c r="CS19">
        <v>13.3</v>
      </c>
      <c r="CT19">
        <v>13.3</v>
      </c>
      <c r="CU19">
        <v>14.4</v>
      </c>
      <c r="CX19">
        <v>91</v>
      </c>
      <c r="CY19">
        <v>96</v>
      </c>
      <c r="CZ19">
        <v>65</v>
      </c>
      <c r="DA19">
        <v>81</v>
      </c>
      <c r="DB19">
        <v>97</v>
      </c>
      <c r="DC19">
        <v>111</v>
      </c>
      <c r="DD19">
        <v>98</v>
      </c>
      <c r="DE19">
        <v>79</v>
      </c>
      <c r="DF19">
        <v>126</v>
      </c>
      <c r="DG19">
        <v>174</v>
      </c>
      <c r="DJ19">
        <v>55</v>
      </c>
      <c r="DL19">
        <v>51</v>
      </c>
      <c r="DM19">
        <v>43</v>
      </c>
      <c r="DQ19">
        <v>50</v>
      </c>
      <c r="DR19">
        <v>42</v>
      </c>
      <c r="DS19">
        <v>43</v>
      </c>
      <c r="DT19">
        <v>53</v>
      </c>
      <c r="DU19">
        <v>48</v>
      </c>
      <c r="DV19">
        <v>52</v>
      </c>
      <c r="DY19">
        <v>1.44</v>
      </c>
      <c r="EA19">
        <v>1.52</v>
      </c>
      <c r="EB19">
        <v>1.7</v>
      </c>
      <c r="EC19">
        <v>1.54</v>
      </c>
      <c r="ED19">
        <v>1.46</v>
      </c>
      <c r="EE19">
        <v>1.71</v>
      </c>
      <c r="EF19">
        <v>1.5</v>
      </c>
      <c r="EG19">
        <v>1.53</v>
      </c>
      <c r="EH19">
        <v>1.56</v>
      </c>
      <c r="EK19">
        <v>3.3</v>
      </c>
      <c r="EL19">
        <v>3.2</v>
      </c>
      <c r="EM19">
        <v>2.9</v>
      </c>
      <c r="EN19">
        <v>2.7</v>
      </c>
      <c r="EO19">
        <v>3.3</v>
      </c>
      <c r="EP19">
        <v>3.5</v>
      </c>
      <c r="EQ19">
        <v>3.3</v>
      </c>
      <c r="ER19">
        <v>3.5</v>
      </c>
      <c r="ES19">
        <v>3.9</v>
      </c>
      <c r="ET19">
        <v>3.8</v>
      </c>
      <c r="EW19">
        <v>1.6</v>
      </c>
      <c r="EX19">
        <v>1.6</v>
      </c>
      <c r="EY19">
        <v>2.2000000000000002</v>
      </c>
      <c r="EZ19">
        <v>1.5</v>
      </c>
      <c r="FA19">
        <v>1.1000000000000001</v>
      </c>
      <c r="FB19">
        <v>1.5</v>
      </c>
      <c r="FC19">
        <v>2.2999999999999998</v>
      </c>
      <c r="FD19">
        <v>0.9</v>
      </c>
      <c r="FE19">
        <v>0.9</v>
      </c>
      <c r="FF19">
        <v>0.7</v>
      </c>
      <c r="FI19">
        <v>25</v>
      </c>
      <c r="FJ19">
        <v>23</v>
      </c>
      <c r="FK19">
        <v>27</v>
      </c>
      <c r="FL19">
        <v>26</v>
      </c>
      <c r="FM19">
        <v>24</v>
      </c>
      <c r="FN19">
        <v>27</v>
      </c>
      <c r="FO19">
        <v>23</v>
      </c>
      <c r="FP19">
        <v>28</v>
      </c>
      <c r="FQ19">
        <v>23</v>
      </c>
      <c r="FR19">
        <v>30</v>
      </c>
      <c r="FU19">
        <v>12</v>
      </c>
      <c r="FV19">
        <v>11</v>
      </c>
      <c r="FW19">
        <v>14</v>
      </c>
      <c r="FX19">
        <v>17</v>
      </c>
      <c r="FY19">
        <v>12</v>
      </c>
      <c r="FZ19">
        <v>15</v>
      </c>
      <c r="GA19">
        <v>12</v>
      </c>
      <c r="GB19">
        <v>19</v>
      </c>
      <c r="GC19">
        <v>13</v>
      </c>
      <c r="GD19">
        <v>22</v>
      </c>
      <c r="GG19">
        <v>39</v>
      </c>
      <c r="GH19">
        <v>39</v>
      </c>
      <c r="GI19">
        <v>50</v>
      </c>
      <c r="GJ19">
        <v>28</v>
      </c>
      <c r="GK19">
        <v>33</v>
      </c>
      <c r="GL19">
        <v>27</v>
      </c>
      <c r="GM19">
        <v>41</v>
      </c>
      <c r="GP19">
        <v>3.3</v>
      </c>
      <c r="GQ19">
        <v>2.5</v>
      </c>
      <c r="GR19">
        <v>2.4</v>
      </c>
      <c r="GS19">
        <v>2</v>
      </c>
      <c r="GT19">
        <v>2.2999999999999998</v>
      </c>
      <c r="GU19">
        <v>2.6</v>
      </c>
      <c r="GV19">
        <v>2</v>
      </c>
      <c r="GW19">
        <v>2.5</v>
      </c>
      <c r="GX19">
        <v>2.4</v>
      </c>
      <c r="GY19">
        <v>2.9</v>
      </c>
      <c r="HB19">
        <v>114</v>
      </c>
      <c r="HC19">
        <v>54</v>
      </c>
      <c r="HD19">
        <v>74</v>
      </c>
      <c r="HE19">
        <v>49</v>
      </c>
      <c r="HF19">
        <v>61</v>
      </c>
      <c r="HG19">
        <v>61</v>
      </c>
      <c r="HH19">
        <v>82</v>
      </c>
      <c r="HK19">
        <v>1.1599999999999999</v>
      </c>
      <c r="HL19">
        <v>0.98</v>
      </c>
      <c r="HM19">
        <v>1.1299999999999999</v>
      </c>
      <c r="HN19">
        <v>1.07</v>
      </c>
      <c r="HO19">
        <v>0.93</v>
      </c>
      <c r="HP19">
        <v>1.01</v>
      </c>
      <c r="HQ19">
        <v>0.94</v>
      </c>
      <c r="HR19">
        <v>1.1499999999999999</v>
      </c>
      <c r="HS19">
        <v>1.1599999999999999</v>
      </c>
      <c r="HT19">
        <v>1.29</v>
      </c>
      <c r="HW19">
        <v>35.6</v>
      </c>
      <c r="HX19">
        <v>42.8</v>
      </c>
      <c r="HY19">
        <v>36.6</v>
      </c>
      <c r="HZ19">
        <v>38.9</v>
      </c>
      <c r="IA19">
        <v>45.3</v>
      </c>
      <c r="IB19">
        <v>41.4</v>
      </c>
      <c r="IC19">
        <v>44.8</v>
      </c>
      <c r="ID19">
        <v>35.799999999999997</v>
      </c>
      <c r="IE19">
        <v>35.4</v>
      </c>
      <c r="IF19">
        <v>31.4</v>
      </c>
      <c r="II19">
        <v>140</v>
      </c>
      <c r="IJ19">
        <v>137</v>
      </c>
      <c r="IK19">
        <v>138</v>
      </c>
      <c r="IL19">
        <v>141</v>
      </c>
      <c r="IM19">
        <v>140</v>
      </c>
      <c r="IN19">
        <v>138</v>
      </c>
      <c r="IO19">
        <v>136</v>
      </c>
      <c r="IR19">
        <v>8.64</v>
      </c>
      <c r="JD19">
        <v>1</v>
      </c>
      <c r="JE19">
        <v>1</v>
      </c>
      <c r="JF19">
        <v>1</v>
      </c>
      <c r="JG19">
        <v>1</v>
      </c>
      <c r="JH19">
        <v>1</v>
      </c>
      <c r="JI19">
        <v>1</v>
      </c>
      <c r="JJ19">
        <v>1</v>
      </c>
      <c r="JK19">
        <v>1</v>
      </c>
      <c r="JL19">
        <v>1</v>
      </c>
      <c r="JM19">
        <v>1</v>
      </c>
      <c r="JP19">
        <v>1</v>
      </c>
      <c r="JQ19">
        <v>1</v>
      </c>
      <c r="JR19">
        <v>1</v>
      </c>
      <c r="JS19">
        <v>1</v>
      </c>
      <c r="JT19">
        <v>1</v>
      </c>
      <c r="JU19">
        <v>1</v>
      </c>
      <c r="JV19">
        <v>1</v>
      </c>
      <c r="JW19">
        <v>2</v>
      </c>
      <c r="JX19">
        <v>1</v>
      </c>
      <c r="JY19">
        <v>1</v>
      </c>
      <c r="KB19" t="s">
        <v>172</v>
      </c>
      <c r="KC19">
        <v>3.4</v>
      </c>
      <c r="KD19">
        <v>1</v>
      </c>
      <c r="KE19">
        <v>1</v>
      </c>
      <c r="KF19">
        <v>0</v>
      </c>
      <c r="KG19" t="s">
        <v>362</v>
      </c>
      <c r="KH19" s="1">
        <v>44160</v>
      </c>
      <c r="KI19">
        <f>KH19-D19</f>
        <v>173</v>
      </c>
      <c r="KJ19">
        <f>KI19/7</f>
        <v>24.714285714285715</v>
      </c>
      <c r="KK19">
        <f>IF(DJ19&gt;70,1,IF(DJ19&lt;40,3,2))</f>
        <v>2</v>
      </c>
      <c r="KL19">
        <f>IF(DK19&gt;70,1,IF(DK19&lt;40,3,2))</f>
        <v>3</v>
      </c>
      <c r="KM19">
        <f>IF(DL19&gt;70,1,IF(DL19&lt;40,3,2))</f>
        <v>2</v>
      </c>
      <c r="KN19">
        <f>IF(DM19&gt;70,1,IF(DM19&lt;40,3,2))</f>
        <v>2</v>
      </c>
      <c r="KO19">
        <f>IF(DQ19&gt;70,1,IF(DQ19&lt;40,3,2))</f>
        <v>2</v>
      </c>
      <c r="KP19">
        <f>IF(DR19&gt;70,1,IF(DR19&lt;40,3,2))</f>
        <v>2</v>
      </c>
      <c r="KR19">
        <f>IF(EK19&gt;3.5,1,IF(EK19&lt;2.8,3,2))</f>
        <v>2</v>
      </c>
      <c r="KS19">
        <f>IF(EL19&gt;3.5,1,IF(EL19&lt;2.8,3,2))</f>
        <v>2</v>
      </c>
      <c r="KT19">
        <f>IF(EM19&gt;3.5,1,IF(EM19&lt;2.8,3,2))</f>
        <v>2</v>
      </c>
      <c r="KU19">
        <f>IF(EN19&gt;3.5,1,IF(EN19&lt;2.8,3,2))</f>
        <v>3</v>
      </c>
      <c r="KV19">
        <f>IF(EO19&gt;3.5,1,IF(EO19&lt;2.8,3,2))</f>
        <v>2</v>
      </c>
      <c r="KW19">
        <f>IF(EP19&gt;3.5,1,IF(EP19&lt;2.8,3,2))</f>
        <v>2</v>
      </c>
      <c r="KY19">
        <f>IF(EW19&lt;2,1,IF(EW19&gt;3,3,2))</f>
        <v>1</v>
      </c>
      <c r="KZ19">
        <f>IF(EX19&lt;2,1,IF(EX19&gt;3,3,2))</f>
        <v>1</v>
      </c>
      <c r="LA19">
        <f>IF(EY19&lt;2,1,IF(EY19&gt;3,3,2))</f>
        <v>2</v>
      </c>
      <c r="LB19">
        <f>IF(EZ19&lt;2,1,IF(EZ19&gt;3,3,2))</f>
        <v>1</v>
      </c>
      <c r="LC19">
        <f>IF(FA19&lt;2,1,IF(FA19&gt;3,3,2))</f>
        <v>1</v>
      </c>
      <c r="LD19">
        <f>IF(FB19&lt;2,1,IF(FB19&gt;3,3,2))</f>
        <v>1</v>
      </c>
      <c r="LF19">
        <f>JD19+JP19+KK19+KR19+KY19</f>
        <v>7</v>
      </c>
      <c r="LG19">
        <f>JE19+JQ19+KL19+KS19+KZ19</f>
        <v>8</v>
      </c>
      <c r="LH19">
        <f>JF19+JR19+KM19+KT19+LA19</f>
        <v>8</v>
      </c>
      <c r="LI19">
        <f>JG19+JS19+KN19+KU19+LB19</f>
        <v>8</v>
      </c>
      <c r="LJ19">
        <f>JH19+JT19+KO19+KV19+LC19</f>
        <v>7</v>
      </c>
      <c r="LK19">
        <f>JI19+JU19+KP19+KW19+LD19</f>
        <v>7</v>
      </c>
      <c r="LL19" s="9">
        <v>8</v>
      </c>
      <c r="LM19" t="str">
        <f t="shared" si="6"/>
        <v>B</v>
      </c>
      <c r="LN19" t="str">
        <f t="shared" si="7"/>
        <v>B</v>
      </c>
      <c r="LO19" t="str">
        <f t="shared" si="8"/>
        <v>B</v>
      </c>
      <c r="LP19" t="str">
        <f t="shared" si="9"/>
        <v>B</v>
      </c>
      <c r="LQ19" t="str">
        <f t="shared" si="10"/>
        <v>B</v>
      </c>
      <c r="LR19" t="str">
        <f t="shared" si="11"/>
        <v>B</v>
      </c>
      <c r="LS19" t="str">
        <f t="shared" si="12"/>
        <v>B</v>
      </c>
    </row>
    <row r="20" spans="1:331" x14ac:dyDescent="0.55000000000000004">
      <c r="A20">
        <v>58</v>
      </c>
      <c r="B20" t="s">
        <v>259</v>
      </c>
      <c r="C20" s="1">
        <v>44004</v>
      </c>
      <c r="D20" s="1">
        <f>C20+84</f>
        <v>44088</v>
      </c>
      <c r="E20" t="s">
        <v>141</v>
      </c>
      <c r="F20" t="s">
        <v>260</v>
      </c>
      <c r="G20" t="s">
        <v>144</v>
      </c>
      <c r="H20">
        <v>0</v>
      </c>
      <c r="I20">
        <v>169</v>
      </c>
      <c r="J20">
        <v>91.1</v>
      </c>
      <c r="K20">
        <f t="shared" ref="K20:K21" si="27">J20/((I20/100)*(I20/100))</f>
        <v>31.896642274430167</v>
      </c>
      <c r="L20">
        <f t="shared" ref="L20:L21" si="28">(J20^0.425)*(I20^0.725)*0.007184</f>
        <v>2.015484649153708</v>
      </c>
      <c r="M20">
        <f t="shared" ref="M20:M21" si="29">706.2*(L20)+2.4</f>
        <v>1425.7352592323487</v>
      </c>
      <c r="N20">
        <v>9</v>
      </c>
      <c r="O20">
        <v>9</v>
      </c>
      <c r="P20">
        <v>9</v>
      </c>
      <c r="Q20">
        <v>9</v>
      </c>
      <c r="T20">
        <f>(0.957*LN(HK20)+0.378*LN(EW20)+1.12*LN(DY20)+0.643)*10</f>
        <v>10.197013810649214</v>
      </c>
      <c r="AI20">
        <f>(FI20*A20)/(CX20*(FU20^0.5))</f>
        <v>14.448596441145483</v>
      </c>
      <c r="AO20">
        <v>1</v>
      </c>
      <c r="AP20">
        <v>0</v>
      </c>
      <c r="AQ20">
        <v>1</v>
      </c>
      <c r="AR20">
        <v>0</v>
      </c>
      <c r="AS20">
        <v>20</v>
      </c>
      <c r="AT20">
        <v>0</v>
      </c>
      <c r="AU20">
        <v>0</v>
      </c>
      <c r="AV20">
        <v>7.5</v>
      </c>
      <c r="AW20">
        <v>8.4</v>
      </c>
      <c r="AX20">
        <v>6.2</v>
      </c>
      <c r="AY20">
        <f t="shared" ref="AY20:AY21" si="30">AVERAGE(AV20:AX20)</f>
        <v>7.3666666666666671</v>
      </c>
      <c r="AZ20">
        <v>0.7</v>
      </c>
      <c r="BA20">
        <v>0.7</v>
      </c>
      <c r="BB20">
        <f t="shared" ref="BB20:BB21" si="31">(AZ20/2)*(BA20/2)*PI()</f>
        <v>0.38484510006474959</v>
      </c>
      <c r="BC20">
        <f t="shared" ref="BC20:BC21" si="32">AY20*BB20*60</f>
        <v>170.10153422861933</v>
      </c>
      <c r="BM20" s="9">
        <v>1260</v>
      </c>
      <c r="BN20">
        <v>1050</v>
      </c>
      <c r="BO20">
        <v>6.6</v>
      </c>
      <c r="BR20">
        <v>1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CC20">
        <v>2.5299999999999998</v>
      </c>
      <c r="CD20">
        <v>2.63</v>
      </c>
      <c r="CE20">
        <v>2.48</v>
      </c>
      <c r="CF20">
        <v>2.09</v>
      </c>
      <c r="CG20">
        <v>2.4300000000000002</v>
      </c>
      <c r="CH20">
        <v>1.99</v>
      </c>
      <c r="CL20">
        <v>14.4</v>
      </c>
      <c r="CM20">
        <v>15.2</v>
      </c>
      <c r="CN20">
        <v>15.1</v>
      </c>
      <c r="CO20">
        <v>15.4</v>
      </c>
      <c r="CP20">
        <v>15.4</v>
      </c>
      <c r="CQ20">
        <v>16.2</v>
      </c>
      <c r="CR20">
        <v>16.399999999999999</v>
      </c>
      <c r="CS20">
        <v>15.4</v>
      </c>
      <c r="CT20">
        <v>13.6</v>
      </c>
      <c r="CX20">
        <v>42</v>
      </c>
      <c r="CY20">
        <v>38</v>
      </c>
      <c r="CZ20">
        <v>40</v>
      </c>
      <c r="DA20">
        <v>39</v>
      </c>
      <c r="DB20">
        <v>39</v>
      </c>
      <c r="DC20">
        <v>40</v>
      </c>
      <c r="DD20">
        <v>34</v>
      </c>
      <c r="DE20">
        <v>43</v>
      </c>
      <c r="DF20">
        <v>41</v>
      </c>
      <c r="DJ20">
        <v>63</v>
      </c>
      <c r="DK20">
        <v>63</v>
      </c>
      <c r="DL20">
        <v>62</v>
      </c>
      <c r="DM20">
        <v>64</v>
      </c>
      <c r="DQ20">
        <v>64</v>
      </c>
      <c r="DR20">
        <v>57</v>
      </c>
      <c r="DS20">
        <v>63</v>
      </c>
      <c r="DT20">
        <v>71</v>
      </c>
      <c r="DU20">
        <v>61</v>
      </c>
      <c r="DY20">
        <v>1.31</v>
      </c>
      <c r="DZ20">
        <v>1.31</v>
      </c>
      <c r="EA20">
        <v>1.33</v>
      </c>
      <c r="EB20">
        <v>1.32</v>
      </c>
      <c r="EC20">
        <v>1.32</v>
      </c>
      <c r="ED20">
        <v>1.41</v>
      </c>
      <c r="EE20">
        <v>1.31</v>
      </c>
      <c r="EF20">
        <v>1.22</v>
      </c>
      <c r="EG20">
        <v>1.32</v>
      </c>
      <c r="EK20">
        <v>2.8</v>
      </c>
      <c r="EL20">
        <v>3</v>
      </c>
      <c r="EM20">
        <v>3.1</v>
      </c>
      <c r="EN20">
        <v>3.1</v>
      </c>
      <c r="EO20">
        <v>3.1</v>
      </c>
      <c r="EP20">
        <v>3.2</v>
      </c>
      <c r="EQ20">
        <v>3</v>
      </c>
      <c r="ER20">
        <v>3.2</v>
      </c>
      <c r="ES20">
        <v>3</v>
      </c>
      <c r="EW20">
        <v>2.7</v>
      </c>
      <c r="EX20">
        <v>2.6</v>
      </c>
      <c r="EY20">
        <v>2.8</v>
      </c>
      <c r="EZ20">
        <v>2.6</v>
      </c>
      <c r="FA20">
        <v>2.6</v>
      </c>
      <c r="FB20">
        <v>2.4</v>
      </c>
      <c r="FC20">
        <v>2.6</v>
      </c>
      <c r="FD20">
        <v>2.5</v>
      </c>
      <c r="FE20">
        <v>3</v>
      </c>
      <c r="FI20">
        <v>85</v>
      </c>
      <c r="FJ20">
        <v>31</v>
      </c>
      <c r="FK20">
        <v>37</v>
      </c>
      <c r="FL20">
        <v>31</v>
      </c>
      <c r="FM20">
        <v>31</v>
      </c>
      <c r="FN20">
        <v>58</v>
      </c>
      <c r="FO20">
        <v>39</v>
      </c>
      <c r="FP20">
        <v>32</v>
      </c>
      <c r="FQ20">
        <v>30</v>
      </c>
      <c r="FU20">
        <v>66</v>
      </c>
      <c r="FV20">
        <v>24</v>
      </c>
      <c r="FW20">
        <v>32</v>
      </c>
      <c r="FX20">
        <v>26</v>
      </c>
      <c r="FY20">
        <v>26</v>
      </c>
      <c r="FZ20">
        <v>48</v>
      </c>
      <c r="GA20">
        <v>39</v>
      </c>
      <c r="GB20">
        <v>25</v>
      </c>
      <c r="GC20">
        <v>24</v>
      </c>
      <c r="GG20">
        <v>33</v>
      </c>
      <c r="GH20">
        <v>27</v>
      </c>
      <c r="GI20">
        <v>23</v>
      </c>
      <c r="GJ20">
        <v>23</v>
      </c>
      <c r="GK20">
        <v>20</v>
      </c>
      <c r="GL20">
        <v>16</v>
      </c>
      <c r="GP20">
        <v>9.1</v>
      </c>
      <c r="GQ20">
        <v>6.8</v>
      </c>
      <c r="GR20">
        <v>3.9</v>
      </c>
      <c r="GS20">
        <v>3.7</v>
      </c>
      <c r="GT20">
        <v>3.7</v>
      </c>
      <c r="GU20">
        <v>2.5</v>
      </c>
      <c r="GV20">
        <v>2.2000000000000002</v>
      </c>
      <c r="GW20">
        <v>2.8</v>
      </c>
      <c r="GX20">
        <v>2.1</v>
      </c>
      <c r="HB20">
        <v>13</v>
      </c>
      <c r="HC20">
        <v>22</v>
      </c>
      <c r="HD20">
        <v>156</v>
      </c>
      <c r="HE20">
        <v>45</v>
      </c>
      <c r="HF20">
        <v>104</v>
      </c>
      <c r="HG20">
        <v>13</v>
      </c>
      <c r="HK20">
        <v>0.73</v>
      </c>
      <c r="HL20">
        <v>0.73</v>
      </c>
      <c r="HM20">
        <v>0.62</v>
      </c>
      <c r="HN20">
        <v>0.73</v>
      </c>
      <c r="HO20">
        <v>0.73</v>
      </c>
      <c r="HP20">
        <v>0.7</v>
      </c>
      <c r="HQ20">
        <v>0.66</v>
      </c>
      <c r="HR20">
        <v>0.72</v>
      </c>
      <c r="HS20">
        <v>0.69</v>
      </c>
      <c r="HW20">
        <v>85.4</v>
      </c>
      <c r="HX20">
        <v>85.4</v>
      </c>
      <c r="HY20">
        <v>101.6</v>
      </c>
      <c r="HZ20">
        <v>84.9</v>
      </c>
      <c r="IA20">
        <v>84.9</v>
      </c>
      <c r="IB20">
        <v>88.9</v>
      </c>
      <c r="IC20">
        <v>94.8</v>
      </c>
      <c r="ID20">
        <v>85.8</v>
      </c>
      <c r="IE20">
        <v>89.9</v>
      </c>
      <c r="II20">
        <v>144</v>
      </c>
      <c r="IJ20">
        <v>143</v>
      </c>
      <c r="IK20">
        <v>143</v>
      </c>
      <c r="IL20">
        <v>141</v>
      </c>
      <c r="IM20">
        <v>148</v>
      </c>
      <c r="IN20">
        <v>143</v>
      </c>
      <c r="IR20">
        <v>11.19</v>
      </c>
      <c r="JD20">
        <v>1</v>
      </c>
      <c r="JE20">
        <v>1</v>
      </c>
      <c r="JF20">
        <v>1</v>
      </c>
      <c r="JG20">
        <v>1</v>
      </c>
      <c r="JH20">
        <v>1</v>
      </c>
      <c r="JI20">
        <v>1</v>
      </c>
      <c r="JJ20">
        <v>1</v>
      </c>
      <c r="JK20">
        <v>1</v>
      </c>
      <c r="JL20">
        <v>1</v>
      </c>
      <c r="JP20">
        <v>2</v>
      </c>
      <c r="JQ20">
        <v>2</v>
      </c>
      <c r="JR20">
        <v>2</v>
      </c>
      <c r="JS20">
        <v>2</v>
      </c>
      <c r="JT20">
        <v>2</v>
      </c>
      <c r="JU20">
        <v>2</v>
      </c>
      <c r="JV20">
        <v>2</v>
      </c>
      <c r="JW20">
        <v>2</v>
      </c>
      <c r="JX20">
        <v>2</v>
      </c>
      <c r="KB20" t="s">
        <v>158</v>
      </c>
      <c r="KC20">
        <v>20.2</v>
      </c>
      <c r="KD20">
        <v>1</v>
      </c>
      <c r="KE20">
        <v>1</v>
      </c>
      <c r="KF20">
        <v>0</v>
      </c>
      <c r="KG20" t="s">
        <v>361</v>
      </c>
      <c r="KH20" s="1">
        <v>44115</v>
      </c>
      <c r="KI20">
        <f>KH20-D20</f>
        <v>27</v>
      </c>
      <c r="KJ20">
        <f>KI20/7</f>
        <v>3.8571428571428572</v>
      </c>
      <c r="KK20">
        <f>IF(DJ20&gt;70,1,IF(DJ20&lt;40,3,2))</f>
        <v>2</v>
      </c>
      <c r="KL20">
        <f>IF(DK20&gt;70,1,IF(DK20&lt;40,3,2))</f>
        <v>2</v>
      </c>
      <c r="KM20">
        <f>IF(DL20&gt;70,1,IF(DL20&lt;40,3,2))</f>
        <v>2</v>
      </c>
      <c r="KN20">
        <f>IF(DM20&gt;70,1,IF(DM20&lt;40,3,2))</f>
        <v>2</v>
      </c>
      <c r="KO20">
        <f>IF(DQ20&gt;70,1,IF(DQ20&lt;40,3,2))</f>
        <v>2</v>
      </c>
      <c r="KP20">
        <f>IF(DR20&gt;70,1,IF(DR20&lt;40,3,2))</f>
        <v>2</v>
      </c>
      <c r="KR20">
        <f>IF(EK20&gt;3.5,1,IF(EK20&lt;2.8,3,2))</f>
        <v>2</v>
      </c>
      <c r="KS20">
        <f>IF(EL20&gt;3.5,1,IF(EL20&lt;2.8,3,2))</f>
        <v>2</v>
      </c>
      <c r="KT20">
        <f>IF(EM20&gt;3.5,1,IF(EM20&lt;2.8,3,2))</f>
        <v>2</v>
      </c>
      <c r="KU20">
        <f>IF(EN20&gt;3.5,1,IF(EN20&lt;2.8,3,2))</f>
        <v>2</v>
      </c>
      <c r="KV20">
        <f>IF(EO20&gt;3.5,1,IF(EO20&lt;2.8,3,2))</f>
        <v>2</v>
      </c>
      <c r="KW20">
        <f>IF(EP20&gt;3.5,1,IF(EP20&lt;2.8,3,2))</f>
        <v>2</v>
      </c>
      <c r="KY20">
        <f>IF(EW20&lt;2,1,IF(EW20&gt;3,3,2))</f>
        <v>2</v>
      </c>
      <c r="KZ20">
        <f>IF(EX20&lt;2,1,IF(EX20&gt;3,3,2))</f>
        <v>2</v>
      </c>
      <c r="LA20">
        <f>IF(EY20&lt;2,1,IF(EY20&gt;3,3,2))</f>
        <v>2</v>
      </c>
      <c r="LB20">
        <f>IF(EZ20&lt;2,1,IF(EZ20&gt;3,3,2))</f>
        <v>2</v>
      </c>
      <c r="LC20">
        <f>IF(FA20&lt;2,1,IF(FA20&gt;3,3,2))</f>
        <v>2</v>
      </c>
      <c r="LD20">
        <f>IF(FB20&lt;2,1,IF(FB20&gt;3,3,2))</f>
        <v>2</v>
      </c>
      <c r="LF20">
        <f>JD20+JP20+KK20+KR20+KY20</f>
        <v>9</v>
      </c>
      <c r="LG20">
        <f>JE20+JQ20+KL20+KS20+KZ20</f>
        <v>9</v>
      </c>
      <c r="LH20">
        <f>JF20+JR20+KM20+KT20+LA20</f>
        <v>9</v>
      </c>
      <c r="LI20">
        <f>JG20+JS20+KN20+KU20+LB20</f>
        <v>9</v>
      </c>
      <c r="LJ20">
        <f>JH20+JT20+KO20+KV20+LC20</f>
        <v>9</v>
      </c>
      <c r="LK20">
        <f>JI20+JU20+KP20+KW20+LD20</f>
        <v>9</v>
      </c>
      <c r="LL20" s="9">
        <v>9</v>
      </c>
      <c r="LM20" t="str">
        <f t="shared" ref="LM20:LM21" si="33">IF(LF20&lt;7,"A",IF(LF20&gt;9,"C","B"))</f>
        <v>B</v>
      </c>
      <c r="LN20" t="str">
        <f t="shared" ref="LN20:LN21" si="34">IF(LG20&lt;7,"A",IF(LG20&gt;9,"C","B"))</f>
        <v>B</v>
      </c>
      <c r="LO20" t="str">
        <f t="shared" ref="LO20:LO21" si="35">IF(LH20&lt;7,"A",IF(LH20&gt;9,"C","B"))</f>
        <v>B</v>
      </c>
      <c r="LP20" t="str">
        <f t="shared" ref="LP20:LP21" si="36">IF(LI20&lt;7,"A",IF(LI20&gt;9,"C","B"))</f>
        <v>B</v>
      </c>
      <c r="LQ20" t="str">
        <f t="shared" ref="LQ20:LQ21" si="37">IF(LJ20&lt;7,"A",IF(LJ20&gt;9,"C","B"))</f>
        <v>B</v>
      </c>
      <c r="LR20" t="str">
        <f t="shared" ref="LR20:LR21" si="38">IF(LK20&lt;7,"A",IF(LK20&gt;9,"C","B"))</f>
        <v>B</v>
      </c>
    </row>
    <row r="21" spans="1:331" x14ac:dyDescent="0.55000000000000004">
      <c r="A21">
        <v>59</v>
      </c>
      <c r="B21" t="s">
        <v>259</v>
      </c>
      <c r="C21" s="1">
        <v>43983</v>
      </c>
      <c r="D21" s="1">
        <f>C21+84</f>
        <v>44067</v>
      </c>
      <c r="E21" t="s">
        <v>141</v>
      </c>
      <c r="F21" t="s">
        <v>145</v>
      </c>
      <c r="G21" t="s">
        <v>143</v>
      </c>
      <c r="H21">
        <v>0</v>
      </c>
      <c r="I21">
        <v>163.6</v>
      </c>
      <c r="J21">
        <v>53</v>
      </c>
      <c r="K21">
        <f t="shared" si="27"/>
        <v>19.802009791907032</v>
      </c>
      <c r="L21">
        <f t="shared" si="28"/>
        <v>1.5637829016472167</v>
      </c>
      <c r="M21">
        <f t="shared" si="29"/>
        <v>1106.7434851432645</v>
      </c>
      <c r="N21">
        <v>8</v>
      </c>
      <c r="O21">
        <v>8</v>
      </c>
      <c r="P21">
        <v>8</v>
      </c>
      <c r="Q21">
        <v>8</v>
      </c>
      <c r="T21">
        <f>(0.957*LN(HK21)+0.378*LN(EW21)+1.12*LN(DY21)+0.643)*10</f>
        <v>7.624748170428342</v>
      </c>
      <c r="AI21">
        <f>(FI21*A21)/(CX21*(FU21^0.5))</f>
        <v>11.893282084023683</v>
      </c>
      <c r="AO21">
        <v>0</v>
      </c>
      <c r="AP21">
        <v>0</v>
      </c>
      <c r="AQ21">
        <v>0</v>
      </c>
      <c r="AR21">
        <v>0</v>
      </c>
      <c r="AS21">
        <v>20</v>
      </c>
      <c r="AT21">
        <v>50</v>
      </c>
      <c r="AU21">
        <v>0</v>
      </c>
      <c r="AV21" s="29">
        <v>6.6</v>
      </c>
      <c r="AW21" s="29">
        <v>6.6</v>
      </c>
      <c r="AX21" s="29">
        <v>6.8</v>
      </c>
      <c r="AY21" s="29">
        <f t="shared" si="30"/>
        <v>6.666666666666667</v>
      </c>
      <c r="AZ21" s="29">
        <v>0.7</v>
      </c>
      <c r="BA21" s="29">
        <v>0.7</v>
      </c>
      <c r="BB21" s="29">
        <f t="shared" si="31"/>
        <v>0.38484510006474959</v>
      </c>
      <c r="BC21" s="29">
        <f t="shared" si="32"/>
        <v>153.93804002589985</v>
      </c>
      <c r="BM21" s="9">
        <v>2230</v>
      </c>
      <c r="BN21">
        <v>2060</v>
      </c>
      <c r="BO21">
        <v>6.1</v>
      </c>
      <c r="BR21">
        <v>1</v>
      </c>
      <c r="BS21">
        <v>0</v>
      </c>
      <c r="BT21">
        <v>0</v>
      </c>
      <c r="BU21">
        <v>0</v>
      </c>
      <c r="BV21">
        <v>0</v>
      </c>
      <c r="BW21">
        <v>0</v>
      </c>
      <c r="CC21">
        <v>3.25</v>
      </c>
      <c r="CD21">
        <v>4.8600000000000003</v>
      </c>
      <c r="CE21">
        <v>5.61</v>
      </c>
      <c r="CF21">
        <v>4.08</v>
      </c>
      <c r="CL21">
        <v>13</v>
      </c>
      <c r="CM21">
        <v>13.6</v>
      </c>
      <c r="CN21">
        <v>13.3</v>
      </c>
      <c r="CO21">
        <v>13.2</v>
      </c>
      <c r="CP21">
        <v>12.8</v>
      </c>
      <c r="CQ21">
        <v>13.8</v>
      </c>
      <c r="CR21">
        <v>12.4</v>
      </c>
      <c r="CX21">
        <v>75</v>
      </c>
      <c r="CY21">
        <v>75</v>
      </c>
      <c r="CZ21">
        <v>79</v>
      </c>
      <c r="DA21">
        <v>89</v>
      </c>
      <c r="DB21">
        <v>101</v>
      </c>
      <c r="DC21">
        <v>90</v>
      </c>
      <c r="DD21">
        <v>139</v>
      </c>
      <c r="DJ21">
        <v>74</v>
      </c>
      <c r="DK21">
        <v>69</v>
      </c>
      <c r="DL21">
        <v>64</v>
      </c>
      <c r="DM21">
        <v>65</v>
      </c>
      <c r="DQ21">
        <v>61</v>
      </c>
      <c r="DR21">
        <v>47</v>
      </c>
      <c r="DS21">
        <v>55</v>
      </c>
      <c r="DY21">
        <v>1.18</v>
      </c>
      <c r="DZ21">
        <v>1.24</v>
      </c>
      <c r="EA21">
        <v>1.29</v>
      </c>
      <c r="EB21">
        <v>1.3</v>
      </c>
      <c r="EC21">
        <v>1.35</v>
      </c>
      <c r="ED21">
        <v>1.52</v>
      </c>
      <c r="EE21">
        <v>1.46</v>
      </c>
      <c r="EK21">
        <v>3.2</v>
      </c>
      <c r="EL21">
        <v>3.2</v>
      </c>
      <c r="EM21">
        <v>3</v>
      </c>
      <c r="EN21">
        <v>3</v>
      </c>
      <c r="EO21">
        <v>2.6</v>
      </c>
      <c r="EP21">
        <v>2.8</v>
      </c>
      <c r="EQ21">
        <v>2.5</v>
      </c>
      <c r="EW21">
        <v>2.5</v>
      </c>
      <c r="EX21">
        <v>1.6</v>
      </c>
      <c r="EY21">
        <v>3.1</v>
      </c>
      <c r="EZ21">
        <v>3.1</v>
      </c>
      <c r="FA21">
        <v>4.0999999999999996</v>
      </c>
      <c r="FB21">
        <v>6.3</v>
      </c>
      <c r="FC21">
        <v>1.8</v>
      </c>
      <c r="FI21">
        <v>40</v>
      </c>
      <c r="FJ21">
        <v>34</v>
      </c>
      <c r="FK21">
        <v>57</v>
      </c>
      <c r="FL21">
        <v>63</v>
      </c>
      <c r="FM21">
        <v>119</v>
      </c>
      <c r="FN21">
        <v>49</v>
      </c>
      <c r="FO21">
        <v>77</v>
      </c>
      <c r="FU21">
        <v>7</v>
      </c>
      <c r="FV21">
        <v>5</v>
      </c>
      <c r="FW21">
        <v>7</v>
      </c>
      <c r="FX21">
        <v>9</v>
      </c>
      <c r="FY21">
        <v>12</v>
      </c>
      <c r="FZ21">
        <v>6</v>
      </c>
      <c r="GA21">
        <v>19</v>
      </c>
      <c r="GG21">
        <v>72</v>
      </c>
      <c r="GH21">
        <v>122</v>
      </c>
      <c r="GI21">
        <v>131</v>
      </c>
      <c r="GJ21">
        <v>112</v>
      </c>
      <c r="GP21">
        <v>4.2</v>
      </c>
      <c r="GU21">
        <v>2.4</v>
      </c>
      <c r="GV21">
        <v>2.4</v>
      </c>
      <c r="HB21">
        <v>23</v>
      </c>
      <c r="HD21">
        <v>502</v>
      </c>
      <c r="HE21">
        <v>141</v>
      </c>
      <c r="HK21">
        <v>0.65</v>
      </c>
      <c r="HL21">
        <v>0.77</v>
      </c>
      <c r="HM21">
        <v>0.77</v>
      </c>
      <c r="HN21">
        <v>0.77</v>
      </c>
      <c r="HO21">
        <v>0.78</v>
      </c>
      <c r="HP21">
        <v>0.87</v>
      </c>
      <c r="HQ21">
        <v>1.1299999999999999</v>
      </c>
      <c r="HW21">
        <v>96.4</v>
      </c>
      <c r="HX21">
        <v>80.099999999999994</v>
      </c>
      <c r="HY21">
        <v>80.099999999999994</v>
      </c>
      <c r="HZ21">
        <v>80.099999999999994</v>
      </c>
      <c r="IA21">
        <v>79</v>
      </c>
      <c r="IB21">
        <v>70.099999999999994</v>
      </c>
      <c r="IC21">
        <v>52.7</v>
      </c>
      <c r="II21">
        <v>141</v>
      </c>
      <c r="IJ21">
        <v>135</v>
      </c>
      <c r="IK21">
        <v>134</v>
      </c>
      <c r="IL21">
        <v>126</v>
      </c>
      <c r="IR21">
        <v>16.84</v>
      </c>
      <c r="JD21">
        <v>2</v>
      </c>
      <c r="JE21">
        <v>2</v>
      </c>
      <c r="JF21">
        <v>2</v>
      </c>
      <c r="JG21">
        <v>2</v>
      </c>
      <c r="JH21">
        <v>3</v>
      </c>
      <c r="JI21">
        <v>3</v>
      </c>
      <c r="JJ21">
        <v>3</v>
      </c>
      <c r="JP21">
        <v>1</v>
      </c>
      <c r="JQ21">
        <v>1</v>
      </c>
      <c r="JR21">
        <v>1</v>
      </c>
      <c r="JS21">
        <v>1</v>
      </c>
      <c r="JT21">
        <v>1</v>
      </c>
      <c r="JU21">
        <v>1</v>
      </c>
      <c r="JV21">
        <v>1</v>
      </c>
      <c r="KB21" t="s">
        <v>158</v>
      </c>
      <c r="KC21">
        <v>9.6999999999999993</v>
      </c>
      <c r="KD21">
        <v>2</v>
      </c>
      <c r="KE21">
        <v>1</v>
      </c>
      <c r="KF21">
        <v>0</v>
      </c>
      <c r="KG21" t="s">
        <v>358</v>
      </c>
      <c r="KH21" s="1">
        <v>44109</v>
      </c>
      <c r="KI21">
        <f>KH21-D21</f>
        <v>42</v>
      </c>
      <c r="KJ21">
        <f>KI21/7</f>
        <v>6</v>
      </c>
      <c r="KK21">
        <f>IF(DJ21&gt;70,1,IF(DJ21&lt;40,3,2))</f>
        <v>1</v>
      </c>
      <c r="KL21">
        <f>IF(DK21&gt;70,1,IF(DK21&lt;40,3,2))</f>
        <v>2</v>
      </c>
      <c r="KM21">
        <f>IF(DL21&gt;70,1,IF(DL21&lt;40,3,2))</f>
        <v>2</v>
      </c>
      <c r="KN21">
        <f>IF(DM21&gt;70,1,IF(DM21&lt;40,3,2))</f>
        <v>2</v>
      </c>
      <c r="KO21">
        <f>IF(DQ21&gt;70,1,IF(DQ21&lt;40,3,2))</f>
        <v>2</v>
      </c>
      <c r="KP21">
        <f>IF(DR21&gt;70,1,IF(DR21&lt;40,3,2))</f>
        <v>2</v>
      </c>
      <c r="KR21">
        <f>IF(EK21&gt;3.5,1,IF(EK21&lt;2.8,3,2))</f>
        <v>2</v>
      </c>
      <c r="KS21">
        <f>IF(EL21&gt;3.5,1,IF(EL21&lt;2.8,3,2))</f>
        <v>2</v>
      </c>
      <c r="KT21">
        <f>IF(EM21&gt;3.5,1,IF(EM21&lt;2.8,3,2))</f>
        <v>2</v>
      </c>
      <c r="KU21">
        <f>IF(EN21&gt;3.5,1,IF(EN21&lt;2.8,3,2))</f>
        <v>2</v>
      </c>
      <c r="KV21">
        <f>IF(EO21&gt;3.5,1,IF(EO21&lt;2.8,3,2))</f>
        <v>3</v>
      </c>
      <c r="KW21">
        <f>IF(EP21&gt;3.5,1,IF(EP21&lt;2.8,3,2))</f>
        <v>2</v>
      </c>
      <c r="KY21">
        <f>IF(EW21&lt;2,1,IF(EW21&gt;3,3,2))</f>
        <v>2</v>
      </c>
      <c r="KZ21">
        <f>IF(EX21&lt;2,1,IF(EX21&gt;3,3,2))</f>
        <v>1</v>
      </c>
      <c r="LA21">
        <f>IF(EY21&lt;2,1,IF(EY21&gt;3,3,2))</f>
        <v>3</v>
      </c>
      <c r="LB21">
        <f>IF(EZ21&lt;2,1,IF(EZ21&gt;3,3,2))</f>
        <v>3</v>
      </c>
      <c r="LC21">
        <f>IF(FA21&lt;2,1,IF(FA21&gt;3,3,2))</f>
        <v>3</v>
      </c>
      <c r="LD21">
        <f>IF(FB21&lt;2,1,IF(FB21&gt;3,3,2))</f>
        <v>3</v>
      </c>
      <c r="LF21">
        <f>JD21+JP21+KK21+KR21+KY21</f>
        <v>8</v>
      </c>
      <c r="LG21">
        <f>JE21+JQ21+KL21+KS21+KZ21</f>
        <v>8</v>
      </c>
      <c r="LH21">
        <f>JF21+JR21+KM21+KT21+LA21</f>
        <v>10</v>
      </c>
      <c r="LI21">
        <f>JG21+JS21+KN21+KU21+LB21</f>
        <v>10</v>
      </c>
      <c r="LJ21">
        <f>JH21+JT21+KO21+KV21+LC21</f>
        <v>12</v>
      </c>
      <c r="LK21">
        <f>JI21+JU21+KP21+KW21+LD21</f>
        <v>11</v>
      </c>
      <c r="LL21" s="9">
        <v>8</v>
      </c>
      <c r="LM21" t="str">
        <f t="shared" si="33"/>
        <v>B</v>
      </c>
      <c r="LN21" t="str">
        <f t="shared" si="34"/>
        <v>B</v>
      </c>
      <c r="LO21" t="str">
        <f t="shared" si="35"/>
        <v>C</v>
      </c>
      <c r="LP21" t="str">
        <f t="shared" si="36"/>
        <v>C</v>
      </c>
      <c r="LQ21" t="str">
        <f t="shared" si="37"/>
        <v>C</v>
      </c>
      <c r="LR21" t="str">
        <f t="shared" si="38"/>
        <v>C</v>
      </c>
    </row>
    <row r="22" spans="1:331" x14ac:dyDescent="0.55000000000000004">
      <c r="A22">
        <v>60</v>
      </c>
      <c r="B22" t="s">
        <v>284</v>
      </c>
      <c r="C22" s="1">
        <v>44266</v>
      </c>
      <c r="D22" s="1">
        <f>C22+84</f>
        <v>44350</v>
      </c>
      <c r="E22" t="s">
        <v>285</v>
      </c>
      <c r="F22" t="s">
        <v>286</v>
      </c>
      <c r="G22" t="s">
        <v>287</v>
      </c>
      <c r="H22">
        <v>0</v>
      </c>
      <c r="I22">
        <v>165</v>
      </c>
      <c r="J22">
        <v>61</v>
      </c>
      <c r="K22">
        <f t="shared" ref="K22:K26" si="39">J22/((I22/100)*(I22/100))</f>
        <v>22.4058769513315</v>
      </c>
      <c r="L22">
        <f>(J22^0.425)*(I22^0.725)*0.007184</f>
        <v>1.6703495449321595</v>
      </c>
      <c r="M22">
        <f>706.2*(L22)+2.4</f>
        <v>1182.0008486310912</v>
      </c>
      <c r="N22">
        <v>7</v>
      </c>
      <c r="T22">
        <f>(0.957*LN(HK22)+0.378*LN(EW22)+1.12*LN(DY22)+0.643)*10</f>
        <v>8.6094551027782362</v>
      </c>
      <c r="AI22">
        <f>(FI22*A22)/(CX22*(FU22^0.5))</f>
        <v>6.9549316947923403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10.4</v>
      </c>
      <c r="AW22">
        <v>10.4</v>
      </c>
      <c r="AX22">
        <v>10.4</v>
      </c>
      <c r="AY22">
        <f t="shared" ref="AY22:AY23" si="40">AVERAGE(AV22:AX22)</f>
        <v>10.4</v>
      </c>
      <c r="AZ22">
        <v>1.1000000000000001</v>
      </c>
      <c r="BA22">
        <v>1.1000000000000001</v>
      </c>
      <c r="BB22">
        <f t="shared" ref="BB22:BB23" si="41">(AZ22/2)*(BA22/2)*PI()</f>
        <v>0.9503317777109126</v>
      </c>
      <c r="BC22">
        <f t="shared" ref="BC22:BC23" si="42">AY22*BB22*60</f>
        <v>593.00702929160946</v>
      </c>
      <c r="BO22">
        <v>5.9</v>
      </c>
      <c r="BQ22">
        <v>0</v>
      </c>
      <c r="BR22">
        <v>0</v>
      </c>
      <c r="BS22" t="s">
        <v>177</v>
      </c>
      <c r="BT22" t="s">
        <v>177</v>
      </c>
      <c r="BU22" t="s">
        <v>177</v>
      </c>
      <c r="BV22" t="s">
        <v>177</v>
      </c>
      <c r="BW22" t="s">
        <v>177</v>
      </c>
      <c r="BX22" t="s">
        <v>177</v>
      </c>
      <c r="CC22">
        <v>6.87</v>
      </c>
      <c r="CL22">
        <v>13.8</v>
      </c>
      <c r="CM22">
        <v>14.7</v>
      </c>
      <c r="CX22">
        <v>144</v>
      </c>
      <c r="CY22">
        <v>145</v>
      </c>
      <c r="DJ22">
        <v>53</v>
      </c>
      <c r="DK22">
        <v>60</v>
      </c>
      <c r="DY22">
        <v>1.47</v>
      </c>
      <c r="DZ22">
        <v>1.39</v>
      </c>
      <c r="EK22">
        <v>3.1</v>
      </c>
      <c r="EL22">
        <v>3.3</v>
      </c>
      <c r="EW22">
        <v>1</v>
      </c>
      <c r="EX22">
        <v>1.6</v>
      </c>
      <c r="FI22">
        <v>179</v>
      </c>
      <c r="FJ22">
        <v>66</v>
      </c>
      <c r="FU22">
        <v>115</v>
      </c>
      <c r="FV22">
        <v>59</v>
      </c>
      <c r="GG22">
        <v>217</v>
      </c>
      <c r="GP22">
        <v>13</v>
      </c>
      <c r="GQ22">
        <v>9.8000000000000007</v>
      </c>
      <c r="HB22">
        <v>18</v>
      </c>
      <c r="HK22">
        <v>0.8</v>
      </c>
      <c r="HL22">
        <v>0.84</v>
      </c>
      <c r="HW22">
        <v>76.5</v>
      </c>
      <c r="HX22">
        <v>72.5</v>
      </c>
      <c r="II22">
        <v>138</v>
      </c>
      <c r="IR22">
        <v>10.48</v>
      </c>
      <c r="IS22">
        <v>7.02</v>
      </c>
      <c r="JD22">
        <v>1</v>
      </c>
      <c r="JE22">
        <v>1</v>
      </c>
      <c r="JP22">
        <v>1</v>
      </c>
      <c r="JQ22">
        <v>1</v>
      </c>
      <c r="KB22" t="s">
        <v>288</v>
      </c>
      <c r="KC22">
        <v>2.1</v>
      </c>
      <c r="KD22">
        <v>1</v>
      </c>
      <c r="KK22">
        <f>IF(DJ22&gt;70,1,IF(DJ22&lt;40,3,2))</f>
        <v>2</v>
      </c>
      <c r="KL22">
        <f>IF(DK22&gt;70,1,IF(DK22&lt;40,3,2))</f>
        <v>2</v>
      </c>
      <c r="KM22">
        <f>IF(DL22&gt;70,1,IF(DL22&lt;40,3,2))</f>
        <v>3</v>
      </c>
      <c r="KN22">
        <f>IF(DM22&gt;70,1,IF(DM22&lt;40,3,2))</f>
        <v>3</v>
      </c>
      <c r="KO22">
        <f>IF(DQ22&gt;70,1,IF(DQ22&lt;40,3,2))</f>
        <v>3</v>
      </c>
      <c r="KP22">
        <f>IF(DR22&gt;70,1,IF(DR22&lt;40,3,2))</f>
        <v>3</v>
      </c>
      <c r="KR22">
        <f>IF(EK22&gt;3.5,1,IF(EK22&lt;2.8,3,2))</f>
        <v>2</v>
      </c>
      <c r="KS22">
        <f>IF(EL22&gt;3.5,1,IF(EL22&lt;2.8,3,2))</f>
        <v>2</v>
      </c>
      <c r="KT22">
        <f>IF(EM22&gt;3.5,1,IF(EM22&lt;2.8,3,2))</f>
        <v>3</v>
      </c>
      <c r="KU22">
        <f>IF(EN22&gt;3.5,1,IF(EN22&lt;2.8,3,2))</f>
        <v>3</v>
      </c>
      <c r="KV22">
        <f>IF(EO22&gt;3.5,1,IF(EO22&lt;2.8,3,2))</f>
        <v>3</v>
      </c>
      <c r="KW22">
        <f>IF(EP22&gt;3.5,1,IF(EP22&lt;2.8,3,2))</f>
        <v>3</v>
      </c>
      <c r="KY22">
        <f>IF(EW22&lt;2,1,IF(EW22&gt;3,3,2))</f>
        <v>1</v>
      </c>
      <c r="KZ22">
        <f>IF(EX22&lt;2,1,IF(EX22&gt;3,3,2))</f>
        <v>1</v>
      </c>
      <c r="LA22">
        <f>IF(EY22&lt;2,1,IF(EY22&gt;3,3,2))</f>
        <v>1</v>
      </c>
      <c r="LB22">
        <f>IF(EZ22&lt;2,1,IF(EZ22&gt;3,3,2))</f>
        <v>1</v>
      </c>
      <c r="LC22">
        <f>IF(FA22&lt;2,1,IF(FA22&gt;3,3,2))</f>
        <v>1</v>
      </c>
      <c r="LD22">
        <f>IF(FB22&lt;2,1,IF(FB22&gt;3,3,2))</f>
        <v>1</v>
      </c>
      <c r="LF22">
        <f>JD22+JP22+KK22+KR22+KY22</f>
        <v>7</v>
      </c>
      <c r="LG22">
        <f>JE22+JQ22+KL22+KS22+KZ22</f>
        <v>7</v>
      </c>
      <c r="LH22">
        <f>JF22+JR22+KM22+KT22+LA22</f>
        <v>7</v>
      </c>
      <c r="LI22">
        <f>JG22+JS22+KN22+KU22+LB22</f>
        <v>7</v>
      </c>
      <c r="LJ22">
        <f>JH22+JT22+KO22+KV22+LC22</f>
        <v>7</v>
      </c>
      <c r="LK22">
        <f>JI22+JU22+KP22+KW22+LD22</f>
        <v>7</v>
      </c>
      <c r="LM22" t="str">
        <f t="shared" ref="LM22" si="43">IF(LF22&lt;7,"A",IF(LF22&gt;9,"C","B"))</f>
        <v>B</v>
      </c>
      <c r="LN22" t="str">
        <f t="shared" ref="LN22" si="44">IF(LG22&lt;7,"A",IF(LG22&gt;9,"C","B"))</f>
        <v>B</v>
      </c>
      <c r="LO22" t="str">
        <f t="shared" ref="LO22" si="45">IF(LH22&lt;7,"A",IF(LH22&gt;9,"C","B"))</f>
        <v>B</v>
      </c>
      <c r="LP22" t="str">
        <f t="shared" ref="LP22" si="46">IF(LI22&lt;7,"A",IF(LI22&gt;9,"C","B"))</f>
        <v>B</v>
      </c>
      <c r="LQ22" t="str">
        <f t="shared" ref="LQ22" si="47">IF(LJ22&lt;7,"A",IF(LJ22&gt;9,"C","B"))</f>
        <v>B</v>
      </c>
      <c r="LR22" t="str">
        <f t="shared" ref="LR22" si="48">IF(LK22&lt;7,"A",IF(LK22&gt;9,"C","B"))</f>
        <v>B</v>
      </c>
    </row>
    <row r="23" spans="1:331" x14ac:dyDescent="0.55000000000000004">
      <c r="A23">
        <v>73</v>
      </c>
      <c r="B23" t="s">
        <v>139</v>
      </c>
      <c r="C23" s="1">
        <v>44362</v>
      </c>
      <c r="D23" s="1">
        <v>44446</v>
      </c>
      <c r="E23" t="s">
        <v>141</v>
      </c>
      <c r="F23" t="s">
        <v>145</v>
      </c>
      <c r="G23" t="s">
        <v>143</v>
      </c>
      <c r="H23">
        <v>1</v>
      </c>
      <c r="I23">
        <v>162</v>
      </c>
      <c r="J23">
        <v>66</v>
      </c>
      <c r="K23">
        <f t="shared" si="39"/>
        <v>25.14860539551897</v>
      </c>
      <c r="L23">
        <f>(J23^0.425)*(I23^0.725)*0.007184</f>
        <v>1.7043974737041447</v>
      </c>
      <c r="M23">
        <f>706.2*(L23)+2.4</f>
        <v>1206.0454959298672</v>
      </c>
      <c r="N23">
        <v>8</v>
      </c>
      <c r="O23">
        <v>8</v>
      </c>
      <c r="P23">
        <v>7</v>
      </c>
      <c r="Q23">
        <v>7</v>
      </c>
      <c r="T23">
        <f>(0.957*LN(HK23)+0.378*LN(EW23)+1.12*LN(DY23)+0.643)*10</f>
        <v>7.7823663490704709</v>
      </c>
      <c r="AI23">
        <f>(FI23*A23)/(CX23*(FU23^0.5))</f>
        <v>4.7350819169710086</v>
      </c>
      <c r="AO23">
        <v>1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 s="29">
        <v>13.2</v>
      </c>
      <c r="AW23" s="29">
        <v>13.2</v>
      </c>
      <c r="AX23" s="29">
        <v>12.9</v>
      </c>
      <c r="AY23" s="29">
        <f t="shared" si="40"/>
        <v>13.1</v>
      </c>
      <c r="AZ23" s="29">
        <v>1</v>
      </c>
      <c r="BA23" s="29">
        <v>1.1000000000000001</v>
      </c>
      <c r="BB23" s="29">
        <f t="shared" si="41"/>
        <v>0.86393797973719322</v>
      </c>
      <c r="BC23" s="29">
        <f t="shared" si="42"/>
        <v>679.05525207343385</v>
      </c>
      <c r="BM23" s="9">
        <v>1240</v>
      </c>
      <c r="BO23">
        <v>4.8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CC23">
        <v>5.39</v>
      </c>
      <c r="CD23">
        <v>3.93</v>
      </c>
      <c r="CE23">
        <v>4.72</v>
      </c>
      <c r="CF23">
        <v>4.3600000000000003</v>
      </c>
      <c r="CG23">
        <v>4.47</v>
      </c>
      <c r="CL23">
        <v>10.6</v>
      </c>
      <c r="CM23">
        <v>9.6999999999999993</v>
      </c>
      <c r="CN23">
        <v>8.6</v>
      </c>
      <c r="CO23">
        <v>9.9</v>
      </c>
      <c r="CP23">
        <v>10.5</v>
      </c>
      <c r="CQ23">
        <v>11.5</v>
      </c>
      <c r="CR23">
        <v>9.6</v>
      </c>
      <c r="CS23">
        <v>11.5</v>
      </c>
      <c r="CX23">
        <v>124</v>
      </c>
      <c r="CY23">
        <v>131</v>
      </c>
      <c r="CZ23">
        <v>125</v>
      </c>
      <c r="DA23">
        <v>154</v>
      </c>
      <c r="DB23">
        <v>107</v>
      </c>
      <c r="DC23">
        <v>107</v>
      </c>
      <c r="DD23">
        <v>118</v>
      </c>
      <c r="DE23">
        <v>125</v>
      </c>
      <c r="DJ23">
        <v>63</v>
      </c>
      <c r="DK23">
        <v>64</v>
      </c>
      <c r="DL23">
        <v>68</v>
      </c>
      <c r="DM23">
        <v>64</v>
      </c>
      <c r="DQ23">
        <v>66</v>
      </c>
      <c r="DR23">
        <v>68</v>
      </c>
      <c r="DS23">
        <v>72</v>
      </c>
      <c r="DT23">
        <v>72</v>
      </c>
      <c r="DY23">
        <v>1.33</v>
      </c>
      <c r="DZ23">
        <v>1.31</v>
      </c>
      <c r="EA23">
        <v>1.24</v>
      </c>
      <c r="EB23">
        <v>1.31</v>
      </c>
      <c r="EC23">
        <v>1.29</v>
      </c>
      <c r="ED23">
        <v>1.23</v>
      </c>
      <c r="EE23">
        <v>1.22</v>
      </c>
      <c r="EF23">
        <v>1.22</v>
      </c>
      <c r="EK23">
        <v>2.5</v>
      </c>
      <c r="EL23">
        <v>2.5</v>
      </c>
      <c r="EM23">
        <v>2.6</v>
      </c>
      <c r="EN23">
        <v>2.7</v>
      </c>
      <c r="EO23">
        <v>2.9</v>
      </c>
      <c r="EP23">
        <v>3.2</v>
      </c>
      <c r="EQ23">
        <v>3.2</v>
      </c>
      <c r="ER23">
        <v>3.1</v>
      </c>
      <c r="EW23">
        <v>0.9</v>
      </c>
      <c r="EX23">
        <v>0.4</v>
      </c>
      <c r="EY23">
        <v>0.4</v>
      </c>
      <c r="EZ23">
        <v>0.3</v>
      </c>
      <c r="FA23">
        <v>0.7</v>
      </c>
      <c r="FB23">
        <v>0.4</v>
      </c>
      <c r="FC23">
        <v>0.4</v>
      </c>
      <c r="FD23">
        <v>0.4</v>
      </c>
      <c r="FI23">
        <v>29</v>
      </c>
      <c r="FJ23">
        <v>18</v>
      </c>
      <c r="FK23">
        <v>19</v>
      </c>
      <c r="FL23">
        <v>23</v>
      </c>
      <c r="FM23">
        <v>19</v>
      </c>
      <c r="FN23">
        <v>20</v>
      </c>
      <c r="FO23">
        <v>16</v>
      </c>
      <c r="FP23">
        <v>18</v>
      </c>
      <c r="FU23">
        <v>13</v>
      </c>
      <c r="FV23">
        <v>8</v>
      </c>
      <c r="FW23">
        <v>8</v>
      </c>
      <c r="FX23">
        <v>11</v>
      </c>
      <c r="FY23">
        <v>9</v>
      </c>
      <c r="FZ23">
        <v>10</v>
      </c>
      <c r="GA23">
        <v>6</v>
      </c>
      <c r="GB23">
        <v>9</v>
      </c>
      <c r="GG23">
        <v>17</v>
      </c>
      <c r="GH23">
        <v>17</v>
      </c>
      <c r="GI23">
        <v>16</v>
      </c>
      <c r="GJ23">
        <v>14</v>
      </c>
      <c r="GK23">
        <v>16</v>
      </c>
      <c r="GP23">
        <v>9.8000000000000007</v>
      </c>
      <c r="GQ23">
        <v>7.6</v>
      </c>
      <c r="GR23">
        <v>7.4</v>
      </c>
      <c r="GS23">
        <v>6.6</v>
      </c>
      <c r="GT23">
        <v>7.1</v>
      </c>
      <c r="GU23">
        <v>6.6</v>
      </c>
      <c r="GV23">
        <v>6.1</v>
      </c>
      <c r="GW23">
        <v>5.9</v>
      </c>
      <c r="HB23">
        <v>24</v>
      </c>
      <c r="HC23">
        <v>19</v>
      </c>
      <c r="HD23">
        <v>30</v>
      </c>
      <c r="HE23">
        <v>24</v>
      </c>
      <c r="HF23">
        <v>25</v>
      </c>
      <c r="HK23">
        <v>0.86</v>
      </c>
      <c r="HL23">
        <v>1</v>
      </c>
      <c r="HM23">
        <v>1.03</v>
      </c>
      <c r="HN23">
        <v>1.07</v>
      </c>
      <c r="HO23">
        <v>1.02</v>
      </c>
      <c r="HP23">
        <v>0.88</v>
      </c>
      <c r="HQ23">
        <v>0.99</v>
      </c>
      <c r="HR23">
        <v>1.04</v>
      </c>
      <c r="HW23">
        <v>66.8</v>
      </c>
      <c r="HX23">
        <v>56.6</v>
      </c>
      <c r="HY23">
        <v>54.8</v>
      </c>
      <c r="HZ23">
        <v>52.6</v>
      </c>
      <c r="IA23">
        <v>55.4</v>
      </c>
      <c r="IB23">
        <v>65.099999999999994</v>
      </c>
      <c r="IC23">
        <v>57.3</v>
      </c>
      <c r="ID23">
        <v>54</v>
      </c>
      <c r="II23">
        <v>138</v>
      </c>
      <c r="IJ23">
        <v>138</v>
      </c>
      <c r="IK23">
        <v>141</v>
      </c>
      <c r="IL23">
        <v>139</v>
      </c>
      <c r="IM23">
        <v>141</v>
      </c>
      <c r="IR23">
        <v>11.77</v>
      </c>
      <c r="JD23">
        <v>1</v>
      </c>
      <c r="JE23">
        <v>1</v>
      </c>
      <c r="JF23">
        <v>1</v>
      </c>
      <c r="JG23">
        <v>1</v>
      </c>
      <c r="JH23">
        <v>1</v>
      </c>
      <c r="JI23">
        <v>1</v>
      </c>
      <c r="JJ23">
        <v>1</v>
      </c>
      <c r="JK23">
        <v>1</v>
      </c>
      <c r="JP23">
        <v>1</v>
      </c>
      <c r="JQ23">
        <v>1</v>
      </c>
      <c r="JR23">
        <v>1</v>
      </c>
      <c r="JS23">
        <v>1</v>
      </c>
      <c r="JT23">
        <v>1</v>
      </c>
      <c r="JU23">
        <v>1</v>
      </c>
      <c r="JV23">
        <v>1</v>
      </c>
      <c r="JW23">
        <v>1</v>
      </c>
      <c r="KB23" t="s">
        <v>157</v>
      </c>
      <c r="KC23">
        <v>3.2</v>
      </c>
      <c r="KD23">
        <v>1</v>
      </c>
      <c r="KE23">
        <v>0</v>
      </c>
      <c r="KF23">
        <v>1</v>
      </c>
      <c r="KH23" s="26">
        <v>44834</v>
      </c>
      <c r="KI23">
        <f>KH23-D23</f>
        <v>388</v>
      </c>
      <c r="KJ23">
        <f>KI23/7</f>
        <v>55.428571428571431</v>
      </c>
      <c r="KK23">
        <f>IF(DJ23&gt;70,1,IF(DJ23&lt;40,3,2))</f>
        <v>2</v>
      </c>
      <c r="KL23">
        <f>IF(DK23&gt;70,1,IF(DK23&lt;40,3,2))</f>
        <v>2</v>
      </c>
      <c r="KM23">
        <f>IF(DL23&gt;70,1,IF(DL23&lt;40,3,2))</f>
        <v>2</v>
      </c>
      <c r="KN23">
        <f>IF(DM23&gt;70,1,IF(DM23&lt;40,3,2))</f>
        <v>2</v>
      </c>
      <c r="KO23">
        <f>IF(DQ23&gt;70,1,IF(DQ23&lt;40,3,2))</f>
        <v>2</v>
      </c>
      <c r="KP23">
        <f>IF(DR23&gt;70,1,IF(DR23&lt;40,3,2))</f>
        <v>2</v>
      </c>
      <c r="KR23">
        <f>IF(EK23&gt;3.5,1,IF(EK23&lt;2.8,3,2))</f>
        <v>3</v>
      </c>
      <c r="KS23">
        <f>IF(EL23&gt;3.5,1,IF(EL23&lt;2.8,3,2))</f>
        <v>3</v>
      </c>
      <c r="KT23">
        <f>IF(EM23&gt;3.5,1,IF(EM23&lt;2.8,3,2))</f>
        <v>3</v>
      </c>
      <c r="KU23">
        <f>IF(EN23&gt;3.5,1,IF(EN23&lt;2.8,3,2))</f>
        <v>3</v>
      </c>
      <c r="KV23">
        <f>IF(EO23&gt;3.5,1,IF(EO23&lt;2.8,3,2))</f>
        <v>2</v>
      </c>
      <c r="KW23">
        <f>IF(EP23&gt;3.5,1,IF(EP23&lt;2.8,3,2))</f>
        <v>2</v>
      </c>
      <c r="KY23">
        <f>IF(EW23&lt;2,1,IF(EW23&gt;3,3,2))</f>
        <v>1</v>
      </c>
      <c r="KZ23">
        <f>IF(EX23&lt;2,1,IF(EX23&gt;3,3,2))</f>
        <v>1</v>
      </c>
      <c r="LA23">
        <f>IF(EY23&lt;2,1,IF(EY23&gt;3,3,2))</f>
        <v>1</v>
      </c>
      <c r="LB23">
        <f>IF(EZ23&lt;2,1,IF(EZ23&gt;3,3,2))</f>
        <v>1</v>
      </c>
      <c r="LC23">
        <f>IF(FA23&lt;2,1,IF(FA23&gt;3,3,2))</f>
        <v>1</v>
      </c>
      <c r="LD23">
        <f>IF(FB23&lt;2,1,IF(FB23&gt;3,3,2))</f>
        <v>1</v>
      </c>
      <c r="LF23">
        <f>JD23+JP23+KK23+KR23+KY23</f>
        <v>8</v>
      </c>
      <c r="LG23">
        <f>JE23+JQ23+KL23+KS23+KZ23</f>
        <v>8</v>
      </c>
      <c r="LH23">
        <f>JF23+JR23+KM23+KT23+LA23</f>
        <v>8</v>
      </c>
      <c r="LI23">
        <f>JG23+JS23+KN23+KU23+LB23</f>
        <v>8</v>
      </c>
      <c r="LJ23">
        <f>JH23+JT23+KO23+KV23+LC23</f>
        <v>7</v>
      </c>
      <c r="LK23">
        <f>JI23+JU23+KP23+KW23+LD23</f>
        <v>7</v>
      </c>
      <c r="LL23" s="9">
        <v>7</v>
      </c>
      <c r="LM23" t="str">
        <f t="shared" ref="LM23" si="49">IF(LF23&lt;7,"A",IF(LF23&gt;9,"C","B"))</f>
        <v>B</v>
      </c>
      <c r="LN23" t="str">
        <f t="shared" ref="LN23" si="50">IF(LG23&lt;7,"A",IF(LG23&gt;9,"C","B"))</f>
        <v>B</v>
      </c>
      <c r="LO23" t="str">
        <f t="shared" ref="LO23" si="51">IF(LH23&lt;7,"A",IF(LH23&gt;9,"C","B"))</f>
        <v>B</v>
      </c>
      <c r="LP23" t="str">
        <f t="shared" ref="LP23" si="52">IF(LI23&lt;7,"A",IF(LI23&gt;9,"C","B"))</f>
        <v>B</v>
      </c>
      <c r="LQ23" t="str">
        <f t="shared" ref="LQ23" si="53">IF(LJ23&lt;7,"A",IF(LJ23&gt;9,"C","B"))</f>
        <v>B</v>
      </c>
      <c r="LR23" t="str">
        <f t="shared" ref="LR23" si="54">IF(LK23&lt;7,"A",IF(LK23&gt;9,"C","B"))</f>
        <v>B</v>
      </c>
    </row>
    <row r="24" spans="1:331" s="25" customFormat="1" x14ac:dyDescent="0.55000000000000004">
      <c r="A24" s="25">
        <v>73</v>
      </c>
      <c r="B24" s="25" t="s">
        <v>140</v>
      </c>
      <c r="C24" s="26">
        <v>44474</v>
      </c>
      <c r="D24" s="26">
        <f>C24+84</f>
        <v>44558</v>
      </c>
      <c r="E24" s="25" t="s">
        <v>141</v>
      </c>
      <c r="F24" s="25" t="s">
        <v>145</v>
      </c>
      <c r="G24" s="25" t="s">
        <v>144</v>
      </c>
      <c r="H24" s="25">
        <v>0</v>
      </c>
      <c r="I24" s="25">
        <v>138</v>
      </c>
      <c r="J24" s="25">
        <v>34</v>
      </c>
      <c r="K24" s="25">
        <f t="shared" si="39"/>
        <v>17.85339214450746</v>
      </c>
      <c r="L24">
        <f t="shared" ref="L24:L26" si="55">(J24^0.425)*(I24^0.725)*0.007184</f>
        <v>1.1446091176059952</v>
      </c>
      <c r="M24">
        <f t="shared" ref="M24:M26" si="56">706.2*(L24)+2.4</f>
        <v>810.72295885335382</v>
      </c>
      <c r="N24" s="25">
        <v>7</v>
      </c>
      <c r="Q24" s="25">
        <v>7</v>
      </c>
      <c r="T24">
        <f>(0.957*LN(HK24)+0.378*LN(EW24)+1.12*LN(DY24)+0.643)*10</f>
        <v>3.3461524272323673</v>
      </c>
      <c r="AI24">
        <f>(FI24*A24)/(CX24*(FU24^0.5))</f>
        <v>8.4952488525573937</v>
      </c>
      <c r="AO24" s="25">
        <v>1</v>
      </c>
      <c r="AP24" s="25">
        <v>0</v>
      </c>
      <c r="AQ24" s="25">
        <v>0</v>
      </c>
      <c r="AR24" s="25">
        <v>0</v>
      </c>
      <c r="AS24" s="25">
        <v>20</v>
      </c>
      <c r="AT24" s="25">
        <v>50</v>
      </c>
      <c r="AU24" s="25">
        <v>0</v>
      </c>
      <c r="AV24" s="25">
        <v>11.3</v>
      </c>
      <c r="AW24" s="25">
        <v>10.3</v>
      </c>
      <c r="AX24" s="25">
        <v>10.7</v>
      </c>
      <c r="AY24" s="25">
        <f t="shared" ref="AY24:AY26" si="57">AVERAGE(AV24:AX24)</f>
        <v>10.766666666666666</v>
      </c>
      <c r="AZ24" s="25">
        <v>0.88</v>
      </c>
      <c r="BA24" s="25">
        <v>0.88</v>
      </c>
      <c r="BB24" s="25">
        <f t="shared" ref="BB24:BB26" si="58">(AZ24/2)*(BA24/2)*PI()</f>
        <v>0.60821233773498395</v>
      </c>
      <c r="BC24" s="25">
        <f t="shared" ref="BC24:BC26" si="59">AY24*BB24*60</f>
        <v>392.90517017679963</v>
      </c>
      <c r="BO24" s="25">
        <v>4.8</v>
      </c>
      <c r="BR24" s="25">
        <v>0</v>
      </c>
      <c r="BS24" s="25">
        <v>0</v>
      </c>
      <c r="BT24" s="25">
        <v>0</v>
      </c>
      <c r="BV24" s="25">
        <v>0</v>
      </c>
      <c r="BW24" s="25">
        <v>0</v>
      </c>
      <c r="BX24" s="28"/>
      <c r="BY24" s="28"/>
      <c r="BZ24" s="28"/>
      <c r="CA24" s="28"/>
      <c r="CB24" s="27"/>
      <c r="CC24" s="28">
        <v>2.87</v>
      </c>
      <c r="CD24" s="28">
        <v>3.3</v>
      </c>
      <c r="CE24" s="28">
        <v>3.11</v>
      </c>
      <c r="CF24" s="28">
        <v>2.98</v>
      </c>
      <c r="CG24" s="28"/>
      <c r="CH24" s="28"/>
      <c r="CI24" s="28"/>
      <c r="CJ24" s="28"/>
      <c r="CK24" s="27"/>
      <c r="CL24" s="25">
        <v>13.3</v>
      </c>
      <c r="CM24" s="25">
        <v>13.4</v>
      </c>
      <c r="CN24" s="25">
        <v>13.3</v>
      </c>
      <c r="CO24" s="25">
        <v>13.3</v>
      </c>
      <c r="CP24" s="25">
        <v>13.1</v>
      </c>
      <c r="CQ24" s="25">
        <v>13.2</v>
      </c>
      <c r="CR24" s="25">
        <v>13.1</v>
      </c>
      <c r="CS24" s="28"/>
      <c r="CT24" s="28"/>
      <c r="CU24" s="28"/>
      <c r="CV24" s="28"/>
      <c r="CW24" s="27"/>
      <c r="CX24" s="25">
        <v>95</v>
      </c>
      <c r="CY24" s="25">
        <v>100</v>
      </c>
      <c r="CZ24" s="25">
        <v>89</v>
      </c>
      <c r="DA24" s="25">
        <v>94</v>
      </c>
      <c r="DB24" s="25">
        <v>96</v>
      </c>
      <c r="DC24" s="25">
        <v>104</v>
      </c>
      <c r="DD24" s="25">
        <v>106</v>
      </c>
      <c r="DE24" s="28"/>
      <c r="DF24" s="28"/>
      <c r="DG24" s="28"/>
      <c r="DH24" s="28"/>
      <c r="DI24" s="27"/>
      <c r="DJ24" s="25">
        <v>75</v>
      </c>
      <c r="DK24" s="25">
        <v>90</v>
      </c>
      <c r="DL24" s="25">
        <v>75</v>
      </c>
      <c r="DM24" s="25">
        <v>75</v>
      </c>
      <c r="DQ24" s="25">
        <v>78</v>
      </c>
      <c r="DR24" s="25">
        <v>78</v>
      </c>
      <c r="DS24" s="25">
        <v>76</v>
      </c>
      <c r="DT24" s="28"/>
      <c r="DU24" s="28"/>
      <c r="DV24" s="28"/>
      <c r="DW24" s="28"/>
      <c r="DX24" s="27"/>
      <c r="DY24" s="25">
        <v>1.19</v>
      </c>
      <c r="DZ24" s="25">
        <v>1.07</v>
      </c>
      <c r="EA24" s="25">
        <v>1.1599999999999999</v>
      </c>
      <c r="EB24" s="25">
        <v>1.1599999999999999</v>
      </c>
      <c r="EC24" s="25">
        <v>1.1599999999999999</v>
      </c>
      <c r="ED24" s="25">
        <v>1.1599999999999999</v>
      </c>
      <c r="EE24" s="25">
        <v>1.19</v>
      </c>
      <c r="EF24" s="28"/>
      <c r="EG24" s="28"/>
      <c r="EH24" s="28"/>
      <c r="EI24" s="28"/>
      <c r="EJ24" s="27"/>
      <c r="EK24" s="25">
        <v>3.1</v>
      </c>
      <c r="EL24" s="25">
        <v>3.1</v>
      </c>
      <c r="EM24" s="25">
        <v>3.1</v>
      </c>
      <c r="EN24" s="25">
        <v>3.2</v>
      </c>
      <c r="EO24" s="25">
        <v>3.2</v>
      </c>
      <c r="EP24" s="25">
        <v>3.1</v>
      </c>
      <c r="EQ24" s="25">
        <v>3.2</v>
      </c>
      <c r="ER24" s="28"/>
      <c r="ES24" s="28"/>
      <c r="ET24" s="28"/>
      <c r="EU24" s="28"/>
      <c r="EV24" s="27"/>
      <c r="EW24" s="25">
        <v>1.2</v>
      </c>
      <c r="EX24" s="25">
        <v>1</v>
      </c>
      <c r="EY24" s="25">
        <v>0.9</v>
      </c>
      <c r="EZ24" s="25">
        <v>1</v>
      </c>
      <c r="FA24" s="25">
        <v>1</v>
      </c>
      <c r="FB24" s="25">
        <v>1.1000000000000001</v>
      </c>
      <c r="FC24" s="25">
        <v>1.1000000000000001</v>
      </c>
      <c r="FD24" s="28"/>
      <c r="FE24" s="28"/>
      <c r="FF24" s="28"/>
      <c r="FG24" s="28"/>
      <c r="FH24" s="27"/>
      <c r="FI24" s="25">
        <v>117</v>
      </c>
      <c r="FJ24" s="25">
        <v>37</v>
      </c>
      <c r="FK24" s="25">
        <v>83</v>
      </c>
      <c r="FL24" s="25">
        <v>43</v>
      </c>
      <c r="FM24" s="25">
        <v>42</v>
      </c>
      <c r="FN24" s="25">
        <v>42</v>
      </c>
      <c r="FO24" s="25">
        <v>40</v>
      </c>
      <c r="FP24" s="28"/>
      <c r="FQ24" s="28"/>
      <c r="FR24" s="28"/>
      <c r="FS24" s="28"/>
      <c r="FT24" s="27"/>
      <c r="FU24" s="25">
        <v>112</v>
      </c>
      <c r="FV24" s="25">
        <v>26</v>
      </c>
      <c r="FW24" s="25">
        <v>41</v>
      </c>
      <c r="FX24" s="25">
        <v>33</v>
      </c>
      <c r="FY24" s="25">
        <v>31</v>
      </c>
      <c r="FZ24" s="25">
        <v>32</v>
      </c>
      <c r="GA24" s="25">
        <v>31</v>
      </c>
      <c r="GB24" s="28"/>
      <c r="GC24" s="28"/>
      <c r="GD24" s="28"/>
      <c r="GE24" s="28"/>
      <c r="GF24" s="27"/>
      <c r="GG24" s="28">
        <v>26</v>
      </c>
      <c r="GH24" s="28">
        <v>18</v>
      </c>
      <c r="GI24" s="28">
        <v>17</v>
      </c>
      <c r="GJ24" s="28">
        <v>18</v>
      </c>
      <c r="GK24" s="28"/>
      <c r="GL24" s="28"/>
      <c r="GM24" s="28"/>
      <c r="GN24" s="28"/>
      <c r="GO24" s="27"/>
      <c r="GP24" s="25">
        <v>2</v>
      </c>
      <c r="GQ24" s="25">
        <v>2</v>
      </c>
      <c r="GR24" s="25">
        <v>2</v>
      </c>
      <c r="GS24" s="25">
        <v>2</v>
      </c>
      <c r="GT24" s="25">
        <v>2</v>
      </c>
      <c r="GU24" s="25">
        <v>2</v>
      </c>
      <c r="GV24" s="25">
        <v>2</v>
      </c>
      <c r="GW24" s="28"/>
      <c r="GX24" s="28"/>
      <c r="GY24" s="28"/>
      <c r="GZ24" s="28"/>
      <c r="HA24" s="27"/>
      <c r="HB24" s="28">
        <v>12</v>
      </c>
      <c r="HC24" s="28">
        <v>13</v>
      </c>
      <c r="HD24" s="28">
        <v>12</v>
      </c>
      <c r="HE24" s="28">
        <v>11</v>
      </c>
      <c r="HF24" s="28"/>
      <c r="HG24" s="28"/>
      <c r="HH24" s="28"/>
      <c r="HI24" s="28"/>
      <c r="HJ24" s="27"/>
      <c r="HK24" s="25">
        <v>0.55000000000000004</v>
      </c>
      <c r="HL24" s="25">
        <v>0.7</v>
      </c>
      <c r="HM24" s="25">
        <v>0.46</v>
      </c>
      <c r="HN24" s="25">
        <v>0.44</v>
      </c>
      <c r="HO24" s="25">
        <v>0.44</v>
      </c>
      <c r="HP24" s="25">
        <v>0.46</v>
      </c>
      <c r="HQ24" s="25">
        <v>0.44</v>
      </c>
      <c r="HR24" s="28"/>
      <c r="HS24" s="28"/>
      <c r="HT24" s="28"/>
      <c r="HU24" s="28"/>
      <c r="HV24" s="27"/>
      <c r="HW24" s="25">
        <v>80.5</v>
      </c>
      <c r="HX24" s="25">
        <v>61.8</v>
      </c>
      <c r="HY24" s="25">
        <v>97.9</v>
      </c>
      <c r="HZ24" s="25">
        <v>97.9</v>
      </c>
      <c r="IA24" s="25">
        <v>97.9</v>
      </c>
      <c r="IB24" s="25">
        <v>97.9</v>
      </c>
      <c r="IC24" s="25">
        <v>97.9</v>
      </c>
      <c r="ID24" s="28"/>
      <c r="IE24" s="28"/>
      <c r="IF24" s="28"/>
      <c r="IG24" s="28"/>
      <c r="IH24" s="27"/>
      <c r="II24" s="28">
        <v>133</v>
      </c>
      <c r="IJ24" s="28">
        <v>135</v>
      </c>
      <c r="IK24" s="28">
        <v>134</v>
      </c>
      <c r="IL24" s="28">
        <v>134</v>
      </c>
      <c r="IM24" s="28"/>
      <c r="IN24" s="28"/>
      <c r="IO24" s="28"/>
      <c r="IP24" s="28"/>
      <c r="IQ24" s="27"/>
      <c r="IR24" s="25">
        <v>7.86</v>
      </c>
      <c r="IT24" s="25">
        <v>3.42</v>
      </c>
      <c r="IU24" s="25">
        <v>3.03</v>
      </c>
      <c r="IV24" s="25">
        <v>3.21</v>
      </c>
      <c r="IW24" s="25">
        <v>3.2</v>
      </c>
      <c r="IX24" s="25">
        <v>3.11</v>
      </c>
      <c r="IY24" s="28"/>
      <c r="IZ24" s="28"/>
      <c r="JA24" s="28"/>
      <c r="JB24" s="28"/>
      <c r="JC24" s="27"/>
      <c r="JD24" s="25">
        <v>2</v>
      </c>
      <c r="JE24" s="25">
        <v>2</v>
      </c>
      <c r="JF24" s="25">
        <v>2</v>
      </c>
      <c r="JG24" s="25">
        <v>2</v>
      </c>
      <c r="JH24" s="25">
        <v>2</v>
      </c>
      <c r="JI24" s="25">
        <v>2</v>
      </c>
      <c r="JJ24" s="25">
        <v>2</v>
      </c>
      <c r="JK24" s="28"/>
      <c r="JL24" s="28"/>
      <c r="JM24" s="28"/>
      <c r="JN24" s="28"/>
      <c r="JO24" s="27"/>
      <c r="JP24" s="25">
        <v>1</v>
      </c>
      <c r="JQ24" s="25">
        <v>1</v>
      </c>
      <c r="JR24" s="25">
        <v>1</v>
      </c>
      <c r="JS24" s="25">
        <v>1</v>
      </c>
      <c r="JT24" s="25">
        <v>1</v>
      </c>
      <c r="JU24" s="25">
        <v>1</v>
      </c>
      <c r="JV24" s="25">
        <v>1</v>
      </c>
      <c r="JW24" s="28"/>
      <c r="JX24" s="28"/>
      <c r="JY24" s="28"/>
      <c r="JZ24" s="28"/>
      <c r="KA24" s="27"/>
      <c r="KB24" s="28" t="s">
        <v>351</v>
      </c>
      <c r="KC24" s="28">
        <v>5.6</v>
      </c>
      <c r="KD24" s="25">
        <v>1</v>
      </c>
      <c r="KE24" s="25">
        <v>0</v>
      </c>
      <c r="KF24" s="25">
        <v>1</v>
      </c>
      <c r="KH24" s="26">
        <v>44834</v>
      </c>
      <c r="KI24">
        <f>KH24-D24</f>
        <v>276</v>
      </c>
      <c r="KJ24">
        <f>KI24/7</f>
        <v>39.428571428571431</v>
      </c>
      <c r="KK24">
        <f>IF(DJ24&gt;70,1,IF(DJ24&lt;40,3,2))</f>
        <v>1</v>
      </c>
      <c r="KL24">
        <f>IF(DK24&gt;70,1,IF(DK24&lt;40,3,2))</f>
        <v>1</v>
      </c>
      <c r="KM24">
        <f>IF(DL24&gt;70,1,IF(DL24&lt;40,3,2))</f>
        <v>1</v>
      </c>
      <c r="KN24">
        <f>IF(DM24&gt;70,1,IF(DM24&lt;40,3,2))</f>
        <v>1</v>
      </c>
      <c r="KO24">
        <f>IF(DQ24&gt;70,1,IF(DQ24&lt;40,3,2))</f>
        <v>1</v>
      </c>
      <c r="KP24">
        <f>IF(DR24&gt;70,1,IF(DR24&lt;40,3,2))</f>
        <v>1</v>
      </c>
      <c r="KR24">
        <f>IF(EK24&gt;3.5,1,IF(EK24&lt;2.8,3,2))</f>
        <v>2</v>
      </c>
      <c r="KS24">
        <f>IF(EL24&gt;3.5,1,IF(EL24&lt;2.8,3,2))</f>
        <v>2</v>
      </c>
      <c r="KT24">
        <f>IF(EM24&gt;3.5,1,IF(EM24&lt;2.8,3,2))</f>
        <v>2</v>
      </c>
      <c r="KU24">
        <f>IF(EN24&gt;3.5,1,IF(EN24&lt;2.8,3,2))</f>
        <v>2</v>
      </c>
      <c r="KV24">
        <f>IF(EO24&gt;3.5,1,IF(EO24&lt;2.8,3,2))</f>
        <v>2</v>
      </c>
      <c r="KW24">
        <f>IF(EP24&gt;3.5,1,IF(EP24&lt;2.8,3,2))</f>
        <v>2</v>
      </c>
      <c r="KY24">
        <f>IF(EW24&lt;2,1,IF(EW24&gt;3,3,2))</f>
        <v>1</v>
      </c>
      <c r="KZ24">
        <f>IF(EX24&lt;2,1,IF(EX24&gt;3,3,2))</f>
        <v>1</v>
      </c>
      <c r="LA24">
        <f>IF(EY24&lt;2,1,IF(EY24&gt;3,3,2))</f>
        <v>1</v>
      </c>
      <c r="LB24">
        <f>IF(EZ24&lt;2,1,IF(EZ24&gt;3,3,2))</f>
        <v>1</v>
      </c>
      <c r="LC24">
        <f>IF(FA24&lt;2,1,IF(FA24&gt;3,3,2))</f>
        <v>1</v>
      </c>
      <c r="LD24">
        <f>IF(FB24&lt;2,1,IF(FB24&gt;3,3,2))</f>
        <v>1</v>
      </c>
      <c r="LF24">
        <f>JD24+JP24+KK24+KR24+KY24</f>
        <v>7</v>
      </c>
      <c r="LG24">
        <f>JE24+JQ24+KL24+KS24+KZ24</f>
        <v>7</v>
      </c>
      <c r="LH24">
        <f>JF24+JR24+KM24+KT24+LA24</f>
        <v>7</v>
      </c>
      <c r="LI24">
        <f>JG24+JS24+KN24+KU24+LB24</f>
        <v>7</v>
      </c>
      <c r="LJ24">
        <f>JH24+JT24+KO24+KV24+LC24</f>
        <v>7</v>
      </c>
      <c r="LK24">
        <f>JI24+JU24+KP24+KW24+LD24</f>
        <v>7</v>
      </c>
      <c r="LL24" s="25">
        <v>7</v>
      </c>
      <c r="LM24" t="str">
        <f t="shared" ref="LM24:LM26" si="60">IF(LF24&lt;7,"A",IF(LF24&gt;9,"C","B"))</f>
        <v>B</v>
      </c>
      <c r="LN24" t="str">
        <f t="shared" ref="LN24:LN26" si="61">IF(LG24&lt;7,"A",IF(LG24&gt;9,"C","B"))</f>
        <v>B</v>
      </c>
      <c r="LO24" t="str">
        <f t="shared" ref="LO24:LO26" si="62">IF(LH24&lt;7,"A",IF(LH24&gt;9,"C","B"))</f>
        <v>B</v>
      </c>
      <c r="LP24" t="str">
        <f t="shared" ref="LP24:LP26" si="63">IF(LI24&lt;7,"A",IF(LI24&gt;9,"C","B"))</f>
        <v>B</v>
      </c>
      <c r="LQ24" t="str">
        <f t="shared" ref="LQ24:LQ26" si="64">IF(LJ24&lt;7,"A",IF(LJ24&gt;9,"C","B"))</f>
        <v>B</v>
      </c>
      <c r="LR24" t="str">
        <f t="shared" ref="LR24:LR26" si="65">IF(LK24&lt;7,"A",IF(LK24&gt;9,"C","B"))</f>
        <v>B</v>
      </c>
    </row>
    <row r="25" spans="1:331" x14ac:dyDescent="0.55000000000000004">
      <c r="A25">
        <v>78</v>
      </c>
      <c r="B25" t="s">
        <v>140</v>
      </c>
      <c r="C25" s="1">
        <v>44502</v>
      </c>
      <c r="D25" s="1">
        <f>C25+84</f>
        <v>44586</v>
      </c>
      <c r="E25" t="s">
        <v>141</v>
      </c>
      <c r="F25" t="s">
        <v>145</v>
      </c>
      <c r="G25" t="s">
        <v>143</v>
      </c>
      <c r="H25">
        <v>0</v>
      </c>
      <c r="I25">
        <v>156</v>
      </c>
      <c r="J25">
        <v>60</v>
      </c>
      <c r="K25">
        <f t="shared" si="39"/>
        <v>24.654832347140037</v>
      </c>
      <c r="L25">
        <f t="shared" si="55"/>
        <v>1.5925604966471236</v>
      </c>
      <c r="M25">
        <f t="shared" si="56"/>
        <v>1127.0662227321989</v>
      </c>
      <c r="N25">
        <v>7</v>
      </c>
      <c r="Q25">
        <v>6</v>
      </c>
      <c r="T25" t="e">
        <f>(0.957*LN(HK25)+0.378*LN(EW25)+1.12*LN(DY25)+0.643)*10</f>
        <v>#NUM!</v>
      </c>
      <c r="AI25">
        <f>(FI25*A25)/(CX25*(FU25^0.5))</f>
        <v>4.9026070162267299</v>
      </c>
      <c r="AO25">
        <v>1</v>
      </c>
      <c r="AP25">
        <v>0</v>
      </c>
      <c r="AQ25">
        <v>0</v>
      </c>
      <c r="AR25">
        <v>0</v>
      </c>
      <c r="AS25">
        <v>20</v>
      </c>
      <c r="AT25">
        <v>0</v>
      </c>
      <c r="AU25">
        <v>0</v>
      </c>
      <c r="AV25" s="29">
        <v>12.6</v>
      </c>
      <c r="AW25" s="29">
        <v>12.5</v>
      </c>
      <c r="AX25" s="29">
        <v>12.6</v>
      </c>
      <c r="AY25" s="29">
        <f t="shared" si="57"/>
        <v>12.566666666666668</v>
      </c>
      <c r="AZ25" s="29">
        <v>0.89</v>
      </c>
      <c r="BA25" s="29">
        <v>0.89</v>
      </c>
      <c r="BB25" s="29">
        <f t="shared" si="58"/>
        <v>0.62211388522711886</v>
      </c>
      <c r="BC25" s="29">
        <f t="shared" si="59"/>
        <v>469.07386946124763</v>
      </c>
      <c r="BM25" s="9">
        <v>1270</v>
      </c>
      <c r="BO25">
        <v>5.3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CC25">
        <v>3.45</v>
      </c>
      <c r="CD25">
        <v>3.16</v>
      </c>
      <c r="CE25">
        <v>5.69</v>
      </c>
      <c r="CF25">
        <v>4.8899999999999997</v>
      </c>
      <c r="CL25">
        <v>8.3000000000000007</v>
      </c>
      <c r="CM25">
        <v>10.3</v>
      </c>
      <c r="CN25">
        <v>10.9</v>
      </c>
      <c r="CO25">
        <v>10.6</v>
      </c>
      <c r="CP25">
        <v>9.4</v>
      </c>
      <c r="CQ25">
        <v>10.7</v>
      </c>
      <c r="CR25">
        <v>11.6</v>
      </c>
      <c r="CX25">
        <v>135</v>
      </c>
      <c r="CY25">
        <v>149</v>
      </c>
      <c r="CZ25">
        <v>137</v>
      </c>
      <c r="DA25">
        <v>140</v>
      </c>
      <c r="DB25">
        <v>195</v>
      </c>
      <c r="DC25">
        <v>136</v>
      </c>
      <c r="DD25">
        <v>136</v>
      </c>
      <c r="EK25">
        <v>3.5</v>
      </c>
      <c r="EL25">
        <v>3.7</v>
      </c>
      <c r="EM25">
        <v>3.8</v>
      </c>
      <c r="EN25">
        <v>3.6</v>
      </c>
      <c r="EO25">
        <v>2.9</v>
      </c>
      <c r="EP25">
        <v>3.8</v>
      </c>
      <c r="EQ25">
        <v>3.8</v>
      </c>
      <c r="EW25">
        <v>1.7</v>
      </c>
      <c r="EX25">
        <v>0.7</v>
      </c>
      <c r="EY25">
        <v>0.6</v>
      </c>
      <c r="EZ25">
        <v>0.7</v>
      </c>
      <c r="FA25">
        <v>0.7</v>
      </c>
      <c r="FB25">
        <v>0.7</v>
      </c>
      <c r="FC25">
        <v>1.8</v>
      </c>
      <c r="FI25">
        <v>36</v>
      </c>
      <c r="FJ25">
        <v>29</v>
      </c>
      <c r="FK25">
        <v>37</v>
      </c>
      <c r="FL25">
        <v>25</v>
      </c>
      <c r="FM25">
        <v>52</v>
      </c>
      <c r="FN25">
        <v>25</v>
      </c>
      <c r="FO25">
        <v>25</v>
      </c>
      <c r="FU25">
        <v>18</v>
      </c>
      <c r="FV25">
        <v>15</v>
      </c>
      <c r="FW25">
        <v>20</v>
      </c>
      <c r="FX25">
        <v>13</v>
      </c>
      <c r="FY25">
        <v>41</v>
      </c>
      <c r="FZ25">
        <v>13</v>
      </c>
      <c r="GA25">
        <v>20</v>
      </c>
      <c r="GG25">
        <v>40</v>
      </c>
      <c r="GH25">
        <v>65</v>
      </c>
      <c r="GI25">
        <v>54</v>
      </c>
      <c r="GJ25">
        <v>44</v>
      </c>
      <c r="GP25">
        <v>2.8</v>
      </c>
      <c r="GQ25">
        <v>3.8</v>
      </c>
      <c r="GR25">
        <v>3.2</v>
      </c>
      <c r="GS25">
        <v>3.5</v>
      </c>
      <c r="GT25">
        <v>2</v>
      </c>
      <c r="GU25">
        <v>2.9</v>
      </c>
      <c r="GV25">
        <v>2.2000000000000002</v>
      </c>
      <c r="HB25" t="s">
        <v>225</v>
      </c>
      <c r="HC25" t="s">
        <v>225</v>
      </c>
      <c r="HD25" t="s">
        <v>225</v>
      </c>
      <c r="HE25" t="s">
        <v>225</v>
      </c>
      <c r="HF25" t="s">
        <v>225</v>
      </c>
      <c r="HK25">
        <v>1.1100000000000001</v>
      </c>
      <c r="HL25">
        <v>1.31</v>
      </c>
      <c r="HM25">
        <v>1.33</v>
      </c>
      <c r="HN25">
        <v>1.24</v>
      </c>
      <c r="HO25">
        <v>0.96</v>
      </c>
      <c r="HP25">
        <v>1.06</v>
      </c>
      <c r="HQ25">
        <v>0.77</v>
      </c>
      <c r="HW25">
        <v>36.6</v>
      </c>
      <c r="HX25">
        <v>30.6</v>
      </c>
      <c r="HY25">
        <v>30.1</v>
      </c>
      <c r="HZ25">
        <v>32.4</v>
      </c>
      <c r="IA25">
        <v>42.9</v>
      </c>
      <c r="IB25">
        <v>38.5</v>
      </c>
      <c r="IC25">
        <v>54.7</v>
      </c>
      <c r="II25">
        <v>144</v>
      </c>
      <c r="IJ25">
        <v>142</v>
      </c>
      <c r="IK25">
        <v>143</v>
      </c>
      <c r="IL25">
        <v>141</v>
      </c>
      <c r="IR25">
        <v>3.54</v>
      </c>
      <c r="JD25">
        <v>2</v>
      </c>
      <c r="JE25">
        <v>2</v>
      </c>
      <c r="JF25">
        <v>2</v>
      </c>
      <c r="JG25">
        <v>2</v>
      </c>
      <c r="JH25">
        <v>1</v>
      </c>
      <c r="JI25">
        <v>1</v>
      </c>
      <c r="JJ25">
        <v>1</v>
      </c>
      <c r="JP25">
        <v>1</v>
      </c>
      <c r="JQ25">
        <v>1</v>
      </c>
      <c r="JR25">
        <v>1</v>
      </c>
      <c r="JS25">
        <v>1</v>
      </c>
      <c r="JT25">
        <v>1</v>
      </c>
      <c r="JU25">
        <v>1</v>
      </c>
      <c r="JV25">
        <v>1</v>
      </c>
      <c r="KB25" t="s">
        <v>351</v>
      </c>
      <c r="KC25">
        <v>7.9</v>
      </c>
      <c r="KD25">
        <v>0</v>
      </c>
      <c r="KE25">
        <v>0</v>
      </c>
      <c r="KF25">
        <v>1</v>
      </c>
      <c r="KH25" s="26">
        <v>44834</v>
      </c>
      <c r="KI25">
        <f>KH25-D25</f>
        <v>248</v>
      </c>
      <c r="KJ25">
        <f>KI25/7</f>
        <v>35.428571428571431</v>
      </c>
      <c r="KK25">
        <v>1</v>
      </c>
      <c r="KL25">
        <v>1</v>
      </c>
      <c r="KM25">
        <v>1</v>
      </c>
      <c r="KN25">
        <v>1</v>
      </c>
      <c r="KO25">
        <v>1</v>
      </c>
      <c r="KP25">
        <v>1</v>
      </c>
      <c r="KR25">
        <f>IF(EK25&gt;3.5,1,IF(EK25&lt;2.8,3,2))</f>
        <v>2</v>
      </c>
      <c r="KS25">
        <f>IF(EL25&gt;3.5,1,IF(EL25&lt;2.8,3,2))</f>
        <v>1</v>
      </c>
      <c r="KT25">
        <f>IF(EM25&gt;3.5,1,IF(EM25&lt;2.8,3,2))</f>
        <v>1</v>
      </c>
      <c r="KU25">
        <f>IF(EN25&gt;3.5,1,IF(EN25&lt;2.8,3,2))</f>
        <v>1</v>
      </c>
      <c r="KV25">
        <f>IF(EO25&gt;3.5,1,IF(EO25&lt;2.8,3,2))</f>
        <v>2</v>
      </c>
      <c r="KW25">
        <f>IF(EP25&gt;3.5,1,IF(EP25&lt;2.8,3,2))</f>
        <v>1</v>
      </c>
      <c r="KY25">
        <f>IF(EW25&lt;2,1,IF(EW25&gt;3,3,2))</f>
        <v>1</v>
      </c>
      <c r="KZ25">
        <f>IF(EX25&lt;2,1,IF(EX25&gt;3,3,2))</f>
        <v>1</v>
      </c>
      <c r="LA25">
        <f>IF(EY25&lt;2,1,IF(EY25&gt;3,3,2))</f>
        <v>1</v>
      </c>
      <c r="LB25">
        <f>IF(EZ25&lt;2,1,IF(EZ25&gt;3,3,2))</f>
        <v>1</v>
      </c>
      <c r="LC25">
        <f>IF(FA25&lt;2,1,IF(FA25&gt;3,3,2))</f>
        <v>1</v>
      </c>
      <c r="LD25">
        <f>IF(FB25&lt;2,1,IF(FB25&gt;3,3,2))</f>
        <v>1</v>
      </c>
      <c r="LF25">
        <f>JD25+JP25+KK25+KR25+KY25</f>
        <v>7</v>
      </c>
      <c r="LG25">
        <f>JE25+JQ25+KL25+KS25+KZ25</f>
        <v>6</v>
      </c>
      <c r="LH25">
        <f>JF25+JR25+KM25+KT25+LA25</f>
        <v>6</v>
      </c>
      <c r="LI25">
        <f>JG25+JS25+KN25+KU25+LB25</f>
        <v>6</v>
      </c>
      <c r="LJ25">
        <f>JH25+JT25+KO25+KV25+LC25</f>
        <v>6</v>
      </c>
      <c r="LK25">
        <f>JI25+JU25+KP25+KW25+LD25</f>
        <v>5</v>
      </c>
      <c r="LL25" s="9">
        <v>6</v>
      </c>
      <c r="LM25" t="str">
        <f t="shared" si="60"/>
        <v>B</v>
      </c>
      <c r="LN25" t="str">
        <f t="shared" si="61"/>
        <v>A</v>
      </c>
      <c r="LO25" t="str">
        <f t="shared" si="62"/>
        <v>A</v>
      </c>
      <c r="LP25" t="str">
        <f t="shared" si="63"/>
        <v>A</v>
      </c>
      <c r="LQ25" t="str">
        <f t="shared" si="64"/>
        <v>A</v>
      </c>
      <c r="LR25" t="str">
        <f t="shared" si="65"/>
        <v>A</v>
      </c>
    </row>
    <row r="26" spans="1:331" x14ac:dyDescent="0.55000000000000004">
      <c r="A26">
        <v>79</v>
      </c>
      <c r="B26" t="s">
        <v>139</v>
      </c>
      <c r="C26" s="1">
        <v>44537</v>
      </c>
      <c r="D26" s="1">
        <f>C26+84</f>
        <v>44621</v>
      </c>
      <c r="E26" t="s">
        <v>141</v>
      </c>
      <c r="F26" t="s">
        <v>145</v>
      </c>
      <c r="G26" t="s">
        <v>143</v>
      </c>
      <c r="H26">
        <v>0</v>
      </c>
      <c r="I26">
        <v>170</v>
      </c>
      <c r="J26">
        <v>70</v>
      </c>
      <c r="K26">
        <f t="shared" si="39"/>
        <v>24.221453287197235</v>
      </c>
      <c r="L26">
        <f t="shared" si="55"/>
        <v>1.8097078017532484</v>
      </c>
      <c r="M26">
        <f t="shared" si="56"/>
        <v>1280.4156495981442</v>
      </c>
      <c r="N26">
        <v>7</v>
      </c>
      <c r="Q26">
        <v>6</v>
      </c>
      <c r="T26">
        <f>(0.957*LN(HK26)+0.378*LN(EW26)+1.12*LN(DY26)+0.643)*10</f>
        <v>9.8199764798817153</v>
      </c>
      <c r="AI26">
        <f>(FI26*A26)/(CX26*(FU26^0.5))</f>
        <v>27.859582567637716</v>
      </c>
      <c r="AO26">
        <v>1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10.6</v>
      </c>
      <c r="AW26">
        <v>10.4</v>
      </c>
      <c r="AX26">
        <v>9.8000000000000007</v>
      </c>
      <c r="AY26">
        <f t="shared" si="57"/>
        <v>10.266666666666667</v>
      </c>
      <c r="AZ26">
        <v>1.1000000000000001</v>
      </c>
      <c r="BA26">
        <v>1.1000000000000001</v>
      </c>
      <c r="BB26">
        <f t="shared" si="58"/>
        <v>0.9503317777109126</v>
      </c>
      <c r="BC26">
        <f t="shared" si="59"/>
        <v>585.40437506992225</v>
      </c>
      <c r="BM26">
        <v>961.04</v>
      </c>
      <c r="BO26">
        <v>5.7</v>
      </c>
      <c r="BR26">
        <v>0</v>
      </c>
      <c r="BS26">
        <v>0</v>
      </c>
      <c r="BT26">
        <v>0</v>
      </c>
      <c r="BU26">
        <v>0</v>
      </c>
      <c r="BV26">
        <v>0</v>
      </c>
      <c r="CC26">
        <v>1.74</v>
      </c>
      <c r="CD26">
        <v>2.87</v>
      </c>
      <c r="CE26">
        <v>3.17</v>
      </c>
      <c r="CL26">
        <v>10.3</v>
      </c>
      <c r="CM26">
        <v>10.6</v>
      </c>
      <c r="CN26">
        <v>11</v>
      </c>
      <c r="CO26">
        <v>11.3</v>
      </c>
      <c r="CP26">
        <v>11.3</v>
      </c>
      <c r="CQ26">
        <v>11.2</v>
      </c>
      <c r="CX26">
        <v>32</v>
      </c>
      <c r="CY26">
        <v>41</v>
      </c>
      <c r="CZ26">
        <v>42</v>
      </c>
      <c r="DA26">
        <v>44</v>
      </c>
      <c r="DB26">
        <v>44</v>
      </c>
      <c r="DC26">
        <v>39</v>
      </c>
      <c r="DJ26">
        <v>60</v>
      </c>
      <c r="DK26">
        <v>69</v>
      </c>
      <c r="DL26">
        <v>66</v>
      </c>
      <c r="DM26">
        <v>68</v>
      </c>
      <c r="DQ26">
        <v>68</v>
      </c>
      <c r="DR26">
        <v>65</v>
      </c>
      <c r="DY26">
        <v>1.37</v>
      </c>
      <c r="DZ26">
        <v>1.22</v>
      </c>
      <c r="EA26">
        <v>1.29</v>
      </c>
      <c r="EB26">
        <v>1.25</v>
      </c>
      <c r="EC26">
        <v>1.25</v>
      </c>
      <c r="ED26">
        <v>1.32</v>
      </c>
      <c r="EK26">
        <v>3.2</v>
      </c>
      <c r="EL26">
        <v>3.4</v>
      </c>
      <c r="EM26">
        <v>3.6</v>
      </c>
      <c r="EN26">
        <v>3.6</v>
      </c>
      <c r="EO26">
        <v>3.6</v>
      </c>
      <c r="EP26">
        <v>3.5</v>
      </c>
      <c r="EW26">
        <v>1.5</v>
      </c>
      <c r="EX26">
        <v>1.6</v>
      </c>
      <c r="EY26">
        <v>1.5</v>
      </c>
      <c r="EZ26">
        <v>1.4</v>
      </c>
      <c r="FA26">
        <v>1.4</v>
      </c>
      <c r="FB26">
        <v>1.7</v>
      </c>
      <c r="FI26">
        <v>74</v>
      </c>
      <c r="FJ26">
        <v>49</v>
      </c>
      <c r="FK26">
        <v>45</v>
      </c>
      <c r="FL26">
        <v>46</v>
      </c>
      <c r="FM26">
        <v>46</v>
      </c>
      <c r="FN26">
        <v>43</v>
      </c>
      <c r="FU26">
        <v>43</v>
      </c>
      <c r="FV26">
        <v>23</v>
      </c>
      <c r="FW26">
        <v>20</v>
      </c>
      <c r="FX26">
        <v>21</v>
      </c>
      <c r="FY26">
        <v>21</v>
      </c>
      <c r="FZ26">
        <v>18</v>
      </c>
      <c r="GG26">
        <v>19</v>
      </c>
      <c r="GH26">
        <v>16</v>
      </c>
      <c r="GI26">
        <v>16</v>
      </c>
      <c r="GP26">
        <v>11.6</v>
      </c>
      <c r="GS26">
        <v>6.6</v>
      </c>
      <c r="GT26">
        <v>6.6</v>
      </c>
      <c r="GU26">
        <v>6.2</v>
      </c>
      <c r="HB26">
        <v>15</v>
      </c>
      <c r="HC26">
        <v>21</v>
      </c>
      <c r="HD26">
        <v>17</v>
      </c>
      <c r="HK26">
        <v>0.84</v>
      </c>
      <c r="HL26">
        <v>0.85</v>
      </c>
      <c r="HM26">
        <v>0.88</v>
      </c>
      <c r="HN26">
        <v>0.87</v>
      </c>
      <c r="HO26">
        <v>0.87</v>
      </c>
      <c r="HP26">
        <v>0.88</v>
      </c>
      <c r="HW26">
        <v>67.2</v>
      </c>
      <c r="HX26">
        <v>66.099999999999994</v>
      </c>
      <c r="HY26">
        <v>63.7</v>
      </c>
      <c r="HZ26">
        <v>64.5</v>
      </c>
      <c r="IA26">
        <v>64.5</v>
      </c>
      <c r="IB26">
        <v>63.7</v>
      </c>
      <c r="II26">
        <v>138</v>
      </c>
      <c r="IJ26">
        <v>138</v>
      </c>
      <c r="IK26">
        <v>137</v>
      </c>
      <c r="IR26">
        <v>4.95</v>
      </c>
      <c r="IS26">
        <v>3.93</v>
      </c>
      <c r="IT26">
        <v>3.84</v>
      </c>
      <c r="IU26">
        <v>3.89</v>
      </c>
      <c r="IV26">
        <v>3.89</v>
      </c>
      <c r="IW26">
        <v>3.28</v>
      </c>
      <c r="JD26">
        <v>1</v>
      </c>
      <c r="JE26">
        <v>1</v>
      </c>
      <c r="JF26">
        <v>1</v>
      </c>
      <c r="JG26">
        <v>1</v>
      </c>
      <c r="JH26">
        <v>1</v>
      </c>
      <c r="JI26">
        <v>1</v>
      </c>
      <c r="JP26">
        <v>1</v>
      </c>
      <c r="JQ26">
        <v>1</v>
      </c>
      <c r="JR26">
        <v>1</v>
      </c>
      <c r="JS26">
        <v>1</v>
      </c>
      <c r="JT26">
        <v>1</v>
      </c>
      <c r="JU26">
        <v>1</v>
      </c>
      <c r="KB26" t="s">
        <v>157</v>
      </c>
      <c r="KC26">
        <v>8.3000000000000007</v>
      </c>
      <c r="KD26">
        <v>2</v>
      </c>
      <c r="KE26">
        <v>1</v>
      </c>
      <c r="KF26">
        <v>0</v>
      </c>
      <c r="KG26" t="s">
        <v>398</v>
      </c>
      <c r="KH26" s="1">
        <v>44782</v>
      </c>
      <c r="KI26">
        <f>KH26-D26</f>
        <v>161</v>
      </c>
      <c r="KJ26">
        <f>KI26/7</f>
        <v>23</v>
      </c>
      <c r="KK26">
        <f>IF(DJ26&gt;70,1,IF(DJ26&lt;40,3,2))</f>
        <v>2</v>
      </c>
      <c r="KL26">
        <f>IF(DK26&gt;70,1,IF(DK26&lt;40,3,2))</f>
        <v>2</v>
      </c>
      <c r="KM26">
        <f>IF(DL26&gt;70,1,IF(DL26&lt;40,3,2))</f>
        <v>2</v>
      </c>
      <c r="KN26">
        <f>IF(DM26&gt;70,1,IF(DM26&lt;40,3,2))</f>
        <v>2</v>
      </c>
      <c r="KO26">
        <f>IF(DQ26&gt;70,1,IF(DQ26&lt;40,3,2))</f>
        <v>2</v>
      </c>
      <c r="KP26">
        <f>IF(DR26&gt;70,1,IF(DR26&lt;40,3,2))</f>
        <v>2</v>
      </c>
      <c r="KR26">
        <f>IF(EK26&gt;3.5,1,IF(EK26&lt;2.8,3,2))</f>
        <v>2</v>
      </c>
      <c r="KS26">
        <f>IF(EL26&gt;3.5,1,IF(EL26&lt;2.8,3,2))</f>
        <v>2</v>
      </c>
      <c r="KT26">
        <f>IF(EM26&gt;3.5,1,IF(EM26&lt;2.8,3,2))</f>
        <v>1</v>
      </c>
      <c r="KU26">
        <f>IF(EN26&gt;3.5,1,IF(EN26&lt;2.8,3,2))</f>
        <v>1</v>
      </c>
      <c r="KV26">
        <f>IF(EO26&gt;3.5,1,IF(EO26&lt;2.8,3,2))</f>
        <v>1</v>
      </c>
      <c r="KW26">
        <f>IF(EP26&gt;3.5,1,IF(EP26&lt;2.8,3,2))</f>
        <v>2</v>
      </c>
      <c r="KY26">
        <f>IF(EW26&lt;2,1,IF(EW26&gt;3,3,2))</f>
        <v>1</v>
      </c>
      <c r="KZ26">
        <f>IF(EX26&lt;2,1,IF(EX26&gt;3,3,2))</f>
        <v>1</v>
      </c>
      <c r="LA26">
        <f>IF(EY26&lt;2,1,IF(EY26&gt;3,3,2))</f>
        <v>1</v>
      </c>
      <c r="LB26">
        <f>IF(EZ26&lt;2,1,IF(EZ26&gt;3,3,2))</f>
        <v>1</v>
      </c>
      <c r="LC26">
        <f>IF(FA26&lt;2,1,IF(FA26&gt;3,3,2))</f>
        <v>1</v>
      </c>
      <c r="LD26">
        <f>IF(FB26&lt;2,1,IF(FB26&gt;3,3,2))</f>
        <v>1</v>
      </c>
      <c r="LF26">
        <f>JD26+JP26+KK26+KR26+KY26</f>
        <v>7</v>
      </c>
      <c r="LG26">
        <f>JE26+JQ26+KL26+KS26+KZ26</f>
        <v>7</v>
      </c>
      <c r="LH26">
        <f>JF26+JR26+KM26+KT26+LA26</f>
        <v>6</v>
      </c>
      <c r="LI26">
        <f>JG26+JS26+KN26+KU26+LB26</f>
        <v>6</v>
      </c>
      <c r="LJ26">
        <f>JH26+JT26+KO26+KV26+LC26</f>
        <v>6</v>
      </c>
      <c r="LK26">
        <f>JI26+JU26+KP26+KW26+LD26</f>
        <v>7</v>
      </c>
      <c r="LL26" s="9">
        <v>6</v>
      </c>
      <c r="LM26" t="str">
        <f t="shared" si="60"/>
        <v>B</v>
      </c>
      <c r="LN26" t="str">
        <f t="shared" si="61"/>
        <v>B</v>
      </c>
      <c r="LO26" t="str">
        <f t="shared" si="62"/>
        <v>A</v>
      </c>
      <c r="LP26" t="str">
        <f t="shared" si="63"/>
        <v>A</v>
      </c>
      <c r="LQ26" t="str">
        <f t="shared" si="64"/>
        <v>A</v>
      </c>
      <c r="LR26" t="str">
        <f t="shared" si="65"/>
        <v>B</v>
      </c>
    </row>
    <row r="27" spans="1:331" x14ac:dyDescent="0.55000000000000004">
      <c r="A27">
        <v>51</v>
      </c>
      <c r="B27" t="s">
        <v>393</v>
      </c>
      <c r="C27" s="1">
        <v>44656</v>
      </c>
      <c r="D27" s="1">
        <f>C27+84</f>
        <v>44740</v>
      </c>
      <c r="E27" t="s">
        <v>395</v>
      </c>
      <c r="F27" t="s">
        <v>145</v>
      </c>
      <c r="G27" t="s">
        <v>394</v>
      </c>
      <c r="H27">
        <v>1</v>
      </c>
      <c r="I27">
        <v>174</v>
      </c>
      <c r="J27">
        <v>84.3</v>
      </c>
      <c r="K27">
        <f t="shared" ref="K27" si="66">J27/((I27/100)*(I27/100))</f>
        <v>27.843836702338486</v>
      </c>
      <c r="L27">
        <f>(J27^0.425)*(I27^0.725)*0.007184</f>
        <v>1.9917794528191044</v>
      </c>
      <c r="M27">
        <f>706.2*(L27)+2.4</f>
        <v>1408.9946495808517</v>
      </c>
      <c r="N27">
        <v>11</v>
      </c>
      <c r="T27">
        <f>(0.957*LN(HK27)+0.378*LN(EW27)+1.12*LN(DY27)+0.643)*10</f>
        <v>17.777849462635917</v>
      </c>
      <c r="AI27">
        <f>(FI27*A27)/(CX27*(FU27^0.5))</f>
        <v>5.7227560705979634</v>
      </c>
      <c r="AO27">
        <v>1</v>
      </c>
      <c r="AP27">
        <v>1</v>
      </c>
      <c r="AQ27">
        <v>1</v>
      </c>
      <c r="AR27">
        <v>7.5</v>
      </c>
      <c r="AS27">
        <v>0</v>
      </c>
      <c r="AT27">
        <v>50</v>
      </c>
      <c r="AU27">
        <v>0</v>
      </c>
      <c r="AV27">
        <v>13</v>
      </c>
      <c r="AW27">
        <v>13.7</v>
      </c>
      <c r="AX27">
        <v>13.5</v>
      </c>
      <c r="AY27">
        <f t="shared" ref="AY27:AY28" si="67">AVERAGE(AV27:AX27)</f>
        <v>13.4</v>
      </c>
      <c r="AZ27">
        <v>1.3</v>
      </c>
      <c r="BA27">
        <v>1.3</v>
      </c>
      <c r="BB27">
        <f t="shared" ref="BB27:BB28" si="68">(AZ27/2)*(BA27/2)*PI()</f>
        <v>1.3273228961416876</v>
      </c>
      <c r="BC27">
        <f t="shared" ref="BC27:BC28" si="69">AY27*BB27*60</f>
        <v>1067.1676084979169</v>
      </c>
      <c r="BO27">
        <v>5.7</v>
      </c>
      <c r="BR27">
        <v>0</v>
      </c>
      <c r="BS27">
        <v>0</v>
      </c>
      <c r="BT27">
        <v>0</v>
      </c>
      <c r="BU27">
        <v>0</v>
      </c>
      <c r="BV27">
        <v>0</v>
      </c>
      <c r="CC27">
        <v>6.85</v>
      </c>
      <c r="CD27">
        <v>6.55</v>
      </c>
      <c r="CL27">
        <v>11.6</v>
      </c>
      <c r="CM27">
        <v>11.2</v>
      </c>
      <c r="CN27">
        <v>12</v>
      </c>
      <c r="CO27">
        <v>12</v>
      </c>
      <c r="CP27">
        <v>11.9</v>
      </c>
      <c r="CX27">
        <v>114</v>
      </c>
      <c r="CY27">
        <v>93</v>
      </c>
      <c r="CZ27">
        <v>92</v>
      </c>
      <c r="DA27">
        <v>98</v>
      </c>
      <c r="DB27">
        <v>102</v>
      </c>
      <c r="DJ27">
        <v>61</v>
      </c>
      <c r="DK27">
        <v>63</v>
      </c>
      <c r="DL27">
        <v>64</v>
      </c>
      <c r="DM27">
        <v>57</v>
      </c>
      <c r="DQ27">
        <v>57</v>
      </c>
      <c r="DY27">
        <v>1.35</v>
      </c>
      <c r="DZ27">
        <v>1.36</v>
      </c>
      <c r="EA27">
        <v>1.35</v>
      </c>
      <c r="EB27">
        <v>1.4</v>
      </c>
      <c r="EC27">
        <v>1.47</v>
      </c>
      <c r="EK27">
        <v>2.7</v>
      </c>
      <c r="EL27">
        <v>2.6</v>
      </c>
      <c r="EM27">
        <v>2.8</v>
      </c>
      <c r="EN27">
        <v>2.6</v>
      </c>
      <c r="EO27">
        <v>2.8</v>
      </c>
      <c r="EW27">
        <v>5</v>
      </c>
      <c r="EX27">
        <v>3.7</v>
      </c>
      <c r="EY27">
        <v>5.8</v>
      </c>
      <c r="EZ27">
        <v>5.0999999999999996</v>
      </c>
      <c r="FA27">
        <v>6</v>
      </c>
      <c r="FI27">
        <v>60</v>
      </c>
      <c r="FJ27">
        <v>51</v>
      </c>
      <c r="FK27">
        <v>49</v>
      </c>
      <c r="FL27">
        <v>43</v>
      </c>
      <c r="FM27">
        <v>47</v>
      </c>
      <c r="FU27">
        <v>22</v>
      </c>
      <c r="FV27">
        <v>20</v>
      </c>
      <c r="FW27">
        <v>17</v>
      </c>
      <c r="FX27">
        <v>16</v>
      </c>
      <c r="FY27">
        <v>19</v>
      </c>
      <c r="GG27">
        <v>30</v>
      </c>
      <c r="GH27">
        <v>31</v>
      </c>
      <c r="GP27">
        <v>7.2</v>
      </c>
      <c r="GQ27">
        <v>11</v>
      </c>
      <c r="GR27">
        <v>11.3</v>
      </c>
      <c r="GS27">
        <v>12.5</v>
      </c>
      <c r="GT27">
        <v>13.8</v>
      </c>
      <c r="HB27">
        <v>231</v>
      </c>
      <c r="HC27">
        <v>572</v>
      </c>
      <c r="HK27">
        <v>1.22</v>
      </c>
      <c r="HL27">
        <v>0.99</v>
      </c>
      <c r="HM27">
        <v>0.99</v>
      </c>
      <c r="HN27">
        <v>1</v>
      </c>
      <c r="HO27">
        <v>1.04</v>
      </c>
      <c r="HW27">
        <v>50.5</v>
      </c>
      <c r="HX27">
        <v>63.5</v>
      </c>
      <c r="HY27">
        <v>63.5</v>
      </c>
      <c r="HZ27">
        <v>62.8</v>
      </c>
      <c r="IA27">
        <v>60.1</v>
      </c>
      <c r="II27">
        <v>136</v>
      </c>
      <c r="IJ27">
        <v>137</v>
      </c>
      <c r="IR27">
        <v>9.6999999999999993</v>
      </c>
      <c r="IS27">
        <v>8.26</v>
      </c>
      <c r="IT27">
        <v>9.67</v>
      </c>
      <c r="IU27">
        <v>9.2899999999999991</v>
      </c>
      <c r="IV27">
        <v>9.5</v>
      </c>
      <c r="JD27">
        <v>2</v>
      </c>
      <c r="JE27">
        <v>2</v>
      </c>
      <c r="JF27">
        <v>2</v>
      </c>
      <c r="JG27">
        <v>2</v>
      </c>
      <c r="JH27">
        <v>2</v>
      </c>
      <c r="JP27">
        <v>1</v>
      </c>
      <c r="JQ27">
        <v>1</v>
      </c>
      <c r="JR27">
        <v>1</v>
      </c>
      <c r="JS27">
        <v>1</v>
      </c>
      <c r="JT27">
        <v>1</v>
      </c>
      <c r="KB27" t="s">
        <v>261</v>
      </c>
      <c r="KC27">
        <v>6.2</v>
      </c>
      <c r="KD27">
        <v>2</v>
      </c>
      <c r="KK27">
        <f>IF(DJ27&gt;70,1,IF(DJ27&lt;40,3,2))</f>
        <v>2</v>
      </c>
      <c r="KL27">
        <f>IF(DK27&gt;70,1,IF(DK27&lt;40,3,2))</f>
        <v>2</v>
      </c>
      <c r="KM27">
        <f>IF(DL27&gt;70,1,IF(DL27&lt;40,3,2))</f>
        <v>2</v>
      </c>
      <c r="KN27">
        <f>IF(DM27&gt;70,1,IF(DM27&lt;40,3,2))</f>
        <v>2</v>
      </c>
      <c r="KO27">
        <f>IF(DQ27&gt;70,1,IF(DQ27&lt;40,3,2))</f>
        <v>2</v>
      </c>
      <c r="KR27">
        <f>IF(EK27&gt;3.5,1,IF(EK27&lt;2.8,3,2))</f>
        <v>3</v>
      </c>
      <c r="KS27">
        <f>IF(EL27&gt;3.5,1,IF(EL27&lt;2.8,3,2))</f>
        <v>3</v>
      </c>
      <c r="KT27">
        <f>IF(EM27&gt;3.5,1,IF(EM27&lt;2.8,3,2))</f>
        <v>2</v>
      </c>
      <c r="KU27">
        <f>IF(EN27&gt;3.5,1,IF(EN27&lt;2.8,3,2))</f>
        <v>3</v>
      </c>
      <c r="KV27">
        <f>IF(EO27&gt;3.5,1,IF(EO27&lt;2.8,3,2))</f>
        <v>2</v>
      </c>
      <c r="KY27">
        <f>IF(EW27&lt;2,1,IF(EW27&gt;3,3,2))</f>
        <v>3</v>
      </c>
      <c r="KZ27">
        <f>IF(EX27&lt;2,1,IF(EX27&gt;3,3,2))</f>
        <v>3</v>
      </c>
      <c r="LA27">
        <f>IF(EY27&lt;2,1,IF(EY27&gt;3,3,2))</f>
        <v>3</v>
      </c>
      <c r="LB27">
        <f>IF(EZ27&lt;2,1,IF(EZ27&gt;3,3,2))</f>
        <v>3</v>
      </c>
      <c r="LC27">
        <f>IF(FA27&lt;2,1,IF(FA27&gt;3,3,2))</f>
        <v>3</v>
      </c>
      <c r="LF27">
        <f>JD27+JP27+KK27+KR27+KY27</f>
        <v>11</v>
      </c>
      <c r="LG27">
        <f>JE27+JQ27+KL27+KS27+KZ27</f>
        <v>11</v>
      </c>
      <c r="LH27">
        <f>JF27+JR27+KM27+KT27+LA27</f>
        <v>10</v>
      </c>
      <c r="LI27">
        <f>JG27+JS27+KN27+KU27+LB27</f>
        <v>11</v>
      </c>
      <c r="LJ27">
        <f>JH27+JT27+KO27+KV27+LC27</f>
        <v>10</v>
      </c>
      <c r="LM27" t="str">
        <f t="shared" ref="LM27" si="70">IF(LF27&lt;7,"A",IF(LF27&gt;9,"C","B"))</f>
        <v>C</v>
      </c>
      <c r="LN27" t="str">
        <f t="shared" ref="LN27" si="71">IF(LG27&lt;7,"A",IF(LG27&gt;9,"C","B"))</f>
        <v>C</v>
      </c>
      <c r="LO27" t="str">
        <f t="shared" ref="LO27" si="72">IF(LH27&lt;7,"A",IF(LH27&gt;9,"C","B"))</f>
        <v>C</v>
      </c>
      <c r="LP27" t="str">
        <f t="shared" ref="LP27" si="73">IF(LI27&lt;7,"A",IF(LI27&gt;9,"C","B"))</f>
        <v>C</v>
      </c>
      <c r="LQ27" t="str">
        <f t="shared" ref="LQ27" si="74">IF(LJ27&lt;7,"A",IF(LJ27&gt;9,"C","B"))</f>
        <v>C</v>
      </c>
    </row>
    <row r="28" spans="1:331" x14ac:dyDescent="0.55000000000000004">
      <c r="A28">
        <v>58</v>
      </c>
      <c r="B28" t="s">
        <v>396</v>
      </c>
      <c r="C28" s="1">
        <v>44693</v>
      </c>
      <c r="D28" s="1">
        <f>C28+84</f>
        <v>44777</v>
      </c>
      <c r="E28" t="s">
        <v>397</v>
      </c>
      <c r="F28" t="s">
        <v>145</v>
      </c>
      <c r="G28" t="s">
        <v>143</v>
      </c>
      <c r="H28">
        <v>0</v>
      </c>
      <c r="I28">
        <v>173.5</v>
      </c>
      <c r="J28">
        <v>81.099999999999994</v>
      </c>
      <c r="K28">
        <f t="shared" ref="K28" si="75">J28/((I28/100)*(I28/100))</f>
        <v>26.941507694607544</v>
      </c>
      <c r="L28">
        <f>(J28^0.425)*(I28^0.725)*0.007184</f>
        <v>1.9552050445294882</v>
      </c>
      <c r="M28">
        <f>706.2*(L28)+2.4</f>
        <v>1383.1658024467247</v>
      </c>
      <c r="N28">
        <v>7</v>
      </c>
      <c r="T28">
        <f>(0.957*LN(HK28)+0.378*LN(EW28)+1.12*LN(DY28)+0.643)*10</f>
        <v>10.365421620789272</v>
      </c>
      <c r="AI28">
        <f>(FI28*A28)/(CX28*(FU28^0.5))</f>
        <v>7.5985535183660486</v>
      </c>
      <c r="AO28">
        <v>1</v>
      </c>
      <c r="AP28">
        <v>1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11.4</v>
      </c>
      <c r="AW28">
        <v>12.1</v>
      </c>
      <c r="AX28">
        <v>12.7</v>
      </c>
      <c r="AY28">
        <f t="shared" si="67"/>
        <v>12.066666666666668</v>
      </c>
      <c r="AZ28">
        <v>0.77</v>
      </c>
      <c r="BA28">
        <v>0.77</v>
      </c>
      <c r="BB28">
        <f t="shared" si="68"/>
        <v>0.46566257107834708</v>
      </c>
      <c r="BC28">
        <f t="shared" si="69"/>
        <v>337.1397014607233</v>
      </c>
      <c r="BO28">
        <v>6.2</v>
      </c>
      <c r="BR28">
        <v>0</v>
      </c>
      <c r="BS28">
        <v>0</v>
      </c>
      <c r="BT28">
        <v>0</v>
      </c>
      <c r="BU28">
        <v>0</v>
      </c>
      <c r="BV28">
        <v>0</v>
      </c>
      <c r="CC28">
        <v>3.28</v>
      </c>
      <c r="CD28">
        <v>2.64</v>
      </c>
      <c r="CE28">
        <v>2.88</v>
      </c>
      <c r="CL28">
        <v>11.1</v>
      </c>
      <c r="CM28">
        <v>10.199999999999999</v>
      </c>
      <c r="CN28">
        <v>9.6</v>
      </c>
      <c r="CO28">
        <v>10.1</v>
      </c>
      <c r="CP28">
        <v>9.8000000000000007</v>
      </c>
      <c r="CQ28">
        <v>10.1</v>
      </c>
      <c r="CX28">
        <v>65</v>
      </c>
      <c r="CY28">
        <v>82</v>
      </c>
      <c r="CZ28">
        <v>80</v>
      </c>
      <c r="DA28">
        <v>89</v>
      </c>
      <c r="DB28">
        <v>86</v>
      </c>
      <c r="DC28">
        <v>87</v>
      </c>
      <c r="DJ28">
        <v>60</v>
      </c>
      <c r="DK28">
        <v>70</v>
      </c>
      <c r="DL28">
        <v>66</v>
      </c>
      <c r="DM28">
        <v>68</v>
      </c>
      <c r="DQ28">
        <v>68</v>
      </c>
      <c r="DR28">
        <v>68</v>
      </c>
      <c r="DY28">
        <v>1.4</v>
      </c>
      <c r="DZ28">
        <v>1.26</v>
      </c>
      <c r="EA28">
        <v>1.31</v>
      </c>
      <c r="EB28">
        <v>1.28</v>
      </c>
      <c r="EC28">
        <v>1.28</v>
      </c>
      <c r="ED28">
        <v>1.28</v>
      </c>
      <c r="EK28">
        <v>3.5</v>
      </c>
      <c r="EL28">
        <v>3.5</v>
      </c>
      <c r="EM28">
        <v>3.4</v>
      </c>
      <c r="EN28">
        <v>3.5</v>
      </c>
      <c r="EO28">
        <v>3.5</v>
      </c>
      <c r="EP28">
        <v>3.5</v>
      </c>
      <c r="EW28">
        <v>1.1000000000000001</v>
      </c>
      <c r="EX28">
        <v>0.5</v>
      </c>
      <c r="EY28">
        <v>0.5</v>
      </c>
      <c r="EZ28">
        <v>0.6</v>
      </c>
      <c r="FA28">
        <v>0.6</v>
      </c>
      <c r="FB28">
        <v>0.6</v>
      </c>
      <c r="FI28">
        <v>83</v>
      </c>
      <c r="FJ28">
        <v>16</v>
      </c>
      <c r="FK28">
        <v>20</v>
      </c>
      <c r="FL28">
        <v>17</v>
      </c>
      <c r="FM28">
        <v>18</v>
      </c>
      <c r="FN28">
        <v>17</v>
      </c>
      <c r="FU28">
        <v>95</v>
      </c>
      <c r="FV28">
        <v>10</v>
      </c>
      <c r="FW28">
        <v>13</v>
      </c>
      <c r="FX28">
        <v>13</v>
      </c>
      <c r="FY28">
        <v>14</v>
      </c>
      <c r="FZ28">
        <v>13</v>
      </c>
      <c r="GG28">
        <v>26</v>
      </c>
      <c r="GH28">
        <v>15</v>
      </c>
      <c r="GI28">
        <v>15</v>
      </c>
      <c r="GP28">
        <v>7.5</v>
      </c>
      <c r="GQ28">
        <v>7.8</v>
      </c>
      <c r="GR28">
        <v>6.4</v>
      </c>
      <c r="GS28">
        <v>6.1</v>
      </c>
      <c r="GT28">
        <v>4.5999999999999996</v>
      </c>
      <c r="GU28">
        <v>4.2</v>
      </c>
      <c r="HB28">
        <v>13</v>
      </c>
      <c r="HC28">
        <v>12</v>
      </c>
      <c r="HD28">
        <v>13</v>
      </c>
      <c r="HK28">
        <v>0.98</v>
      </c>
      <c r="HL28">
        <v>0.84</v>
      </c>
      <c r="HM28">
        <v>0.87</v>
      </c>
      <c r="HN28">
        <v>0.9</v>
      </c>
      <c r="HO28">
        <v>0.9</v>
      </c>
      <c r="HP28">
        <v>0.9</v>
      </c>
      <c r="HW28">
        <v>61.8</v>
      </c>
      <c r="HX28">
        <v>73.2</v>
      </c>
      <c r="HY28">
        <v>70.400000000000006</v>
      </c>
      <c r="HZ28">
        <v>67.900000000000006</v>
      </c>
      <c r="IA28">
        <v>67.900000000000006</v>
      </c>
      <c r="IB28">
        <v>67.900000000000006</v>
      </c>
      <c r="II28">
        <v>135</v>
      </c>
      <c r="IJ28">
        <v>138</v>
      </c>
      <c r="IK28">
        <v>137</v>
      </c>
      <c r="IR28">
        <v>6.26</v>
      </c>
      <c r="IS28">
        <v>4.1100000000000003</v>
      </c>
      <c r="IT28">
        <v>4.57</v>
      </c>
      <c r="IU28">
        <v>4.4800000000000004</v>
      </c>
      <c r="IV28">
        <v>4.33</v>
      </c>
      <c r="IW28">
        <v>4.38</v>
      </c>
      <c r="JD28">
        <v>1</v>
      </c>
      <c r="JE28">
        <v>1</v>
      </c>
      <c r="JF28">
        <v>1</v>
      </c>
      <c r="JG28">
        <v>1</v>
      </c>
      <c r="JH28">
        <v>1</v>
      </c>
      <c r="JI28">
        <v>1</v>
      </c>
      <c r="JP28">
        <v>1</v>
      </c>
      <c r="JQ28">
        <v>1</v>
      </c>
      <c r="JR28">
        <v>1</v>
      </c>
      <c r="JS28">
        <v>1</v>
      </c>
      <c r="JT28">
        <v>1</v>
      </c>
      <c r="JU28">
        <v>1</v>
      </c>
      <c r="KB28" t="s">
        <v>157</v>
      </c>
      <c r="KC28">
        <v>8.3000000000000007</v>
      </c>
      <c r="KD28">
        <v>1</v>
      </c>
      <c r="KE28">
        <v>1</v>
      </c>
      <c r="KF28">
        <v>0</v>
      </c>
      <c r="KH28" s="1">
        <v>44847</v>
      </c>
      <c r="KI28">
        <f>KH28-D28</f>
        <v>70</v>
      </c>
      <c r="KJ28">
        <f>KI28/7</f>
        <v>10</v>
      </c>
      <c r="KK28">
        <f>IF(DJ28&gt;70,1,IF(DJ28&lt;40,3,2))</f>
        <v>2</v>
      </c>
      <c r="KL28">
        <f>IF(DK28&gt;70,1,IF(DK28&lt;40,3,2))</f>
        <v>2</v>
      </c>
      <c r="KM28">
        <f>IF(DL28&gt;70,1,IF(DL28&lt;40,3,2))</f>
        <v>2</v>
      </c>
      <c r="KN28">
        <f>IF(DM28&gt;70,1,IF(DM28&lt;40,3,2))</f>
        <v>2</v>
      </c>
      <c r="KO28">
        <f>IF(DQ28&gt;70,1,IF(DQ28&lt;40,3,2))</f>
        <v>2</v>
      </c>
      <c r="KP28">
        <f>IF(DR28&gt;70,1,IF(DR28&lt;40,3,2))</f>
        <v>2</v>
      </c>
      <c r="KR28">
        <f>IF(EK28&gt;3.5,1,IF(EK28&lt;2.8,3,2))</f>
        <v>2</v>
      </c>
      <c r="KS28">
        <f>IF(EL28&gt;3.5,1,IF(EL28&lt;2.8,3,2))</f>
        <v>2</v>
      </c>
      <c r="KT28">
        <f>IF(EM28&gt;3.5,1,IF(EM28&lt;2.8,3,2))</f>
        <v>2</v>
      </c>
      <c r="KU28">
        <f>IF(EN28&gt;3.5,1,IF(EN28&lt;2.8,3,2))</f>
        <v>2</v>
      </c>
      <c r="KV28">
        <f>IF(EO28&gt;3.5,1,IF(EO28&lt;2.8,3,2))</f>
        <v>2</v>
      </c>
      <c r="KW28">
        <f>IF(EP28&gt;3.5,1,IF(EP28&lt;2.8,3,2))</f>
        <v>2</v>
      </c>
      <c r="KY28">
        <f>IF(EW28&lt;2,1,IF(EW28&gt;3,3,2))</f>
        <v>1</v>
      </c>
      <c r="KZ28">
        <f>IF(EX28&lt;2,1,IF(EX28&gt;3,3,2))</f>
        <v>1</v>
      </c>
      <c r="LA28">
        <f>IF(EY28&lt;2,1,IF(EY28&gt;3,3,2))</f>
        <v>1</v>
      </c>
      <c r="LB28">
        <f>IF(EZ28&lt;2,1,IF(EZ28&gt;3,3,2))</f>
        <v>1</v>
      </c>
      <c r="LC28">
        <f>IF(FA28&lt;2,1,IF(FA28&gt;3,3,2))</f>
        <v>1</v>
      </c>
      <c r="LD28">
        <f>IF(FB28&lt;2,1,IF(FB28&gt;3,3,2))</f>
        <v>1</v>
      </c>
      <c r="LF28">
        <f>JD28+JP28+KK28+KR28+KY28</f>
        <v>7</v>
      </c>
      <c r="LG28">
        <f>JE28+JQ28+KL28+KS28+KZ28</f>
        <v>7</v>
      </c>
      <c r="LH28">
        <f>JF28+JR28+KM28+KT28+LA28</f>
        <v>7</v>
      </c>
      <c r="LI28">
        <f>JG28+JS28+KN28+KU28+LB28</f>
        <v>7</v>
      </c>
      <c r="LJ28">
        <f>JH28+JT28+KO28+KV28+LC28</f>
        <v>7</v>
      </c>
      <c r="LK28">
        <f>JI28+JU28+KP28+KW28+LD28</f>
        <v>7</v>
      </c>
      <c r="LL28" s="9">
        <v>7</v>
      </c>
      <c r="LM28" t="str">
        <f t="shared" ref="LM28" si="76">IF(LF28&lt;7,"A",IF(LF28&gt;9,"C","B"))</f>
        <v>B</v>
      </c>
      <c r="LN28" t="str">
        <f t="shared" ref="LN28" si="77">IF(LG28&lt;7,"A",IF(LG28&gt;9,"C","B"))</f>
        <v>B</v>
      </c>
      <c r="LO28" t="str">
        <f t="shared" ref="LO28" si="78">IF(LH28&lt;7,"A",IF(LH28&gt;9,"C","B"))</f>
        <v>B</v>
      </c>
      <c r="LP28" t="str">
        <f t="shared" ref="LP28" si="79">IF(LI28&lt;7,"A",IF(LI28&gt;9,"C","B"))</f>
        <v>B</v>
      </c>
      <c r="LQ28" t="str">
        <f t="shared" ref="LQ28" si="80">IF(LJ28&lt;7,"A",IF(LJ28&gt;9,"C","B"))</f>
        <v>B</v>
      </c>
      <c r="LR28" t="str">
        <f t="shared" ref="LR28" si="81">IF(LK28&lt;7,"A",IF(LK28&gt;9,"C","B"))</f>
        <v>B</v>
      </c>
    </row>
  </sheetData>
  <autoFilter ref="A1:LS28" xr:uid="{00000000-0001-0000-0000-000000000000}"/>
  <phoneticPr fontId="1"/>
  <pageMargins left="0.7" right="0.7" top="0.75" bottom="0.75" header="0.3" footer="0.3"/>
  <pageSetup paperSize="9" orientation="landscape" verticalDpi="300" r:id="rId1"/>
  <ignoredErrors>
    <ignoredError sqref="D27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7A1C0-AE09-4A6D-9444-70DD3A8D34FB}">
  <dimension ref="A1:D25"/>
  <sheetViews>
    <sheetView workbookViewId="0">
      <selection activeCell="J17" sqref="J17"/>
    </sheetView>
  </sheetViews>
  <sheetFormatPr defaultRowHeight="18" x14ac:dyDescent="0.55000000000000004"/>
  <cols>
    <col min="1" max="1" width="8.83203125" bestFit="1" customWidth="1"/>
  </cols>
  <sheetData>
    <row r="1" spans="1:4" x14ac:dyDescent="0.55000000000000004">
      <c r="A1" s="8" t="s">
        <v>401</v>
      </c>
      <c r="B1" t="s">
        <v>402</v>
      </c>
      <c r="C1" t="s">
        <v>403</v>
      </c>
      <c r="D1" t="s">
        <v>405</v>
      </c>
    </row>
    <row r="2" spans="1:4" x14ac:dyDescent="0.55000000000000004">
      <c r="A2">
        <v>9</v>
      </c>
      <c r="B2">
        <v>7</v>
      </c>
      <c r="C2">
        <v>7</v>
      </c>
      <c r="D2">
        <v>9</v>
      </c>
    </row>
    <row r="3" spans="1:4" x14ac:dyDescent="0.55000000000000004">
      <c r="A3">
        <v>7</v>
      </c>
      <c r="B3">
        <v>6</v>
      </c>
      <c r="C3">
        <v>6</v>
      </c>
      <c r="D3">
        <v>7</v>
      </c>
    </row>
    <row r="4" spans="1:4" x14ac:dyDescent="0.55000000000000004">
      <c r="A4">
        <v>8</v>
      </c>
      <c r="B4">
        <v>8</v>
      </c>
      <c r="C4">
        <v>8</v>
      </c>
      <c r="D4">
        <v>8</v>
      </c>
    </row>
    <row r="5" spans="1:4" x14ac:dyDescent="0.55000000000000004">
      <c r="A5">
        <v>6</v>
      </c>
      <c r="B5">
        <v>5</v>
      </c>
      <c r="C5">
        <v>5</v>
      </c>
      <c r="D5">
        <v>5</v>
      </c>
    </row>
    <row r="6" spans="1:4" x14ac:dyDescent="0.55000000000000004">
      <c r="A6">
        <v>9</v>
      </c>
      <c r="B6">
        <v>9</v>
      </c>
      <c r="C6">
        <v>10</v>
      </c>
      <c r="D6">
        <v>9</v>
      </c>
    </row>
    <row r="7" spans="1:4" x14ac:dyDescent="0.55000000000000004">
      <c r="A7">
        <v>7</v>
      </c>
      <c r="B7">
        <v>7</v>
      </c>
      <c r="C7">
        <v>7</v>
      </c>
      <c r="D7">
        <v>6</v>
      </c>
    </row>
    <row r="8" spans="1:4" x14ac:dyDescent="0.55000000000000004">
      <c r="A8">
        <v>13</v>
      </c>
      <c r="B8">
        <v>12</v>
      </c>
      <c r="C8">
        <v>13</v>
      </c>
      <c r="D8">
        <v>13</v>
      </c>
    </row>
    <row r="9" spans="1:4" x14ac:dyDescent="0.55000000000000004">
      <c r="A9">
        <v>7</v>
      </c>
      <c r="B9">
        <v>6</v>
      </c>
      <c r="C9">
        <v>5</v>
      </c>
      <c r="D9">
        <v>5</v>
      </c>
    </row>
    <row r="10" spans="1:4" x14ac:dyDescent="0.55000000000000004">
      <c r="A10">
        <v>6</v>
      </c>
      <c r="B10">
        <v>6</v>
      </c>
      <c r="C10">
        <v>6</v>
      </c>
      <c r="D10">
        <v>6</v>
      </c>
    </row>
    <row r="11" spans="1:4" x14ac:dyDescent="0.55000000000000004">
      <c r="A11">
        <v>7</v>
      </c>
      <c r="B11">
        <v>6</v>
      </c>
      <c r="C11">
        <v>5</v>
      </c>
      <c r="D11">
        <v>5</v>
      </c>
    </row>
    <row r="12" spans="1:4" x14ac:dyDescent="0.55000000000000004">
      <c r="A12">
        <v>6</v>
      </c>
      <c r="B12">
        <v>5</v>
      </c>
      <c r="C12">
        <v>5</v>
      </c>
      <c r="D12">
        <v>5</v>
      </c>
    </row>
    <row r="13" spans="1:4" x14ac:dyDescent="0.55000000000000004">
      <c r="A13">
        <v>7</v>
      </c>
      <c r="B13">
        <v>6</v>
      </c>
      <c r="C13">
        <v>5</v>
      </c>
      <c r="D13">
        <v>6</v>
      </c>
    </row>
    <row r="14" spans="1:4" x14ac:dyDescent="0.55000000000000004">
      <c r="A14">
        <v>7</v>
      </c>
      <c r="B14">
        <v>7</v>
      </c>
      <c r="C14">
        <v>6</v>
      </c>
      <c r="D14">
        <v>6</v>
      </c>
    </row>
    <row r="15" spans="1:4" x14ac:dyDescent="0.55000000000000004">
      <c r="A15">
        <v>7</v>
      </c>
      <c r="B15">
        <v>5</v>
      </c>
      <c r="C15">
        <v>5</v>
      </c>
      <c r="D15">
        <v>7</v>
      </c>
    </row>
    <row r="16" spans="1:4" x14ac:dyDescent="0.55000000000000004">
      <c r="A16">
        <v>10</v>
      </c>
      <c r="B16">
        <v>10</v>
      </c>
      <c r="C16">
        <v>10</v>
      </c>
      <c r="D16">
        <v>11</v>
      </c>
    </row>
    <row r="17" spans="1:4" x14ac:dyDescent="0.55000000000000004">
      <c r="A17">
        <v>6</v>
      </c>
      <c r="B17">
        <v>6</v>
      </c>
      <c r="C17">
        <v>6</v>
      </c>
      <c r="D17">
        <v>6</v>
      </c>
    </row>
    <row r="18" spans="1:4" x14ac:dyDescent="0.55000000000000004">
      <c r="A18">
        <v>7</v>
      </c>
      <c r="B18">
        <v>8</v>
      </c>
      <c r="C18">
        <v>7</v>
      </c>
      <c r="D18">
        <v>8</v>
      </c>
    </row>
    <row r="19" spans="1:4" x14ac:dyDescent="0.55000000000000004">
      <c r="A19">
        <v>9</v>
      </c>
      <c r="B19">
        <v>9</v>
      </c>
      <c r="C19">
        <v>9</v>
      </c>
      <c r="D19">
        <v>9</v>
      </c>
    </row>
    <row r="20" spans="1:4" x14ac:dyDescent="0.55000000000000004">
      <c r="A20">
        <v>8</v>
      </c>
      <c r="B20">
        <v>10</v>
      </c>
      <c r="C20">
        <v>11</v>
      </c>
      <c r="D20">
        <v>8</v>
      </c>
    </row>
    <row r="21" spans="1:4" x14ac:dyDescent="0.55000000000000004">
      <c r="A21">
        <v>8</v>
      </c>
      <c r="B21">
        <v>8</v>
      </c>
      <c r="C21">
        <v>7</v>
      </c>
      <c r="D21">
        <v>7</v>
      </c>
    </row>
    <row r="22" spans="1:4" x14ac:dyDescent="0.55000000000000004">
      <c r="A22">
        <v>7</v>
      </c>
      <c r="B22">
        <v>7</v>
      </c>
      <c r="C22">
        <v>7</v>
      </c>
      <c r="D22">
        <v>7</v>
      </c>
    </row>
    <row r="23" spans="1:4" x14ac:dyDescent="0.55000000000000004">
      <c r="A23">
        <v>7</v>
      </c>
      <c r="B23">
        <v>6</v>
      </c>
      <c r="C23">
        <v>5</v>
      </c>
      <c r="D23">
        <v>6</v>
      </c>
    </row>
    <row r="24" spans="1:4" x14ac:dyDescent="0.55000000000000004">
      <c r="A24">
        <v>7</v>
      </c>
      <c r="B24">
        <v>6</v>
      </c>
      <c r="C24">
        <v>7</v>
      </c>
      <c r="D24">
        <v>6</v>
      </c>
    </row>
    <row r="25" spans="1:4" x14ac:dyDescent="0.55000000000000004">
      <c r="A25">
        <v>7</v>
      </c>
      <c r="B25">
        <v>7</v>
      </c>
      <c r="C25">
        <v>7</v>
      </c>
      <c r="D25">
        <v>7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uchid</dc:creator>
  <cp:lastModifiedBy>義人</cp:lastModifiedBy>
  <cp:lastPrinted>2023-01-06T16:45:16Z</cp:lastPrinted>
  <dcterms:created xsi:type="dcterms:W3CDTF">2019-03-05T00:48:35Z</dcterms:created>
  <dcterms:modified xsi:type="dcterms:W3CDTF">2023-01-06T16:47:11Z</dcterms:modified>
</cp:coreProperties>
</file>