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N3" i="1" l="1"/>
  <c r="I3" i="1"/>
  <c r="I4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J4" i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J3" i="1"/>
  <c r="N5" i="1" l="1"/>
  <c r="O5" i="1" s="1"/>
  <c r="N4" i="1"/>
  <c r="O4" i="1" s="1"/>
  <c r="M3" i="1"/>
  <c r="N7" i="1"/>
  <c r="O7" i="1" s="1"/>
  <c r="N24" i="1"/>
  <c r="O24" i="1" s="1"/>
  <c r="N20" i="1"/>
  <c r="O20" i="1" s="1"/>
  <c r="N16" i="1"/>
  <c r="O16" i="1" s="1"/>
  <c r="N12" i="1"/>
  <c r="O12" i="1" s="1"/>
  <c r="N8" i="1"/>
  <c r="O8" i="1" s="1"/>
  <c r="N25" i="1"/>
  <c r="N21" i="1"/>
  <c r="O21" i="1" s="1"/>
  <c r="N17" i="1"/>
  <c r="O17" i="1" s="1"/>
  <c r="N13" i="1"/>
  <c r="O13" i="1" s="1"/>
  <c r="N9" i="1"/>
  <c r="O9" i="1" s="1"/>
  <c r="N22" i="1"/>
  <c r="O22" i="1" s="1"/>
  <c r="N18" i="1"/>
  <c r="O18" i="1" s="1"/>
  <c r="N14" i="1"/>
  <c r="O14" i="1" s="1"/>
  <c r="N10" i="1"/>
  <c r="O10" i="1" s="1"/>
  <c r="N6" i="1"/>
  <c r="O6" i="1" s="1"/>
  <c r="N23" i="1"/>
  <c r="O23" i="1" s="1"/>
  <c r="N19" i="1"/>
  <c r="O19" i="1" s="1"/>
  <c r="N15" i="1"/>
  <c r="O15" i="1" s="1"/>
  <c r="N11" i="1"/>
  <c r="O11" i="1" s="1"/>
  <c r="O3" i="1" l="1"/>
  <c r="P3" i="1" s="1"/>
  <c r="O25" i="1"/>
  <c r="P25" i="1" s="1"/>
  <c r="P4" i="1"/>
  <c r="P11" i="1"/>
  <c r="P6" i="1"/>
  <c r="P22" i="1"/>
  <c r="P17" i="1"/>
  <c r="P8" i="1"/>
  <c r="P24" i="1"/>
  <c r="P23" i="1"/>
  <c r="P18" i="1"/>
  <c r="P13" i="1"/>
  <c r="P19" i="1"/>
  <c r="P14" i="1"/>
  <c r="P15" i="1"/>
  <c r="P10" i="1"/>
  <c r="P5" i="1"/>
  <c r="P21" i="1"/>
  <c r="P12" i="1"/>
  <c r="P7" i="1"/>
  <c r="P9" i="1"/>
  <c r="P16" i="1"/>
</calcChain>
</file>

<file path=xl/sharedStrings.xml><?xml version="1.0" encoding="utf-8"?>
<sst xmlns="http://schemas.openxmlformats.org/spreadsheetml/2006/main" count="82" uniqueCount="68">
  <si>
    <t>i</t>
    <phoneticPr fontId="1" type="noConversion"/>
  </si>
  <si>
    <t>j</t>
    <phoneticPr fontId="1" type="noConversion"/>
  </si>
  <si>
    <t>Basic parameters</t>
    <phoneticPr fontId="1" type="noConversion"/>
  </si>
  <si>
    <t>0-2</t>
    <phoneticPr fontId="1" type="noConversion"/>
  </si>
  <si>
    <t>0-3</t>
    <phoneticPr fontId="1" type="noConversion"/>
  </si>
  <si>
    <t>1-2</t>
    <phoneticPr fontId="1" type="noConversion"/>
  </si>
  <si>
    <t>1-11</t>
    <phoneticPr fontId="1" type="noConversion"/>
  </si>
  <si>
    <t>2-13</t>
    <phoneticPr fontId="1" type="noConversion"/>
  </si>
  <si>
    <t>3-4</t>
    <phoneticPr fontId="1" type="noConversion"/>
  </si>
  <si>
    <t>3-21</t>
    <phoneticPr fontId="1" type="noConversion"/>
  </si>
  <si>
    <t>4-5</t>
    <phoneticPr fontId="1" type="noConversion"/>
  </si>
  <si>
    <t>4-15</t>
    <phoneticPr fontId="1" type="noConversion"/>
  </si>
  <si>
    <t>5-17</t>
    <phoneticPr fontId="1" type="noConversion"/>
  </si>
  <si>
    <t>6-7</t>
    <phoneticPr fontId="1" type="noConversion"/>
  </si>
  <si>
    <t>6-12</t>
    <phoneticPr fontId="1" type="noConversion"/>
  </si>
  <si>
    <t>7-8</t>
    <phoneticPr fontId="1" type="noConversion"/>
  </si>
  <si>
    <t>7-20</t>
    <phoneticPr fontId="1" type="noConversion"/>
  </si>
  <si>
    <t>8-9</t>
    <phoneticPr fontId="1" type="noConversion"/>
  </si>
  <si>
    <t>8-22</t>
    <phoneticPr fontId="1" type="noConversion"/>
  </si>
  <si>
    <t>9-10</t>
    <phoneticPr fontId="1" type="noConversion"/>
  </si>
  <si>
    <t>9-16</t>
    <phoneticPr fontId="1" type="noConversion"/>
  </si>
  <si>
    <t>11-12</t>
    <phoneticPr fontId="1" type="noConversion"/>
  </si>
  <si>
    <t>13-14</t>
    <phoneticPr fontId="1" type="noConversion"/>
  </si>
  <si>
    <t>14-19</t>
    <phoneticPr fontId="1" type="noConversion"/>
  </si>
  <si>
    <t>15-16</t>
    <phoneticPr fontId="1" type="noConversion"/>
  </si>
  <si>
    <t>17-18</t>
    <phoneticPr fontId="1" type="noConversion"/>
  </si>
  <si>
    <t>19-20</t>
    <phoneticPr fontId="1" type="noConversion"/>
  </si>
  <si>
    <t>21-22</t>
    <phoneticPr fontId="1" type="noConversion"/>
  </si>
  <si>
    <t>Fire hose specific resistance value</t>
    <phoneticPr fontId="1" type="noConversion"/>
  </si>
  <si>
    <t>Flow characteristic coefficient</t>
    <phoneticPr fontId="1" type="noConversion"/>
  </si>
  <si>
    <t>B=1.577</t>
    <phoneticPr fontId="1" type="noConversion"/>
  </si>
  <si>
    <t>Pipe specific resistance value</t>
    <phoneticPr fontId="1" type="noConversion"/>
  </si>
  <si>
    <t>Hose length</t>
    <phoneticPr fontId="1" type="noConversion"/>
  </si>
  <si>
    <t xml:space="preserve">Utility coefficient </t>
    <phoneticPr fontId="1" type="noConversion"/>
  </si>
  <si>
    <t>Z</t>
    <phoneticPr fontId="1" type="noConversion"/>
  </si>
  <si>
    <t>10-18</t>
    <phoneticPr fontId="1" type="noConversion"/>
  </si>
  <si>
    <r>
      <t>A</t>
    </r>
    <r>
      <rPr>
        <vertAlign val="subscript"/>
        <sz val="11"/>
        <rFont val="Times New Roman"/>
        <family val="1"/>
      </rPr>
      <t>ij</t>
    </r>
    <r>
      <rPr>
        <sz val="11"/>
        <rFont val="Times New Roman"/>
        <family val="1"/>
      </rPr>
      <t>=0.000267</t>
    </r>
    <phoneticPr fontId="1" type="noConversion"/>
  </si>
  <si>
    <r>
      <t>L</t>
    </r>
    <r>
      <rPr>
        <vertAlign val="subscript"/>
        <sz val="11"/>
        <rFont val="宋体"/>
        <family val="3"/>
        <charset val="134"/>
        <scheme val="minor"/>
      </rPr>
      <t>d</t>
    </r>
    <r>
      <rPr>
        <sz val="11"/>
        <rFont val="宋体"/>
        <family val="2"/>
        <charset val="134"/>
        <scheme val="minor"/>
      </rPr>
      <t>=20</t>
    </r>
    <phoneticPr fontId="1" type="noConversion"/>
  </si>
  <si>
    <r>
      <t>A</t>
    </r>
    <r>
      <rPr>
        <vertAlign val="subscript"/>
        <sz val="11"/>
        <rFont val="Times New Roman"/>
        <family val="1"/>
      </rPr>
      <t>z</t>
    </r>
    <r>
      <rPr>
        <sz val="11"/>
        <rFont val="Times New Roman"/>
        <family val="1"/>
      </rPr>
      <t>=0.00172</t>
    </r>
    <phoneticPr fontId="1" type="noConversion"/>
  </si>
  <si>
    <t xml:space="preserve">Pipes section numbering </t>
    <phoneticPr fontId="1" type="noConversion"/>
  </si>
  <si>
    <r>
      <t>H</t>
    </r>
    <r>
      <rPr>
        <b/>
        <vertAlign val="subscript"/>
        <sz val="11"/>
        <color theme="1"/>
        <rFont val="Times New Roman"/>
        <family val="1"/>
      </rPr>
      <t>ij</t>
    </r>
    <phoneticPr fontId="1" type="noConversion"/>
  </si>
  <si>
    <r>
      <t>L</t>
    </r>
    <r>
      <rPr>
        <b/>
        <vertAlign val="subscript"/>
        <sz val="11"/>
        <color theme="1"/>
        <rFont val="Times New Roman"/>
        <family val="1"/>
      </rPr>
      <t>ij</t>
    </r>
    <phoneticPr fontId="1" type="noConversion"/>
  </si>
  <si>
    <r>
      <t>q</t>
    </r>
    <r>
      <rPr>
        <b/>
        <vertAlign val="subscript"/>
        <sz val="11"/>
        <color theme="1"/>
        <rFont val="Times New Roman"/>
        <family val="1"/>
      </rPr>
      <t>ij</t>
    </r>
    <phoneticPr fontId="1" type="noConversion"/>
  </si>
  <si>
    <r>
      <t>q</t>
    </r>
    <r>
      <rPr>
        <b/>
        <vertAlign val="subscript"/>
        <sz val="11"/>
        <color theme="1"/>
        <rFont val="Times New Roman"/>
        <family val="1"/>
      </rPr>
      <t>xhi</t>
    </r>
    <phoneticPr fontId="1" type="noConversion"/>
  </si>
  <si>
    <r>
      <t>Q</t>
    </r>
    <r>
      <rPr>
        <b/>
        <vertAlign val="subscript"/>
        <sz val="11"/>
        <color theme="1"/>
        <rFont val="Times New Roman"/>
        <family val="1"/>
      </rPr>
      <t>s</t>
    </r>
    <phoneticPr fontId="1" type="noConversion"/>
  </si>
  <si>
    <r>
      <t>q</t>
    </r>
    <r>
      <rPr>
        <b/>
        <vertAlign val="subscript"/>
        <sz val="11"/>
        <color theme="1"/>
        <rFont val="Times New Roman"/>
        <family val="1"/>
      </rPr>
      <t>i</t>
    </r>
    <r>
      <rPr>
        <b/>
        <vertAlign val="superscript"/>
        <sz val="11"/>
        <color theme="1"/>
        <rFont val="Times New Roman"/>
        <family val="1"/>
      </rPr>
      <t>n</t>
    </r>
    <phoneticPr fontId="1" type="noConversion"/>
  </si>
  <si>
    <t xml:space="preserve">Nodes numbering </t>
    <phoneticPr fontId="1" type="noConversion"/>
  </si>
  <si>
    <t>Pipes section length (m)</t>
    <phoneticPr fontId="1" type="noConversion"/>
  </si>
  <si>
    <r>
      <t>Nodes    pressure (mH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 xml:space="preserve">O)     </t>
    </r>
    <phoneticPr fontId="1" type="noConversion"/>
  </si>
  <si>
    <r>
      <t>H</t>
    </r>
    <r>
      <rPr>
        <b/>
        <vertAlign val="subscript"/>
        <sz val="11"/>
        <color theme="1"/>
        <rFont val="Times New Roman"/>
        <family val="1"/>
      </rPr>
      <t>i</t>
    </r>
    <r>
      <rPr>
        <b/>
        <vertAlign val="superscript"/>
        <sz val="11"/>
        <color theme="1"/>
        <rFont val="Times New Roman"/>
        <family val="1"/>
      </rPr>
      <t>n</t>
    </r>
    <phoneticPr fontId="1" type="noConversion"/>
  </si>
  <si>
    <r>
      <t>u</t>
    </r>
    <r>
      <rPr>
        <b/>
        <vertAlign val="subscript"/>
        <sz val="11"/>
        <color theme="1"/>
        <rFont val="Times New Roman"/>
        <family val="1"/>
      </rPr>
      <t>k</t>
    </r>
    <phoneticPr fontId="1" type="noConversion"/>
  </si>
  <si>
    <t xml:space="preserve">Nodes site high (m) </t>
    <phoneticPr fontId="1" type="noConversion"/>
  </si>
  <si>
    <r>
      <t>H</t>
    </r>
    <r>
      <rPr>
        <b/>
        <vertAlign val="subscript"/>
        <sz val="11"/>
        <color theme="1"/>
        <rFont val="Times New Roman"/>
        <family val="1"/>
      </rPr>
      <t>i</t>
    </r>
    <r>
      <rPr>
        <b/>
        <sz val="11"/>
        <color theme="1"/>
        <rFont val="Times New Roman"/>
        <family val="1"/>
      </rPr>
      <t>-H</t>
    </r>
    <r>
      <rPr>
        <b/>
        <vertAlign val="subscript"/>
        <sz val="11"/>
        <color theme="1"/>
        <rFont val="Times New Roman"/>
        <family val="1"/>
      </rPr>
      <t>j</t>
    </r>
    <r>
      <rPr>
        <b/>
        <sz val="11"/>
        <color theme="1"/>
        <rFont val="Times New Roman"/>
        <family val="1"/>
      </rPr>
      <t>+     ΔZ</t>
    </r>
    <r>
      <rPr>
        <b/>
        <vertAlign val="subscript"/>
        <sz val="11"/>
        <color theme="1"/>
        <rFont val="Times New Roman"/>
        <family val="1"/>
      </rPr>
      <t>ij</t>
    </r>
    <r>
      <rPr>
        <b/>
        <sz val="11"/>
        <color theme="1"/>
        <rFont val="Times New Roman"/>
        <family val="1"/>
      </rPr>
      <t xml:space="preserve">      (m)</t>
    </r>
    <phoneticPr fontId="1" type="noConversion"/>
  </si>
  <si>
    <t>Pipes section flowrates    (L/s)</t>
    <phoneticPr fontId="1" type="noConversion"/>
  </si>
  <si>
    <t>Fire hydrant flowrates    (L/s)</t>
    <phoneticPr fontId="1" type="noConversion"/>
  </si>
  <si>
    <t xml:space="preserve">        Water sources flowrates
(L/s)
</t>
    <phoneticPr fontId="1" type="noConversion"/>
  </si>
  <si>
    <t>Node          flowrates       (L/s)</t>
    <phoneticPr fontId="1" type="noConversion"/>
  </si>
  <si>
    <r>
      <t>H</t>
    </r>
    <r>
      <rPr>
        <b/>
        <vertAlign val="subscript"/>
        <sz val="11"/>
        <color theme="1"/>
        <rFont val="Times New Roman"/>
        <family val="1"/>
      </rPr>
      <t>i</t>
    </r>
    <r>
      <rPr>
        <b/>
        <vertAlign val="superscript"/>
        <sz val="11"/>
        <color theme="1"/>
        <rFont val="Times New Roman"/>
        <family val="1"/>
      </rPr>
      <t xml:space="preserve">(n+1)            </t>
    </r>
    <r>
      <rPr>
        <b/>
        <sz val="11"/>
        <color theme="1"/>
        <rFont val="Times New Roman"/>
        <family val="1"/>
      </rPr>
      <t xml:space="preserve">(mH2O) </t>
    </r>
    <phoneticPr fontId="1" type="noConversion"/>
  </si>
  <si>
    <t>Iteration steps</t>
  </si>
  <si>
    <t>(Thousand)</t>
  </si>
  <si>
    <t>Errors values</t>
  </si>
  <si>
    <t>(L/s)</t>
  </si>
  <si>
    <t>The 3th point</t>
  </si>
  <si>
    <t>Control point</t>
  </si>
  <si>
    <t>System</t>
  </si>
  <si>
    <t>(Ten thousands)</t>
  </si>
  <si>
    <t>The initial pressure values</t>
    <phoneticPr fontId="1" type="noConversion"/>
  </si>
  <si>
    <r>
      <t>dH</t>
    </r>
    <r>
      <rPr>
        <b/>
        <vertAlign val="subscript"/>
        <sz val="11"/>
        <color theme="1"/>
        <rFont val="Times New Roman"/>
        <family val="1"/>
      </rPr>
      <t>i</t>
    </r>
    <r>
      <rPr>
        <b/>
        <vertAlign val="superscript"/>
        <sz val="11"/>
        <color theme="1"/>
        <rFont val="Times New Roman"/>
        <family val="1"/>
      </rPr>
      <t xml:space="preserve">n  </t>
    </r>
    <r>
      <rPr>
        <b/>
        <sz val="11"/>
        <color theme="1"/>
        <rFont val="Times New Roman"/>
        <family val="1"/>
      </rPr>
      <t xml:space="preserve">(mH2O)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</si>
</sst>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name val="宋体"/>
      <family val="2"/>
      <charset val="134"/>
      <scheme val="minor"/>
    </font>
    <font>
      <sz val="11"/>
      <name val="Times New Roman"/>
      <family val="1"/>
    </font>
    <font>
      <vertAlign val="subscript"/>
      <sz val="11"/>
      <name val="宋体"/>
      <family val="3"/>
      <charset val="134"/>
      <scheme val="minor"/>
    </font>
    <font>
      <sz val="10.5"/>
      <name val="Times New Roman"/>
      <family val="1"/>
    </font>
    <font>
      <vertAlign val="subscript"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1"/>
      <name val="Times New Roman"/>
      <family val="1"/>
    </font>
    <font>
      <sz val="11"/>
      <color rgb="FFFF0000"/>
      <name val="宋体"/>
      <family val="2"/>
      <charset val="134"/>
      <scheme val="minor"/>
    </font>
    <font>
      <sz val="11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0" fillId="2" borderId="0" xfId="0" applyFill="1">
      <alignment vertical="center"/>
    </xf>
    <xf numFmtId="0" fontId="9" fillId="3" borderId="1" xfId="0" applyFont="1" applyFill="1" applyBorder="1" applyAlignment="1">
      <alignment vertical="center" wrapText="1"/>
    </xf>
    <xf numFmtId="0" fontId="8" fillId="4" borderId="1" xfId="0" applyFont="1" applyFill="1" applyBorder="1">
      <alignment vertical="center"/>
    </xf>
    <xf numFmtId="0" fontId="9" fillId="4" borderId="1" xfId="0" applyFont="1" applyFill="1" applyBorder="1">
      <alignment vertical="center"/>
    </xf>
    <xf numFmtId="0" fontId="9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>
      <alignment vertical="center"/>
    </xf>
    <xf numFmtId="0" fontId="12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 wrapText="1"/>
    </xf>
    <xf numFmtId="49" fontId="12" fillId="4" borderId="1" xfId="0" applyNumberFormat="1" applyFont="1" applyFill="1" applyBorder="1">
      <alignment vertical="center"/>
    </xf>
    <xf numFmtId="0" fontId="9" fillId="7" borderId="1" xfId="0" applyFont="1" applyFill="1" applyBorder="1">
      <alignment vertical="center"/>
    </xf>
    <xf numFmtId="0" fontId="9" fillId="6" borderId="1" xfId="0" applyFont="1" applyFill="1" applyBorder="1">
      <alignment vertical="center"/>
    </xf>
    <xf numFmtId="0" fontId="12" fillId="7" borderId="1" xfId="0" applyFont="1" applyFill="1" applyBorder="1">
      <alignment vertical="center"/>
    </xf>
    <xf numFmtId="0" fontId="0" fillId="8" borderId="0" xfId="0" applyFill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>
      <alignment vertical="center"/>
    </xf>
    <xf numFmtId="0" fontId="3" fillId="4" borderId="1" xfId="0" applyFont="1" applyFill="1" applyBorder="1">
      <alignment vertical="center"/>
    </xf>
    <xf numFmtId="0" fontId="14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8" fillId="2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FFCC"/>
      <color rgb="FF00FFFF"/>
      <color rgb="FFFF00FF"/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"/>
  <sheetViews>
    <sheetView tabSelected="1" zoomScale="70" zoomScaleNormal="70" workbookViewId="0">
      <selection activeCell="Q9" sqref="Q9"/>
    </sheetView>
  </sheetViews>
  <sheetFormatPr defaultRowHeight="13.5" x14ac:dyDescent="0.15"/>
  <cols>
    <col min="1" max="1" width="14.375" customWidth="1"/>
    <col min="2" max="2" width="9.5" customWidth="1"/>
    <col min="3" max="3" width="9.375" customWidth="1"/>
    <col min="4" max="4" width="8.125" customWidth="1"/>
    <col min="5" max="5" width="9.75" customWidth="1"/>
    <col min="6" max="6" width="4.125" customWidth="1"/>
    <col min="7" max="7" width="3.75" customWidth="1"/>
    <col min="8" max="8" width="8.75" customWidth="1"/>
    <col min="9" max="9" width="9" customWidth="1"/>
    <col min="10" max="12" width="9.125" bestFit="1" customWidth="1"/>
    <col min="13" max="13" width="8.875" customWidth="1"/>
    <col min="14" max="14" width="11.625" customWidth="1"/>
    <col min="15" max="15" width="12.875" customWidth="1"/>
    <col min="16" max="16" width="9.125" bestFit="1" customWidth="1"/>
    <col min="22" max="22" width="10.25" customWidth="1"/>
    <col min="23" max="23" width="14.75" customWidth="1"/>
    <col min="27" max="27" width="11" customWidth="1"/>
  </cols>
  <sheetData>
    <row r="1" spans="1:30" s="1" customFormat="1" ht="73.5" customHeight="1" x14ac:dyDescent="0.15">
      <c r="A1" s="8" t="s">
        <v>2</v>
      </c>
      <c r="B1" s="5" t="s">
        <v>46</v>
      </c>
      <c r="C1" s="5" t="s">
        <v>48</v>
      </c>
      <c r="D1" s="5" t="s">
        <v>51</v>
      </c>
      <c r="E1" s="5" t="s">
        <v>39</v>
      </c>
      <c r="F1" s="5" t="s">
        <v>0</v>
      </c>
      <c r="G1" s="5" t="s">
        <v>1</v>
      </c>
      <c r="H1" s="5" t="s">
        <v>47</v>
      </c>
      <c r="I1" s="5" t="s">
        <v>52</v>
      </c>
      <c r="J1" s="5" t="s">
        <v>53</v>
      </c>
      <c r="K1" s="5" t="s">
        <v>33</v>
      </c>
      <c r="L1" s="5" t="s">
        <v>54</v>
      </c>
      <c r="M1" s="5" t="s">
        <v>55</v>
      </c>
      <c r="N1" s="5" t="s">
        <v>56</v>
      </c>
      <c r="O1" s="5" t="s">
        <v>67</v>
      </c>
      <c r="P1" s="5" t="s">
        <v>57</v>
      </c>
      <c r="Q1" s="2"/>
      <c r="R1" s="29" t="s">
        <v>66</v>
      </c>
      <c r="V1" s="25" t="s">
        <v>58</v>
      </c>
      <c r="W1" s="25" t="s">
        <v>60</v>
      </c>
      <c r="X1" s="25" t="s">
        <v>60</v>
      </c>
      <c r="Y1" s="25" t="s">
        <v>60</v>
      </c>
      <c r="Z1" s="25"/>
      <c r="AA1" s="25" t="s">
        <v>58</v>
      </c>
      <c r="AB1" s="25" t="s">
        <v>60</v>
      </c>
      <c r="AC1" s="25" t="s">
        <v>60</v>
      </c>
      <c r="AD1" s="25" t="s">
        <v>60</v>
      </c>
    </row>
    <row r="2" spans="1:30" s="1" customFormat="1" ht="27" x14ac:dyDescent="0.15">
      <c r="A2" s="9"/>
      <c r="B2" s="15"/>
      <c r="C2" s="15" t="s">
        <v>49</v>
      </c>
      <c r="D2" s="15" t="s">
        <v>34</v>
      </c>
      <c r="E2" s="15" t="s">
        <v>40</v>
      </c>
      <c r="F2" s="15"/>
      <c r="G2" s="15"/>
      <c r="H2" s="15" t="s">
        <v>41</v>
      </c>
      <c r="I2" s="15"/>
      <c r="J2" s="15" t="s">
        <v>42</v>
      </c>
      <c r="K2" s="15" t="s">
        <v>50</v>
      </c>
      <c r="L2" s="15" t="s">
        <v>43</v>
      </c>
      <c r="M2" s="15" t="s">
        <v>44</v>
      </c>
      <c r="N2" s="15" t="s">
        <v>45</v>
      </c>
      <c r="O2" s="15"/>
      <c r="P2" s="15"/>
      <c r="Q2"/>
      <c r="R2" s="30"/>
      <c r="V2" s="26" t="s">
        <v>59</v>
      </c>
      <c r="W2" s="26" t="s">
        <v>61</v>
      </c>
      <c r="X2" s="26" t="s">
        <v>61</v>
      </c>
      <c r="Y2" s="26" t="s">
        <v>61</v>
      </c>
      <c r="Z2" s="26"/>
      <c r="AA2" s="26" t="s">
        <v>65</v>
      </c>
      <c r="AB2" s="26" t="s">
        <v>61</v>
      </c>
      <c r="AC2" s="26" t="s">
        <v>61</v>
      </c>
      <c r="AD2" s="26" t="s">
        <v>61</v>
      </c>
    </row>
    <row r="3" spans="1:30" ht="27" x14ac:dyDescent="0.15">
      <c r="A3" s="10"/>
      <c r="B3" s="7">
        <v>0</v>
      </c>
      <c r="C3" s="7">
        <v>24.449127069021749</v>
      </c>
      <c r="D3" s="7">
        <v>33.1</v>
      </c>
      <c r="E3" s="7" t="s">
        <v>3</v>
      </c>
      <c r="F3" s="16">
        <v>0</v>
      </c>
      <c r="G3" s="7">
        <v>2</v>
      </c>
      <c r="H3" s="17">
        <v>10</v>
      </c>
      <c r="I3" s="15">
        <f>SUMIF(B$3:B$25,F3,C$3:C$25)-SUMIF(B$3:B$25,G3,C$3:C$25)+SUMIF(B$3:B$25,F3,D$3:D$25)-SUMIF(B$3:B$25,G3,D$3:D$25)</f>
        <v>0.15148168973762921</v>
      </c>
      <c r="J3" s="7">
        <f>SIGN(I3)*((1.1*0.000267*H3)^(-0.5))*(ABS(I3))^0.5</f>
        <v>7.181713853286694</v>
      </c>
      <c r="K3" s="7">
        <v>0</v>
      </c>
      <c r="L3" s="7">
        <f>K3*SIGN(MAX((C3-2),0))*(1/1.577+0.00172*20)^(-0.5)*ABS(C3-2)^0.5</f>
        <v>0</v>
      </c>
      <c r="M3" s="23">
        <f>-SUM(L3:L25)</f>
        <v>-24.248669545371897</v>
      </c>
      <c r="N3" s="15">
        <f>SUMPRODUCT((F$3:F$28=B3)*J$3:J$28)-SUMPRODUCT((G$3:G$28=B3)*J$3:J$28)+L3+M3</f>
        <v>2.8536810308565919E-5</v>
      </c>
      <c r="O3" s="7">
        <f>-N3/10000</f>
        <v>-2.8536810308565917E-9</v>
      </c>
      <c r="P3" s="7">
        <f>C3+O3</f>
        <v>24.449127066168067</v>
      </c>
      <c r="R3" s="31">
        <v>8</v>
      </c>
      <c r="V3" s="27"/>
      <c r="W3" s="26" t="s">
        <v>62</v>
      </c>
      <c r="X3" s="26" t="s">
        <v>63</v>
      </c>
      <c r="Y3" s="26" t="s">
        <v>64</v>
      </c>
      <c r="Z3" s="26"/>
      <c r="AA3" s="26"/>
      <c r="AB3" s="26" t="s">
        <v>62</v>
      </c>
      <c r="AC3" s="26" t="s">
        <v>63</v>
      </c>
      <c r="AD3" s="26" t="s">
        <v>64</v>
      </c>
    </row>
    <row r="4" spans="1:30" s="3" customFormat="1" ht="30" x14ac:dyDescent="0.15">
      <c r="A4" s="11" t="s">
        <v>28</v>
      </c>
      <c r="B4" s="18">
        <v>1</v>
      </c>
      <c r="C4" s="18">
        <v>24.257488609872706</v>
      </c>
      <c r="D4" s="18">
        <v>33.1</v>
      </c>
      <c r="E4" s="18" t="s">
        <v>4</v>
      </c>
      <c r="F4" s="19">
        <v>0</v>
      </c>
      <c r="G4" s="18">
        <v>3</v>
      </c>
      <c r="H4" s="20">
        <v>5</v>
      </c>
      <c r="I4" s="18">
        <f>SUMIF(B$3:B$25,F4,C$3:C$25)-SUMIF(B$3:B$25,G4,C$3:C$25)+SUMIF(B$3:B$25,F4,D$3:D$25)-SUMIF(B$3:B$25,G4,D$3:D$25)</f>
        <v>0.42774754455796682</v>
      </c>
      <c r="J4" s="18">
        <f>SIGN(I4)*(1.1*0.000267*H4)^(-0.5)*(ABS(I4))^0.5</f>
        <v>17.06698422889551</v>
      </c>
      <c r="K4" s="18">
        <v>0</v>
      </c>
      <c r="L4" s="18">
        <f t="shared" ref="L4:L25" si="0">K4*SIGN(MAX((C4-2),0))*(1/1.577+0.00172*20)^(-0.5)*ABS(C4-2)^0.5</f>
        <v>0</v>
      </c>
      <c r="M4" s="18"/>
      <c r="N4" s="18">
        <f>SUMPRODUCT((F$3:F$28=B4)*J$3:J$28)-SUMPRODUCT((G$3:G$28=B4)*J$3:J$28)+L4+M4</f>
        <v>3.241628421823961E-5</v>
      </c>
      <c r="O4" s="18">
        <f t="shared" ref="O4:O25" si="1">-N4/10000</f>
        <v>-3.2416284218239611E-9</v>
      </c>
      <c r="P4" s="18">
        <f>C4+O4</f>
        <v>24.257488606631078</v>
      </c>
      <c r="R4" s="31">
        <v>9</v>
      </c>
      <c r="V4" s="28">
        <v>1</v>
      </c>
      <c r="W4" s="28">
        <v>-13.49588</v>
      </c>
      <c r="X4" s="28">
        <v>134.39635999999999</v>
      </c>
      <c r="Y4" s="28">
        <v>713.89737000000002</v>
      </c>
      <c r="Z4" s="28"/>
      <c r="AA4" s="28">
        <v>1</v>
      </c>
      <c r="AB4" s="28">
        <v>-2.4235099999999998</v>
      </c>
      <c r="AC4" s="28">
        <v>93.940449999999998</v>
      </c>
      <c r="AD4" s="28">
        <v>187.88091</v>
      </c>
    </row>
    <row r="5" spans="1:30" s="3" customFormat="1" ht="16.5" x14ac:dyDescent="0.15">
      <c r="A5" s="11" t="s">
        <v>38</v>
      </c>
      <c r="B5" s="18">
        <v>2</v>
      </c>
      <c r="C5" s="18">
        <v>24.297645379284116</v>
      </c>
      <c r="D5" s="18">
        <v>33.1</v>
      </c>
      <c r="E5" s="21" t="s">
        <v>5</v>
      </c>
      <c r="F5" s="21">
        <v>1</v>
      </c>
      <c r="G5" s="18">
        <v>2</v>
      </c>
      <c r="H5" s="20">
        <v>15</v>
      </c>
      <c r="I5" s="18">
        <f t="shared" ref="I5:I28" si="2">SUMIF(B$3:B$25,F5,C$3:C$25)-SUMIF(B$3:B$25,G5,C$3:C$25)+SUMIF(B$3:B$25,F5,D$3:D$25)-SUMIF(B$3:B$25,G5,D$3:D$25)</f>
        <v>-4.0156769411410664E-2</v>
      </c>
      <c r="J5" s="18">
        <f t="shared" ref="J5:J28" si="3">SIGN(I5)*(1.1*0.000267*H5)^(-0.5)*(ABS(I5))^0.5</f>
        <v>-3.0191297706257156</v>
      </c>
      <c r="K5" s="18">
        <v>0</v>
      </c>
      <c r="L5" s="18">
        <f t="shared" si="0"/>
        <v>0</v>
      </c>
      <c r="M5" s="18"/>
      <c r="N5" s="18">
        <f>SUMPRODUCT((F$3:F$28=B5)*J$3:J$28)-SUMPRODUCT((G$3:G$28=B5)*J$3:J$28)+L5+M5</f>
        <v>3.1537550113647228E-5</v>
      </c>
      <c r="O5" s="18">
        <f t="shared" si="1"/>
        <v>-3.1537550113647227E-9</v>
      </c>
      <c r="P5" s="18">
        <f t="shared" ref="P5:P25" si="4">C5+O5</f>
        <v>24.297645376130362</v>
      </c>
      <c r="R5" s="31">
        <v>10</v>
      </c>
      <c r="V5" s="28">
        <v>2</v>
      </c>
      <c r="W5" s="28">
        <v>3.8991799999999999</v>
      </c>
      <c r="X5" s="28">
        <v>112.66518000000001</v>
      </c>
      <c r="Y5" s="28">
        <v>470.72802000000001</v>
      </c>
      <c r="Z5" s="28"/>
      <c r="AA5" s="28">
        <v>2</v>
      </c>
      <c r="AB5" s="28">
        <v>-3.9432499999999999</v>
      </c>
      <c r="AC5" s="28">
        <v>78.579329999999999</v>
      </c>
      <c r="AD5" s="28">
        <v>157.15867</v>
      </c>
    </row>
    <row r="6" spans="1:30" s="3" customFormat="1" ht="14.25" x14ac:dyDescent="0.15">
      <c r="A6" s="12"/>
      <c r="B6" s="18">
        <v>3</v>
      </c>
      <c r="C6" s="18">
        <v>24.021379524463779</v>
      </c>
      <c r="D6" s="18">
        <v>33.1</v>
      </c>
      <c r="E6" s="21" t="s">
        <v>6</v>
      </c>
      <c r="F6" s="21">
        <v>1</v>
      </c>
      <c r="G6" s="18">
        <v>11</v>
      </c>
      <c r="H6" s="20">
        <v>2</v>
      </c>
      <c r="I6" s="18">
        <f t="shared" si="2"/>
        <v>5.3543508986031441E-3</v>
      </c>
      <c r="J6" s="18">
        <f t="shared" si="3"/>
        <v>3.0191621869099339</v>
      </c>
      <c r="K6" s="18">
        <v>0</v>
      </c>
      <c r="L6" s="18">
        <f t="shared" si="0"/>
        <v>0</v>
      </c>
      <c r="M6" s="18"/>
      <c r="N6" s="18">
        <f t="shared" ref="N6:N25" si="5">SUMPRODUCT((F$3:F$28=B6)*J$3:J$28)-SUMPRODUCT((G$3:G$28=B6)*J$3:J$28)+L6+M6</f>
        <v>2.4095915264865653E-5</v>
      </c>
      <c r="O6" s="18">
        <f t="shared" si="1"/>
        <v>-2.4095915264865654E-9</v>
      </c>
      <c r="P6" s="18">
        <f t="shared" si="4"/>
        <v>24.021379522054186</v>
      </c>
      <c r="R6" s="31">
        <v>11</v>
      </c>
      <c r="V6" s="28">
        <v>3</v>
      </c>
      <c r="W6" s="28">
        <v>6.7811700000000004</v>
      </c>
      <c r="X6" s="28">
        <v>108.43313000000001</v>
      </c>
      <c r="Y6" s="28">
        <v>419.41789</v>
      </c>
      <c r="Z6" s="28"/>
      <c r="AA6" s="28">
        <v>3</v>
      </c>
      <c r="AB6" s="28">
        <v>-3.21984</v>
      </c>
      <c r="AC6" s="28">
        <v>66.164709999999999</v>
      </c>
      <c r="AD6" s="28">
        <v>132.32942</v>
      </c>
    </row>
    <row r="7" spans="1:30" s="3" customFormat="1" ht="27" x14ac:dyDescent="0.15">
      <c r="A7" s="13" t="s">
        <v>29</v>
      </c>
      <c r="B7" s="18">
        <v>4</v>
      </c>
      <c r="C7" s="18">
        <v>23.211601028423349</v>
      </c>
      <c r="D7" s="18">
        <v>33.1</v>
      </c>
      <c r="E7" s="21" t="s">
        <v>7</v>
      </c>
      <c r="F7" s="21">
        <v>2</v>
      </c>
      <c r="G7" s="18">
        <v>13</v>
      </c>
      <c r="H7" s="20">
        <v>2</v>
      </c>
      <c r="I7" s="18">
        <f t="shared" si="2"/>
        <v>1.0178096434074746E-2</v>
      </c>
      <c r="J7" s="18">
        <f t="shared" si="3"/>
        <v>4.162615620211092</v>
      </c>
      <c r="K7" s="18">
        <v>0</v>
      </c>
      <c r="L7" s="18">
        <f t="shared" si="0"/>
        <v>0</v>
      </c>
      <c r="M7" s="18"/>
      <c r="N7" s="18">
        <f t="shared" si="5"/>
        <v>1.0473365415819558E-5</v>
      </c>
      <c r="O7" s="18">
        <f t="shared" si="1"/>
        <v>-1.0473365415819557E-9</v>
      </c>
      <c r="P7" s="18">
        <f t="shared" si="4"/>
        <v>23.211601027376012</v>
      </c>
      <c r="R7" s="31">
        <v>12</v>
      </c>
      <c r="V7" s="28">
        <v>4</v>
      </c>
      <c r="W7" s="28">
        <v>6.3541699999999999</v>
      </c>
      <c r="X7" s="28">
        <v>106.37936999999999</v>
      </c>
      <c r="Y7" s="28">
        <v>374.01967000000002</v>
      </c>
      <c r="Z7" s="28"/>
      <c r="AA7" s="28">
        <v>4</v>
      </c>
      <c r="AB7" s="28">
        <v>-2.5262500000000001</v>
      </c>
      <c r="AC7" s="28">
        <v>53.49118</v>
      </c>
      <c r="AD7" s="28">
        <v>106.98236</v>
      </c>
    </row>
    <row r="8" spans="1:30" s="3" customFormat="1" ht="15" x14ac:dyDescent="0.15">
      <c r="A8" s="11" t="s">
        <v>30</v>
      </c>
      <c r="B8" s="18">
        <v>5</v>
      </c>
      <c r="C8" s="18">
        <v>23.024894246982079</v>
      </c>
      <c r="D8" s="18">
        <v>33.1</v>
      </c>
      <c r="E8" s="21" t="s">
        <v>8</v>
      </c>
      <c r="F8" s="21">
        <v>3</v>
      </c>
      <c r="G8" s="18">
        <v>4</v>
      </c>
      <c r="H8" s="20">
        <v>15</v>
      </c>
      <c r="I8" s="18">
        <f t="shared" si="2"/>
        <v>0.80977849604042973</v>
      </c>
      <c r="J8" s="18">
        <f t="shared" si="3"/>
        <v>13.557684307328975</v>
      </c>
      <c r="K8" s="18">
        <v>0</v>
      </c>
      <c r="L8" s="18">
        <f t="shared" si="0"/>
        <v>0</v>
      </c>
      <c r="M8" s="18"/>
      <c r="N8" s="18">
        <f t="shared" si="5"/>
        <v>1.2364812391751911E-6</v>
      </c>
      <c r="O8" s="18">
        <f t="shared" si="1"/>
        <v>-1.2364812391751912E-10</v>
      </c>
      <c r="P8" s="18">
        <f t="shared" si="4"/>
        <v>23.02489424685843</v>
      </c>
      <c r="R8" s="31">
        <v>13</v>
      </c>
      <c r="V8" s="28">
        <v>5</v>
      </c>
      <c r="W8" s="28">
        <v>5.0757099999999999</v>
      </c>
      <c r="X8" s="28">
        <v>104.26307</v>
      </c>
      <c r="Y8" s="28">
        <v>330.01981000000001</v>
      </c>
      <c r="Z8" s="28"/>
      <c r="AA8" s="28">
        <v>5</v>
      </c>
      <c r="AB8" s="28">
        <v>-1.6594100000000001</v>
      </c>
      <c r="AC8" s="28">
        <v>39.330100000000002</v>
      </c>
      <c r="AD8" s="28">
        <v>78.660210000000006</v>
      </c>
    </row>
    <row r="9" spans="1:30" s="3" customFormat="1" ht="14.25" x14ac:dyDescent="0.15">
      <c r="A9" s="12"/>
      <c r="B9" s="18">
        <v>6</v>
      </c>
      <c r="C9" s="18">
        <v>57.468335235096475</v>
      </c>
      <c r="D9" s="18">
        <v>-0.2</v>
      </c>
      <c r="E9" s="21" t="s">
        <v>9</v>
      </c>
      <c r="F9" s="21">
        <v>3</v>
      </c>
      <c r="G9" s="18">
        <v>21</v>
      </c>
      <c r="H9" s="20">
        <v>29</v>
      </c>
      <c r="I9" s="18">
        <f t="shared" si="2"/>
        <v>0.10489357364976648</v>
      </c>
      <c r="J9" s="18">
        <f t="shared" si="3"/>
        <v>3.5093240174817999</v>
      </c>
      <c r="K9" s="18">
        <v>0</v>
      </c>
      <c r="L9" s="18">
        <f t="shared" si="0"/>
        <v>0</v>
      </c>
      <c r="M9" s="18"/>
      <c r="N9" s="18">
        <f t="shared" si="5"/>
        <v>3.1599082337407935E-5</v>
      </c>
      <c r="O9" s="18">
        <f t="shared" si="1"/>
        <v>-3.1599082337407935E-9</v>
      </c>
      <c r="P9" s="18">
        <f t="shared" si="4"/>
        <v>57.468335231936564</v>
      </c>
      <c r="R9" s="31">
        <v>14</v>
      </c>
      <c r="V9" s="28">
        <v>6</v>
      </c>
      <c r="W9" s="28">
        <v>3.55185</v>
      </c>
      <c r="X9" s="28">
        <v>102.09095000000001</v>
      </c>
      <c r="Y9" s="28">
        <v>287.81736000000001</v>
      </c>
      <c r="Z9" s="28"/>
      <c r="AA9" s="28">
        <v>6</v>
      </c>
      <c r="AB9" s="28">
        <v>-0.99326999999999999</v>
      </c>
      <c r="AC9" s="28">
        <v>22.16957</v>
      </c>
      <c r="AD9" s="28">
        <v>44.339129999999997</v>
      </c>
    </row>
    <row r="10" spans="1:30" s="3" customFormat="1" ht="30" x14ac:dyDescent="0.15">
      <c r="A10" s="11" t="s">
        <v>31</v>
      </c>
      <c r="B10" s="18">
        <v>7</v>
      </c>
      <c r="C10" s="18">
        <v>57.428175035069252</v>
      </c>
      <c r="D10" s="18">
        <v>-0.2</v>
      </c>
      <c r="E10" s="21" t="s">
        <v>10</v>
      </c>
      <c r="F10" s="21">
        <v>4</v>
      </c>
      <c r="G10" s="18">
        <v>5</v>
      </c>
      <c r="H10" s="20">
        <v>15</v>
      </c>
      <c r="I10" s="18">
        <f t="shared" si="2"/>
        <v>0.1867067814412664</v>
      </c>
      <c r="J10" s="18">
        <f t="shared" si="3"/>
        <v>6.5100218078395446</v>
      </c>
      <c r="K10" s="18">
        <v>0</v>
      </c>
      <c r="L10" s="18">
        <f t="shared" si="0"/>
        <v>0</v>
      </c>
      <c r="M10" s="18"/>
      <c r="N10" s="18">
        <f t="shared" si="5"/>
        <v>3.0701769788255007E-5</v>
      </c>
      <c r="O10" s="18">
        <f t="shared" si="1"/>
        <v>-3.0701769788255008E-9</v>
      </c>
      <c r="P10" s="18">
        <f t="shared" si="4"/>
        <v>57.428175031999075</v>
      </c>
      <c r="R10" s="31">
        <v>15</v>
      </c>
      <c r="V10" s="28">
        <v>7</v>
      </c>
      <c r="W10" s="28">
        <v>1.9617800000000001</v>
      </c>
      <c r="X10" s="28">
        <v>99.949129999999997</v>
      </c>
      <c r="Y10" s="28">
        <v>248.48670999999999</v>
      </c>
      <c r="Z10" s="28"/>
      <c r="AA10" s="28">
        <v>7</v>
      </c>
      <c r="AB10" s="28">
        <v>-0.29593999999999998</v>
      </c>
      <c r="AC10" s="28">
        <v>6.6114699999999997</v>
      </c>
      <c r="AD10" s="28">
        <v>13.22293</v>
      </c>
    </row>
    <row r="11" spans="1:30" s="3" customFormat="1" ht="16.5" x14ac:dyDescent="0.15">
      <c r="A11" s="11" t="s">
        <v>36</v>
      </c>
      <c r="B11" s="18">
        <v>8</v>
      </c>
      <c r="C11" s="18">
        <v>57.20093247864753</v>
      </c>
      <c r="D11" s="18">
        <v>-0.2</v>
      </c>
      <c r="E11" s="21" t="s">
        <v>11</v>
      </c>
      <c r="F11" s="21">
        <v>4</v>
      </c>
      <c r="G11" s="18">
        <v>15</v>
      </c>
      <c r="H11" s="20">
        <v>2</v>
      </c>
      <c r="I11" s="18">
        <f t="shared" si="2"/>
        <v>2.9175978450798112E-2</v>
      </c>
      <c r="J11" s="18">
        <f t="shared" si="3"/>
        <v>7.047672972854846</v>
      </c>
      <c r="K11" s="18">
        <v>0</v>
      </c>
      <c r="L11" s="18">
        <f t="shared" si="0"/>
        <v>0</v>
      </c>
      <c r="M11" s="18"/>
      <c r="N11" s="18">
        <f t="shared" si="5"/>
        <v>2.4837430010471451E-5</v>
      </c>
      <c r="O11" s="18">
        <f t="shared" si="1"/>
        <v>-2.483743001047145E-9</v>
      </c>
      <c r="P11" s="18">
        <f t="shared" si="4"/>
        <v>57.200932476163786</v>
      </c>
      <c r="R11" s="31">
        <v>16</v>
      </c>
      <c r="V11" s="28">
        <v>8</v>
      </c>
      <c r="W11" s="28">
        <v>0.29812</v>
      </c>
      <c r="X11" s="28">
        <v>97.872640000000004</v>
      </c>
      <c r="Y11" s="28">
        <v>213.72587999999999</v>
      </c>
      <c r="Z11" s="28"/>
      <c r="AA11" s="28">
        <v>8</v>
      </c>
      <c r="AB11" s="28">
        <v>-0.15690000000000001</v>
      </c>
      <c r="AC11" s="28">
        <v>3.3476900000000001</v>
      </c>
      <c r="AD11" s="28">
        <v>6.6953899999999997</v>
      </c>
    </row>
    <row r="12" spans="1:30" s="3" customFormat="1" ht="14.25" x14ac:dyDescent="0.15">
      <c r="A12" s="12"/>
      <c r="B12" s="18">
        <v>9</v>
      </c>
      <c r="C12" s="18">
        <v>56.697354527929953</v>
      </c>
      <c r="D12" s="18">
        <v>-0.2</v>
      </c>
      <c r="E12" s="21" t="s">
        <v>12</v>
      </c>
      <c r="F12" s="21">
        <v>5</v>
      </c>
      <c r="G12" s="18">
        <v>17</v>
      </c>
      <c r="H12" s="20">
        <v>2</v>
      </c>
      <c r="I12" s="18">
        <f t="shared" si="2"/>
        <v>2.4894246982078982E-2</v>
      </c>
      <c r="J12" s="18">
        <f t="shared" si="3"/>
        <v>6.5100230443207838</v>
      </c>
      <c r="K12" s="18">
        <v>0</v>
      </c>
      <c r="L12" s="18">
        <f t="shared" si="0"/>
        <v>0</v>
      </c>
      <c r="M12" s="18"/>
      <c r="N12" s="18">
        <f t="shared" si="5"/>
        <v>1.3691935125237364E-5</v>
      </c>
      <c r="O12" s="18">
        <f t="shared" si="1"/>
        <v>-1.3691935125237363E-9</v>
      </c>
      <c r="P12" s="18">
        <f t="shared" si="4"/>
        <v>56.697354526560758</v>
      </c>
      <c r="R12" s="31">
        <v>17</v>
      </c>
      <c r="V12" s="28">
        <v>9</v>
      </c>
      <c r="W12" s="28">
        <v>-1.18309</v>
      </c>
      <c r="X12" s="28">
        <v>95.869280000000003</v>
      </c>
      <c r="Y12" s="28">
        <v>192.45219</v>
      </c>
      <c r="Z12" s="28"/>
      <c r="AA12" s="28">
        <v>9</v>
      </c>
      <c r="AB12" s="28">
        <v>-8.7970000000000007E-2</v>
      </c>
      <c r="AC12" s="28">
        <v>1.8506899999999999</v>
      </c>
      <c r="AD12" s="28">
        <v>3.7013699999999998</v>
      </c>
    </row>
    <row r="13" spans="1:30" s="3" customFormat="1" ht="14.25" x14ac:dyDescent="0.15">
      <c r="A13" s="13" t="s">
        <v>32</v>
      </c>
      <c r="B13" s="18">
        <v>10</v>
      </c>
      <c r="C13" s="18">
        <v>56.559576555707906</v>
      </c>
      <c r="D13" s="18">
        <v>-0.2</v>
      </c>
      <c r="E13" s="21" t="s">
        <v>13</v>
      </c>
      <c r="F13" s="21">
        <v>6</v>
      </c>
      <c r="G13" s="18">
        <v>7</v>
      </c>
      <c r="H13" s="20">
        <v>15</v>
      </c>
      <c r="I13" s="18">
        <f t="shared" si="2"/>
        <v>4.0160200027223425E-2</v>
      </c>
      <c r="J13" s="18">
        <f t="shared" si="3"/>
        <v>3.0192587308643239</v>
      </c>
      <c r="K13" s="18">
        <v>0</v>
      </c>
      <c r="L13" s="18">
        <f t="shared" si="0"/>
        <v>0</v>
      </c>
      <c r="M13" s="18"/>
      <c r="N13" s="18">
        <f t="shared" si="5"/>
        <v>9.1393491015168138E-6</v>
      </c>
      <c r="O13" s="18">
        <f t="shared" si="1"/>
        <v>-9.1393491015168137E-10</v>
      </c>
      <c r="P13" s="18">
        <f t="shared" si="4"/>
        <v>56.559576554793971</v>
      </c>
      <c r="R13" s="31">
        <v>18</v>
      </c>
      <c r="V13" s="28">
        <v>10</v>
      </c>
      <c r="W13" s="28">
        <v>-2.4235099999999998</v>
      </c>
      <c r="X13" s="28">
        <v>93.940449999999998</v>
      </c>
      <c r="Y13" s="28">
        <v>187.88091</v>
      </c>
      <c r="Z13" s="28"/>
      <c r="AA13" s="28">
        <v>10</v>
      </c>
      <c r="AB13" s="28">
        <v>-5.0700000000000002E-2</v>
      </c>
      <c r="AC13" s="28">
        <v>1.0598700000000001</v>
      </c>
      <c r="AD13" s="28">
        <v>2.1197400000000002</v>
      </c>
    </row>
    <row r="14" spans="1:30" s="3" customFormat="1" ht="16.5" x14ac:dyDescent="0.15">
      <c r="A14" s="12" t="s">
        <v>37</v>
      </c>
      <c r="B14" s="18">
        <v>11</v>
      </c>
      <c r="C14" s="18">
        <v>26.252134258974102</v>
      </c>
      <c r="D14" s="18">
        <v>31.1</v>
      </c>
      <c r="E14" s="21" t="s">
        <v>14</v>
      </c>
      <c r="F14" s="21">
        <v>6</v>
      </c>
      <c r="G14" s="18">
        <v>12</v>
      </c>
      <c r="H14" s="20">
        <v>28.3</v>
      </c>
      <c r="I14" s="18">
        <f t="shared" si="2"/>
        <v>-7.5767324755556587E-2</v>
      </c>
      <c r="J14" s="18">
        <f t="shared" si="3"/>
        <v>-3.0192271317819865</v>
      </c>
      <c r="K14" s="18">
        <v>0</v>
      </c>
      <c r="L14" s="18">
        <f t="shared" si="0"/>
        <v>0</v>
      </c>
      <c r="M14" s="18"/>
      <c r="N14" s="18">
        <f t="shared" si="5"/>
        <v>3.247392852578912E-5</v>
      </c>
      <c r="O14" s="18">
        <f t="shared" si="1"/>
        <v>-3.2473928525789121E-9</v>
      </c>
      <c r="P14" s="18">
        <f t="shared" si="4"/>
        <v>26.252134255726709</v>
      </c>
      <c r="R14" s="31">
        <v>19</v>
      </c>
      <c r="V14" s="28"/>
      <c r="W14" s="28"/>
      <c r="X14" s="28"/>
      <c r="Y14" s="28"/>
      <c r="Z14" s="28"/>
      <c r="AA14" s="28">
        <v>11</v>
      </c>
      <c r="AB14" s="28">
        <v>-2.964E-2</v>
      </c>
      <c r="AC14" s="28">
        <v>0.61768000000000001</v>
      </c>
      <c r="AD14" s="28">
        <v>1.23536</v>
      </c>
    </row>
    <row r="15" spans="1:30" s="3" customFormat="1" ht="14.25" x14ac:dyDescent="0.15">
      <c r="A15" s="12"/>
      <c r="B15" s="18">
        <v>12</v>
      </c>
      <c r="C15" s="18">
        <v>29.244102559852031</v>
      </c>
      <c r="D15" s="18">
        <v>28.1</v>
      </c>
      <c r="E15" s="21" t="s">
        <v>15</v>
      </c>
      <c r="F15" s="21">
        <v>7</v>
      </c>
      <c r="G15" s="18">
        <v>8</v>
      </c>
      <c r="H15" s="20">
        <v>15</v>
      </c>
      <c r="I15" s="18">
        <f t="shared" si="2"/>
        <v>0.22724255642172153</v>
      </c>
      <c r="J15" s="18">
        <f t="shared" si="3"/>
        <v>7.1820302562811991</v>
      </c>
      <c r="K15" s="18">
        <v>0</v>
      </c>
      <c r="L15" s="18">
        <f t="shared" si="0"/>
        <v>0</v>
      </c>
      <c r="M15" s="18"/>
      <c r="N15" s="18">
        <f t="shared" si="5"/>
        <v>3.2470943526874407E-5</v>
      </c>
      <c r="O15" s="18">
        <f t="shared" si="1"/>
        <v>-3.2470943526874407E-9</v>
      </c>
      <c r="P15" s="18">
        <f t="shared" si="4"/>
        <v>29.244102556604936</v>
      </c>
      <c r="R15" s="31">
        <v>20</v>
      </c>
      <c r="V15" s="28"/>
      <c r="W15" s="28"/>
      <c r="X15" s="28"/>
      <c r="Y15" s="28"/>
      <c r="Z15" s="28"/>
      <c r="AA15" s="28">
        <v>12</v>
      </c>
      <c r="AB15" s="28">
        <v>-1.7469999999999999E-2</v>
      </c>
      <c r="AC15" s="28">
        <v>0.36337999999999998</v>
      </c>
      <c r="AD15" s="28">
        <v>0.72677000000000003</v>
      </c>
    </row>
    <row r="16" spans="1:30" s="3" customFormat="1" ht="14.25" x14ac:dyDescent="0.15">
      <c r="A16" s="12"/>
      <c r="B16" s="18">
        <v>13</v>
      </c>
      <c r="C16" s="18">
        <v>26.287467282850042</v>
      </c>
      <c r="D16" s="18">
        <v>31.1</v>
      </c>
      <c r="E16" s="21" t="s">
        <v>16</v>
      </c>
      <c r="F16" s="21">
        <v>7</v>
      </c>
      <c r="G16" s="18">
        <v>20</v>
      </c>
      <c r="H16" s="20">
        <v>1.3</v>
      </c>
      <c r="I16" s="18">
        <f t="shared" si="2"/>
        <v>-6.6161606668544426E-3</v>
      </c>
      <c r="J16" s="18">
        <f t="shared" si="3"/>
        <v>-4.1627408236470869</v>
      </c>
      <c r="K16" s="18">
        <v>0</v>
      </c>
      <c r="L16" s="18">
        <f t="shared" si="0"/>
        <v>0</v>
      </c>
      <c r="M16" s="18"/>
      <c r="N16" s="18">
        <f t="shared" si="5"/>
        <v>3.1644022211452238E-5</v>
      </c>
      <c r="O16" s="18">
        <f t="shared" si="1"/>
        <v>-3.164402221145224E-9</v>
      </c>
      <c r="P16" s="18">
        <f t="shared" si="4"/>
        <v>26.287467279685639</v>
      </c>
      <c r="R16" s="31">
        <v>21</v>
      </c>
      <c r="V16" s="28"/>
      <c r="W16" s="28"/>
      <c r="X16" s="28"/>
      <c r="Y16" s="28"/>
      <c r="Z16" s="28"/>
      <c r="AA16" s="28">
        <v>13</v>
      </c>
      <c r="AB16" s="28">
        <v>-1.034E-2</v>
      </c>
      <c r="AC16" s="28">
        <v>0.21492</v>
      </c>
      <c r="AD16" s="28">
        <v>0.42984</v>
      </c>
    </row>
    <row r="17" spans="1:30" s="3" customFormat="1" ht="14.25" x14ac:dyDescent="0.15">
      <c r="A17" s="12"/>
      <c r="B17" s="18">
        <v>14</v>
      </c>
      <c r="C17" s="18">
        <v>29.272199906077713</v>
      </c>
      <c r="D17" s="18">
        <v>28.1</v>
      </c>
      <c r="E17" s="21" t="s">
        <v>17</v>
      </c>
      <c r="F17" s="21">
        <v>8</v>
      </c>
      <c r="G17" s="18">
        <v>9</v>
      </c>
      <c r="H17" s="20">
        <v>15</v>
      </c>
      <c r="I17" s="18">
        <f t="shared" si="2"/>
        <v>0.50357795071757749</v>
      </c>
      <c r="J17" s="18">
        <f t="shared" si="3"/>
        <v>10.691428854008219</v>
      </c>
      <c r="K17" s="18">
        <v>0</v>
      </c>
      <c r="L17" s="18">
        <f t="shared" si="0"/>
        <v>0</v>
      </c>
      <c r="M17" s="18"/>
      <c r="N17" s="18">
        <f t="shared" si="5"/>
        <v>3.1683556014350245E-5</v>
      </c>
      <c r="O17" s="18">
        <f t="shared" si="1"/>
        <v>-3.1683556014350246E-9</v>
      </c>
      <c r="P17" s="18">
        <f t="shared" si="4"/>
        <v>29.272199902909357</v>
      </c>
      <c r="R17" s="31">
        <v>22</v>
      </c>
      <c r="V17" s="28"/>
      <c r="W17" s="28"/>
      <c r="X17" s="28"/>
      <c r="Y17" s="28"/>
      <c r="Z17" s="28"/>
      <c r="AA17" s="28">
        <v>14</v>
      </c>
      <c r="AB17" s="28">
        <v>-6.1399999999999996E-3</v>
      </c>
      <c r="AC17" s="28">
        <v>0.1275</v>
      </c>
      <c r="AD17" s="28">
        <v>0.25501000000000001</v>
      </c>
    </row>
    <row r="18" spans="1:30" s="3" customFormat="1" ht="14.25" x14ac:dyDescent="0.15">
      <c r="A18" s="12"/>
      <c r="B18" s="18">
        <v>15</v>
      </c>
      <c r="C18" s="18">
        <v>25.182425049972551</v>
      </c>
      <c r="D18" s="18">
        <v>31.1</v>
      </c>
      <c r="E18" s="21" t="s">
        <v>18</v>
      </c>
      <c r="F18" s="21">
        <v>8</v>
      </c>
      <c r="G18" s="18">
        <v>22</v>
      </c>
      <c r="H18" s="20">
        <v>1.3</v>
      </c>
      <c r="I18" s="18">
        <f t="shared" si="2"/>
        <v>-4.7022590165781697E-3</v>
      </c>
      <c r="J18" s="18">
        <f t="shared" si="3"/>
        <v>-3.5093737602970094</v>
      </c>
      <c r="K18" s="24">
        <v>1</v>
      </c>
      <c r="L18" s="18">
        <f t="shared" si="0"/>
        <v>5.888758188802508</v>
      </c>
      <c r="M18" s="18"/>
      <c r="N18" s="18">
        <f t="shared" si="5"/>
        <v>1.0817584359834598E-5</v>
      </c>
      <c r="O18" s="18">
        <f t="shared" si="1"/>
        <v>-1.0817584359834598E-9</v>
      </c>
      <c r="P18" s="18">
        <f t="shared" si="4"/>
        <v>25.182425048890792</v>
      </c>
      <c r="R18" s="31">
        <v>23</v>
      </c>
      <c r="V18" s="28"/>
      <c r="W18" s="28"/>
      <c r="X18" s="28"/>
      <c r="Y18" s="28"/>
      <c r="Z18" s="28"/>
      <c r="AA18" s="28">
        <v>15</v>
      </c>
      <c r="AB18" s="28">
        <v>-3.65E-3</v>
      </c>
      <c r="AC18" s="28">
        <v>7.578E-2</v>
      </c>
      <c r="AD18" s="28">
        <v>0.15156</v>
      </c>
    </row>
    <row r="19" spans="1:30" s="3" customFormat="1" ht="14.25" x14ac:dyDescent="0.15">
      <c r="A19" s="12"/>
      <c r="B19" s="18">
        <v>16</v>
      </c>
      <c r="C19" s="18">
        <v>28.181241637029032</v>
      </c>
      <c r="D19" s="18">
        <v>28.1</v>
      </c>
      <c r="E19" s="21" t="s">
        <v>19</v>
      </c>
      <c r="F19" s="21">
        <v>9</v>
      </c>
      <c r="G19" s="18">
        <v>10</v>
      </c>
      <c r="H19" s="20">
        <v>15</v>
      </c>
      <c r="I19" s="18">
        <f t="shared" si="2"/>
        <v>0.13777797222204669</v>
      </c>
      <c r="J19" s="18">
        <f t="shared" si="3"/>
        <v>5.5923235690886024</v>
      </c>
      <c r="K19" s="24">
        <v>1</v>
      </c>
      <c r="L19" s="18">
        <f t="shared" si="0"/>
        <v>6.2580554723492945</v>
      </c>
      <c r="M19" s="18"/>
      <c r="N19" s="18">
        <f t="shared" si="5"/>
        <v>1.0893857854910038E-5</v>
      </c>
      <c r="O19" s="18">
        <f t="shared" si="1"/>
        <v>-1.0893857854910039E-9</v>
      </c>
      <c r="P19" s="18">
        <f t="shared" si="4"/>
        <v>28.181241635939646</v>
      </c>
      <c r="R19" s="31">
        <v>24</v>
      </c>
      <c r="V19" s="28"/>
      <c r="W19" s="28"/>
      <c r="X19" s="28"/>
      <c r="Y19" s="28"/>
      <c r="Z19" s="28"/>
      <c r="AA19" s="28">
        <v>16</v>
      </c>
      <c r="AB19" s="28">
        <v>-2.1700000000000001E-3</v>
      </c>
      <c r="AC19" s="28">
        <v>4.5080000000000002E-2</v>
      </c>
      <c r="AD19" s="28">
        <v>9.017E-2</v>
      </c>
    </row>
    <row r="20" spans="1:30" s="4" customFormat="1" ht="14.25" customHeight="1" x14ac:dyDescent="0.15">
      <c r="A20" s="10"/>
      <c r="B20" s="7">
        <v>17</v>
      </c>
      <c r="C20" s="6">
        <v>25</v>
      </c>
      <c r="D20" s="7">
        <v>31.1</v>
      </c>
      <c r="E20" s="21" t="s">
        <v>20</v>
      </c>
      <c r="F20" s="21">
        <v>9</v>
      </c>
      <c r="G20" s="7">
        <v>16</v>
      </c>
      <c r="H20" s="17">
        <v>28.3</v>
      </c>
      <c r="I20" s="7">
        <f t="shared" si="2"/>
        <v>0.21611289090092001</v>
      </c>
      <c r="J20" s="7">
        <f t="shared" si="3"/>
        <v>5.0991189768547418</v>
      </c>
      <c r="K20" s="22">
        <v>1</v>
      </c>
      <c r="L20" s="7">
        <f t="shared" si="0"/>
        <v>5.8655427848399375</v>
      </c>
      <c r="M20" s="7"/>
      <c r="N20" s="7">
        <f t="shared" si="5"/>
        <v>-4.9997881012853185E-4</v>
      </c>
      <c r="O20" s="7">
        <f t="shared" si="1"/>
        <v>4.9997881012853183E-8</v>
      </c>
      <c r="P20" s="6">
        <v>25</v>
      </c>
      <c r="R20" s="31">
        <v>25</v>
      </c>
      <c r="U20" s="3"/>
    </row>
    <row r="21" spans="1:30" s="3" customFormat="1" ht="14.25" x14ac:dyDescent="0.15">
      <c r="A21" s="12"/>
      <c r="B21" s="18">
        <v>18</v>
      </c>
      <c r="C21" s="18">
        <v>27.999634598488672</v>
      </c>
      <c r="D21" s="18">
        <v>28.1</v>
      </c>
      <c r="E21" s="21" t="s">
        <v>35</v>
      </c>
      <c r="F21" s="21">
        <v>10</v>
      </c>
      <c r="G21" s="18">
        <v>18</v>
      </c>
      <c r="H21" s="20">
        <v>28.3</v>
      </c>
      <c r="I21" s="18">
        <f t="shared" si="2"/>
        <v>0.25994195721923319</v>
      </c>
      <c r="J21" s="18">
        <f t="shared" si="3"/>
        <v>5.5923327084377039</v>
      </c>
      <c r="K21" s="24">
        <v>1</v>
      </c>
      <c r="L21" s="18">
        <f t="shared" si="0"/>
        <v>6.2363130993801565</v>
      </c>
      <c r="M21" s="18"/>
      <c r="N21" s="18">
        <f t="shared" si="5"/>
        <v>1.1027173485445019E-7</v>
      </c>
      <c r="O21" s="18">
        <f t="shared" si="1"/>
        <v>-1.1027173485445019E-11</v>
      </c>
      <c r="P21" s="18">
        <f t="shared" si="4"/>
        <v>27.999634598477645</v>
      </c>
      <c r="R21" s="31">
        <v>26</v>
      </c>
    </row>
    <row r="22" spans="1:30" s="3" customFormat="1" ht="14.25" x14ac:dyDescent="0.15">
      <c r="A22" s="12"/>
      <c r="B22" s="18">
        <v>19</v>
      </c>
      <c r="C22" s="18">
        <v>53.150059032595244</v>
      </c>
      <c r="D22" s="18">
        <v>4.0999999999999996</v>
      </c>
      <c r="E22" s="21" t="s">
        <v>21</v>
      </c>
      <c r="F22" s="21">
        <v>11</v>
      </c>
      <c r="G22" s="18">
        <v>12</v>
      </c>
      <c r="H22" s="20">
        <v>3</v>
      </c>
      <c r="I22" s="18">
        <f t="shared" si="2"/>
        <v>8.0316991220712453E-3</v>
      </c>
      <c r="J22" s="18">
        <f t="shared" si="3"/>
        <v>3.0191946608384597</v>
      </c>
      <c r="K22" s="18">
        <v>0</v>
      </c>
      <c r="L22" s="18">
        <f t="shared" si="0"/>
        <v>0</v>
      </c>
      <c r="M22" s="18"/>
      <c r="N22" s="18">
        <f t="shared" si="5"/>
        <v>3.1037260315613935E-5</v>
      </c>
      <c r="O22" s="18">
        <f t="shared" si="1"/>
        <v>-3.1037260315613935E-9</v>
      </c>
      <c r="P22" s="18">
        <f t="shared" si="4"/>
        <v>53.150059029491516</v>
      </c>
      <c r="R22" s="31">
        <v>27</v>
      </c>
    </row>
    <row r="23" spans="1:30" s="3" customFormat="1" ht="14.25" x14ac:dyDescent="0.15">
      <c r="A23" s="12"/>
      <c r="B23" s="18">
        <v>20</v>
      </c>
      <c r="C23" s="18">
        <v>56.134791195736106</v>
      </c>
      <c r="D23" s="18">
        <v>1.1000000000000001</v>
      </c>
      <c r="E23" s="21" t="s">
        <v>22</v>
      </c>
      <c r="F23" s="21">
        <v>13</v>
      </c>
      <c r="G23" s="18">
        <v>14</v>
      </c>
      <c r="H23" s="20">
        <v>3</v>
      </c>
      <c r="I23" s="18">
        <f t="shared" si="2"/>
        <v>1.5267376772328589E-2</v>
      </c>
      <c r="J23" s="18">
        <f t="shared" si="3"/>
        <v>4.1626472642333034</v>
      </c>
      <c r="K23" s="18">
        <v>0</v>
      </c>
      <c r="L23" s="18">
        <f t="shared" si="0"/>
        <v>0</v>
      </c>
      <c r="M23" s="18"/>
      <c r="N23" s="18">
        <f t="shared" si="5"/>
        <v>3.0838597453453076E-5</v>
      </c>
      <c r="O23" s="18">
        <f t="shared" si="1"/>
        <v>-3.0838597453453075E-9</v>
      </c>
      <c r="P23" s="18">
        <f t="shared" si="4"/>
        <v>56.134791192652244</v>
      </c>
      <c r="R23" s="31">
        <v>28</v>
      </c>
    </row>
    <row r="24" spans="1:30" s="3" customFormat="1" ht="14.25" x14ac:dyDescent="0.15">
      <c r="A24" s="12"/>
      <c r="B24" s="18">
        <v>21</v>
      </c>
      <c r="C24" s="18">
        <v>52.916485950814014</v>
      </c>
      <c r="D24" s="18">
        <v>4.0999999999999996</v>
      </c>
      <c r="E24" s="21" t="s">
        <v>23</v>
      </c>
      <c r="F24" s="21">
        <v>14</v>
      </c>
      <c r="G24" s="18">
        <v>19</v>
      </c>
      <c r="H24" s="20">
        <v>24</v>
      </c>
      <c r="I24" s="18">
        <f t="shared" si="2"/>
        <v>0.12214087348247027</v>
      </c>
      <c r="J24" s="18">
        <f t="shared" si="3"/>
        <v>4.1626789477893178</v>
      </c>
      <c r="K24" s="18">
        <v>0</v>
      </c>
      <c r="L24" s="18">
        <f t="shared" si="0"/>
        <v>0</v>
      </c>
      <c r="M24" s="18"/>
      <c r="N24" s="18">
        <f t="shared" si="5"/>
        <v>2.4871123537550943E-5</v>
      </c>
      <c r="O24" s="18">
        <f t="shared" si="1"/>
        <v>-2.4871123537550944E-9</v>
      </c>
      <c r="P24" s="18">
        <f t="shared" si="4"/>
        <v>52.916485948326901</v>
      </c>
      <c r="R24" s="31">
        <v>29</v>
      </c>
    </row>
    <row r="25" spans="1:30" s="3" customFormat="1" ht="14.25" x14ac:dyDescent="0.15">
      <c r="A25" s="12"/>
      <c r="B25" s="18">
        <v>22</v>
      </c>
      <c r="C25" s="18">
        <v>55.905634737664109</v>
      </c>
      <c r="D25" s="18">
        <v>1.1000000000000001</v>
      </c>
      <c r="E25" s="21" t="s">
        <v>24</v>
      </c>
      <c r="F25" s="21">
        <v>15</v>
      </c>
      <c r="G25" s="18">
        <v>16</v>
      </c>
      <c r="H25" s="20">
        <v>3</v>
      </c>
      <c r="I25" s="18">
        <f t="shared" si="2"/>
        <v>1.1834129435186469E-3</v>
      </c>
      <c r="J25" s="18">
        <f t="shared" si="3"/>
        <v>1.1589256016366982</v>
      </c>
      <c r="K25" s="18">
        <v>0</v>
      </c>
      <c r="L25" s="18">
        <f t="shared" si="0"/>
        <v>0</v>
      </c>
      <c r="M25" s="18"/>
      <c r="N25" s="18">
        <f t="shared" si="5"/>
        <v>2.4871691671979335E-5</v>
      </c>
      <c r="O25" s="18">
        <f t="shared" si="1"/>
        <v>-2.4871691671979336E-9</v>
      </c>
      <c r="P25" s="18">
        <f t="shared" si="4"/>
        <v>55.905634735176939</v>
      </c>
      <c r="R25" s="31">
        <v>30</v>
      </c>
    </row>
    <row r="26" spans="1:30" s="3" customFormat="1" ht="14.25" x14ac:dyDescent="0.15">
      <c r="A26" s="12"/>
      <c r="B26" s="18"/>
      <c r="C26" s="18"/>
      <c r="D26" s="18"/>
      <c r="E26" s="21" t="s">
        <v>25</v>
      </c>
      <c r="F26" s="21">
        <v>17</v>
      </c>
      <c r="G26" s="18">
        <v>18</v>
      </c>
      <c r="H26" s="20">
        <v>3</v>
      </c>
      <c r="I26" s="18">
        <f t="shared" si="2"/>
        <v>3.6540151132768983E-4</v>
      </c>
      <c r="J26" s="18">
        <f t="shared" si="3"/>
        <v>0.64398028067071766</v>
      </c>
      <c r="K26" s="18">
        <v>0</v>
      </c>
      <c r="L26" s="18"/>
      <c r="M26" s="18"/>
      <c r="N26" s="18"/>
      <c r="O26" s="18"/>
      <c r="P26" s="18"/>
    </row>
    <row r="27" spans="1:30" s="3" customFormat="1" ht="14.25" x14ac:dyDescent="0.15">
      <c r="A27" s="12"/>
      <c r="B27" s="18"/>
      <c r="C27" s="18"/>
      <c r="D27" s="18"/>
      <c r="E27" s="21" t="s">
        <v>26</v>
      </c>
      <c r="F27" s="21">
        <v>19</v>
      </c>
      <c r="G27" s="18">
        <v>20</v>
      </c>
      <c r="H27" s="20">
        <v>3</v>
      </c>
      <c r="I27" s="18">
        <f t="shared" si="2"/>
        <v>1.5267836859137685E-2</v>
      </c>
      <c r="J27" s="18">
        <f>SIGN(I27)*(1.1*0.000267*H27)^(-0.5)*(ABS(I27))^0.5</f>
        <v>4.1627099850496334</v>
      </c>
      <c r="K27" s="18">
        <v>0</v>
      </c>
      <c r="L27" s="18"/>
      <c r="M27" s="18"/>
      <c r="N27" s="18"/>
      <c r="O27" s="18"/>
      <c r="P27" s="18"/>
    </row>
    <row r="28" spans="1:30" s="3" customFormat="1" ht="14.25" x14ac:dyDescent="0.15">
      <c r="A28" s="12"/>
      <c r="B28" s="18"/>
      <c r="C28" s="18"/>
      <c r="D28" s="18"/>
      <c r="E28" s="21" t="s">
        <v>27</v>
      </c>
      <c r="F28" s="21">
        <v>21</v>
      </c>
      <c r="G28" s="18">
        <v>22</v>
      </c>
      <c r="H28" s="20">
        <v>3</v>
      </c>
      <c r="I28" s="18">
        <f t="shared" si="2"/>
        <v>1.0851213149905004E-2</v>
      </c>
      <c r="J28" s="18">
        <f t="shared" si="3"/>
        <v>3.5093488886053374</v>
      </c>
      <c r="K28" s="18">
        <v>0</v>
      </c>
      <c r="L28" s="18"/>
      <c r="M28" s="18"/>
      <c r="N28" s="18"/>
      <c r="O28" s="18"/>
      <c r="P28" s="18"/>
    </row>
    <row r="29" spans="1:30" ht="14.25" x14ac:dyDescent="0.15">
      <c r="A29" s="14"/>
      <c r="B29" s="7"/>
      <c r="C29" s="7"/>
      <c r="D29" s="7"/>
      <c r="E29" s="6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2018-03-25T02:56:53Z</dcterms:created>
  <dcterms:modified xsi:type="dcterms:W3CDTF">2022-04-02T02:01:41Z</dcterms:modified>
</cp:coreProperties>
</file>