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480" yWindow="300" windowWidth="18495" windowHeight="11700" firstSheet="1" activeTab="3"/>
  </bookViews>
  <sheets>
    <sheet name="Micropollutants" sheetId="1" r:id="rId1"/>
    <sheet name="Concentrations" sheetId="2" r:id="rId2"/>
    <sheet name="Human Health Impact" sheetId="4" r:id="rId3"/>
    <sheet name="Aquatic Environment Impact" sheetId="3" r:id="rId4"/>
  </sheets>
  <calcPr calcId="125725"/>
</workbook>
</file>

<file path=xl/calcChain.xml><?xml version="1.0" encoding="utf-8"?>
<calcChain xmlns="http://schemas.openxmlformats.org/spreadsheetml/2006/main">
  <c r="D13" i="4"/>
  <c r="H13" s="1"/>
  <c r="D43"/>
  <c r="D46"/>
  <c r="D47"/>
  <c r="D19"/>
  <c r="D20"/>
  <c r="D23"/>
  <c r="D27"/>
  <c r="D29"/>
  <c r="D30"/>
  <c r="D32"/>
  <c r="D35"/>
  <c r="D12"/>
  <c r="D17"/>
  <c r="D18"/>
  <c r="H18" s="1"/>
  <c r="F19" i="3" l="1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F18" s="1"/>
  <c r="D17"/>
  <c r="F17" s="1"/>
  <c r="D16"/>
  <c r="F16" s="1"/>
  <c r="F15"/>
  <c r="D15"/>
  <c r="D14"/>
  <c r="F14" s="1"/>
  <c r="D13"/>
  <c r="F13" s="1"/>
  <c r="D12"/>
  <c r="F12" s="1"/>
  <c r="F11"/>
  <c r="D11"/>
  <c r="D10"/>
  <c r="F10" s="1"/>
  <c r="D9"/>
  <c r="F9" s="1"/>
  <c r="D8"/>
  <c r="F8" s="1"/>
  <c r="F7"/>
  <c r="D7"/>
  <c r="D6"/>
  <c r="F6" s="1"/>
  <c r="D5"/>
  <c r="F5" s="1"/>
  <c r="D4"/>
  <c r="F4" s="1"/>
  <c r="F3"/>
  <c r="D3"/>
  <c r="D39" i="4" l="1"/>
  <c r="D40"/>
  <c r="D41"/>
  <c r="H41" s="1"/>
  <c r="D42"/>
  <c r="H42" s="1"/>
  <c r="D44"/>
  <c r="H44" s="1"/>
  <c r="D45"/>
  <c r="H45" s="1"/>
  <c r="D48"/>
  <c r="H48" s="1"/>
  <c r="D38"/>
  <c r="H38" s="1"/>
  <c r="D37"/>
  <c r="H37" s="1"/>
  <c r="D36"/>
  <c r="D34"/>
  <c r="D33"/>
  <c r="D31"/>
  <c r="D28"/>
  <c r="H28" s="1"/>
  <c r="D26"/>
  <c r="D25"/>
  <c r="H25" s="1"/>
  <c r="D24"/>
  <c r="D22"/>
  <c r="H22" s="1"/>
  <c r="D21"/>
  <c r="H21" s="1"/>
  <c r="D4"/>
  <c r="H4" s="1"/>
  <c r="D5"/>
  <c r="H5" s="1"/>
  <c r="D6"/>
  <c r="H6" s="1"/>
  <c r="D7"/>
  <c r="H7" s="1"/>
  <c r="D8"/>
  <c r="H8" s="1"/>
  <c r="D9"/>
  <c r="H9" s="1"/>
  <c r="D10"/>
  <c r="H10" s="1"/>
  <c r="D11"/>
  <c r="H11" s="1"/>
  <c r="D14"/>
  <c r="H14" s="1"/>
  <c r="D15"/>
  <c r="H15" s="1"/>
  <c r="D16"/>
  <c r="H16" s="1"/>
  <c r="D3"/>
  <c r="H3" s="1"/>
  <c r="F5" i="1"/>
</calcChain>
</file>

<file path=xl/sharedStrings.xml><?xml version="1.0" encoding="utf-8"?>
<sst xmlns="http://schemas.openxmlformats.org/spreadsheetml/2006/main" count="538" uniqueCount="156">
  <si>
    <t>Substance name</t>
  </si>
  <si>
    <t>Family</t>
  </si>
  <si>
    <t>Number of substances</t>
  </si>
  <si>
    <t>Acenaphthene</t>
  </si>
  <si>
    <t>83-32-9</t>
  </si>
  <si>
    <t>Acenaphthylene</t>
  </si>
  <si>
    <t>208-96-8</t>
  </si>
  <si>
    <t>Anthracene</t>
  </si>
  <si>
    <t>120-12-7</t>
  </si>
  <si>
    <t>56-55-3</t>
  </si>
  <si>
    <t>50-32-8</t>
  </si>
  <si>
    <t>205-99-2</t>
  </si>
  <si>
    <t>191-24-2</t>
  </si>
  <si>
    <t>207-08-9</t>
  </si>
  <si>
    <t>Chrysene</t>
  </si>
  <si>
    <t>218-01-9</t>
  </si>
  <si>
    <t>53-70-3</t>
  </si>
  <si>
    <t>Fluoranthene</t>
  </si>
  <si>
    <t>206-44-0</t>
  </si>
  <si>
    <t>Fluorene</t>
  </si>
  <si>
    <t>86-73-7</t>
  </si>
  <si>
    <t>193-39-5</t>
  </si>
  <si>
    <t>Naphthalene</t>
  </si>
  <si>
    <t>91-20-3</t>
  </si>
  <si>
    <t>Phenanthrene</t>
  </si>
  <si>
    <t>85-01-8</t>
  </si>
  <si>
    <t>Pyrene</t>
  </si>
  <si>
    <t>129-00-0</t>
  </si>
  <si>
    <t>CAS registry number</t>
  </si>
  <si>
    <t>37680-73-2</t>
  </si>
  <si>
    <t>32598-14-4</t>
  </si>
  <si>
    <t>74472-37-0</t>
  </si>
  <si>
    <t>31508-00-6</t>
  </si>
  <si>
    <t>65510-44-3</t>
  </si>
  <si>
    <t>57465-28-8</t>
  </si>
  <si>
    <t>35065-28-2</t>
  </si>
  <si>
    <t>35065-27-1</t>
  </si>
  <si>
    <t>38380-08-4</t>
  </si>
  <si>
    <t>69782-90-7</t>
  </si>
  <si>
    <t>52663-72-6</t>
  </si>
  <si>
    <t>32774-16-6</t>
  </si>
  <si>
    <t>35065-29-3</t>
  </si>
  <si>
    <t>39635-31-9</t>
  </si>
  <si>
    <t>7012-37-5</t>
  </si>
  <si>
    <t>35693-99-3</t>
  </si>
  <si>
    <t>32598-13-3</t>
  </si>
  <si>
    <t>70362-50-4</t>
  </si>
  <si>
    <t>Arsenic</t>
  </si>
  <si>
    <t>7440-38-2</t>
  </si>
  <si>
    <t>Barium</t>
  </si>
  <si>
    <t>7440-39-3</t>
  </si>
  <si>
    <t>Cadmium</t>
  </si>
  <si>
    <t>7440-43-9</t>
  </si>
  <si>
    <t>Chrome</t>
  </si>
  <si>
    <t>7440-47-3</t>
  </si>
  <si>
    <t>Cobalt</t>
  </si>
  <si>
    <t>7440-48-4</t>
  </si>
  <si>
    <t>Cupper</t>
  </si>
  <si>
    <t>7440-50-8</t>
  </si>
  <si>
    <t>Fer</t>
  </si>
  <si>
    <t>7439-89-6</t>
  </si>
  <si>
    <t>Manganese</t>
  </si>
  <si>
    <t>7439-96-5</t>
  </si>
  <si>
    <t>Mercury</t>
  </si>
  <si>
    <t>7439-97-6</t>
  </si>
  <si>
    <t>Nickel</t>
  </si>
  <si>
    <t>7440-02-0</t>
  </si>
  <si>
    <t>Plomb</t>
  </si>
  <si>
    <t>7439-92-1</t>
  </si>
  <si>
    <t>Zinc</t>
  </si>
  <si>
    <t>7440-66-6</t>
  </si>
  <si>
    <t>Benzo (a) Anthracene</t>
  </si>
  <si>
    <t>Benzo (b) Fluoranthene</t>
  </si>
  <si>
    <t>Benzo (k) Fluoranthene</t>
  </si>
  <si>
    <t>Benzo (a) Pyrene</t>
  </si>
  <si>
    <t>Indeno (1,2,3,cd) Pyrene</t>
  </si>
  <si>
    <t>Benzo (g,h,i) Pyrelene</t>
  </si>
  <si>
    <t>PCB-77</t>
  </si>
  <si>
    <t>PCB-81</t>
  </si>
  <si>
    <t>PCB-105</t>
  </si>
  <si>
    <t>PCB-114</t>
  </si>
  <si>
    <t>PCB-118</t>
  </si>
  <si>
    <t>PCB-126</t>
  </si>
  <si>
    <t>PCB-156</t>
  </si>
  <si>
    <t>PCB-167</t>
  </si>
  <si>
    <t>PCB-169</t>
  </si>
  <si>
    <t>PCB-189</t>
  </si>
  <si>
    <t>Dibenzo (a,h) Anthracene</t>
  </si>
  <si>
    <t>PCB-28</t>
  </si>
  <si>
    <t>PCB-52</t>
  </si>
  <si>
    <t>PCB-101</t>
  </si>
  <si>
    <t>PCB-123</t>
  </si>
  <si>
    <t>PCB-138</t>
  </si>
  <si>
    <t>PCB-153</t>
  </si>
  <si>
    <t>PCB-157</t>
  </si>
  <si>
    <t>PCB-180</t>
  </si>
  <si>
    <t>Polycyclic Aromatic Hydrocarbons</t>
  </si>
  <si>
    <t>Polychlorobiphenyl</t>
  </si>
  <si>
    <t>Heavy metals</t>
  </si>
  <si>
    <t>HMs</t>
  </si>
  <si>
    <t>PAHs</t>
  </si>
  <si>
    <t>PCBs</t>
  </si>
  <si>
    <t>Total</t>
  </si>
  <si>
    <t>Mean concentration in the outlet (µg/L)</t>
  </si>
  <si>
    <t>0.029</t>
  </si>
  <si>
    <t>0.020</t>
  </si>
  <si>
    <t>0.019</t>
  </si>
  <si>
    <t>0.025</t>
  </si>
  <si>
    <t>0.017</t>
  </si>
  <si>
    <t>0.014</t>
  </si>
  <si>
    <t>0.018</t>
  </si>
  <si>
    <t>0.016</t>
  </si>
  <si>
    <t>Mean concentration in the inlet (µg/L)</t>
  </si>
  <si>
    <t>0.126</t>
  </si>
  <si>
    <t>0.051</t>
  </si>
  <si>
    <t>0.036</t>
  </si>
  <si>
    <t>0.105</t>
  </si>
  <si>
    <t>0.043</t>
  </si>
  <si>
    <t>0.112</t>
  </si>
  <si>
    <t>0.053</t>
  </si>
  <si>
    <t>0.031</t>
  </si>
  <si>
    <t>0.066</t>
  </si>
  <si>
    <t>0.054</t>
  </si>
  <si>
    <t>0.093</t>
  </si>
  <si>
    <t>0.079</t>
  </si>
  <si>
    <t>0.058</t>
  </si>
  <si>
    <t>0.038</t>
  </si>
  <si>
    <t>0.041</t>
  </si>
  <si>
    <t>0.023</t>
  </si>
  <si>
    <t>0.026</t>
  </si>
  <si>
    <t>0.028</t>
  </si>
  <si>
    <t>Micropollutants</t>
  </si>
  <si>
    <t>&lt;LOD/&lt;LOQ</t>
  </si>
  <si>
    <t>Mass in kg</t>
  </si>
  <si>
    <t>Estimated annual volume (m3)</t>
  </si>
  <si>
    <t>n/a</t>
  </si>
  <si>
    <t>Daly</t>
  </si>
  <si>
    <t>cancer</t>
  </si>
  <si>
    <t>total</t>
  </si>
  <si>
    <t>non-canc</t>
  </si>
  <si>
    <r>
      <t>Human health characterization factor  [DALY/kg</t>
    </r>
    <r>
      <rPr>
        <b/>
        <i/>
        <vertAlign val="subscript"/>
        <sz val="16"/>
        <rFont val="Arial"/>
        <family val="2"/>
      </rPr>
      <t>emitted</t>
    </r>
    <r>
      <rPr>
        <b/>
        <i/>
        <sz val="16"/>
        <rFont val="Arial"/>
        <family val="2"/>
      </rPr>
      <t>]</t>
    </r>
  </si>
  <si>
    <t>Ecotox. Charact. factor [PDF.m3.day.kg-1]</t>
  </si>
  <si>
    <t>0.104</t>
  </si>
  <si>
    <t>0.022</t>
  </si>
  <si>
    <t>Cu</t>
  </si>
  <si>
    <t>Zn</t>
  </si>
  <si>
    <t>Fe</t>
  </si>
  <si>
    <t>Mg</t>
  </si>
  <si>
    <t>Cd</t>
  </si>
  <si>
    <t>Pb</t>
  </si>
  <si>
    <t>As</t>
  </si>
  <si>
    <t>Ni</t>
  </si>
  <si>
    <t>Ba</t>
  </si>
  <si>
    <t>Cr</t>
  </si>
  <si>
    <t>Co</t>
  </si>
  <si>
    <t>Hg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</si>
</sst>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General_)"/>
  </numFmts>
  <fonts count="20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Times New Roman"/>
      <family val="1"/>
    </font>
    <font>
      <b/>
      <i/>
      <vertAlign val="subscript"/>
      <sz val="16"/>
      <name val="Arial"/>
      <family val="2"/>
    </font>
    <font>
      <b/>
      <i/>
      <sz val="16"/>
      <name val="Arial"/>
      <family val="2"/>
    </font>
    <font>
      <b/>
      <sz val="22"/>
      <color theme="1"/>
      <name val="Times New Roman"/>
      <family val="1"/>
    </font>
    <font>
      <sz val="18"/>
      <color theme="1"/>
      <name val="Times New Roman"/>
      <family val="1"/>
    </font>
    <font>
      <b/>
      <sz val="16"/>
      <color theme="3" tint="-0.249977111117893"/>
      <name val="Times New Roman"/>
      <family val="1"/>
    </font>
    <font>
      <sz val="18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164" fontId="12" fillId="0" borderId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5" fillId="2" borderId="3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1" fillId="0" borderId="0" xfId="0" applyFont="1"/>
    <xf numFmtId="0" fontId="13" fillId="7" borderId="3" xfId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2" xfId="0" applyNumberFormat="1" applyFont="1" applyFill="1" applyBorder="1" applyAlignment="1">
      <alignment horizontal="center" vertical="center"/>
    </xf>
    <xf numFmtId="11" fontId="17" fillId="3" borderId="2" xfId="0" applyNumberFormat="1" applyFont="1" applyFill="1" applyBorder="1" applyAlignment="1">
      <alignment horizontal="center" vertical="center"/>
    </xf>
    <xf numFmtId="0" fontId="17" fillId="3" borderId="2" xfId="3" applyNumberFormat="1" applyFont="1" applyFill="1" applyBorder="1" applyAlignment="1">
      <alignment horizontal="center" vertical="center"/>
    </xf>
    <xf numFmtId="0" fontId="18" fillId="2" borderId="3" xfId="1" applyFont="1" applyFill="1" applyBorder="1" applyAlignment="1">
      <alignment horizontal="center" vertical="center"/>
    </xf>
    <xf numFmtId="11" fontId="19" fillId="3" borderId="2" xfId="0" applyNumberFormat="1" applyFont="1" applyFill="1" applyBorder="1" applyAlignment="1">
      <alignment horizontal="center" vertical="center"/>
    </xf>
    <xf numFmtId="0" fontId="16" fillId="8" borderId="3" xfId="1" applyFont="1" applyFill="1" applyBorder="1" applyAlignment="1">
      <alignment horizontal="center" vertical="center"/>
    </xf>
    <xf numFmtId="0" fontId="16" fillId="8" borderId="5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</cellXfs>
  <cellStyles count="4">
    <cellStyle name="Milliers" xfId="3" builtinId="3"/>
    <cellStyle name="Normal" xfId="0" builtinId="0"/>
    <cellStyle name="Normal 4" xfId="2"/>
    <cellStyle name="Titre 1" xfId="1" builtinId="16"/>
  </cellStyles>
  <dxfs count="0"/>
  <tableStyles count="0" defaultTableStyle="TableStyleMedium9" defaultPivotStyle="PivotStyleLight16"/>
  <colors>
    <mruColors>
      <color rgb="FFFFCC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selection activeCell="E12" sqref="E12"/>
    </sheetView>
  </sheetViews>
  <sheetFormatPr baseColWidth="10" defaultRowHeight="15"/>
  <cols>
    <col min="1" max="1" width="27" customWidth="1"/>
    <col min="2" max="2" width="30.5703125" customWidth="1"/>
    <col min="3" max="3" width="42.28515625" customWidth="1"/>
    <col min="5" max="5" width="23.85546875" customWidth="1"/>
    <col min="6" max="6" width="35" customWidth="1"/>
  </cols>
  <sheetData>
    <row r="1" spans="1:6" ht="20.25">
      <c r="A1" s="1" t="s">
        <v>0</v>
      </c>
      <c r="B1" s="1" t="s">
        <v>28</v>
      </c>
      <c r="C1" s="1" t="s">
        <v>1</v>
      </c>
      <c r="E1" s="18" t="s">
        <v>1</v>
      </c>
      <c r="F1" s="18" t="s">
        <v>2</v>
      </c>
    </row>
    <row r="2" spans="1:6">
      <c r="A2" s="2" t="s">
        <v>22</v>
      </c>
      <c r="B2" s="2" t="s">
        <v>23</v>
      </c>
      <c r="C2" s="2" t="s">
        <v>96</v>
      </c>
      <c r="E2" s="2" t="s">
        <v>100</v>
      </c>
      <c r="F2" s="2">
        <v>16</v>
      </c>
    </row>
    <row r="3" spans="1:6">
      <c r="A3" s="2" t="s">
        <v>5</v>
      </c>
      <c r="B3" s="2" t="s">
        <v>6</v>
      </c>
      <c r="C3" s="2" t="s">
        <v>96</v>
      </c>
      <c r="E3" s="2" t="s">
        <v>101</v>
      </c>
      <c r="F3" s="2">
        <v>18</v>
      </c>
    </row>
    <row r="4" spans="1:6">
      <c r="A4" s="2" t="s">
        <v>3</v>
      </c>
      <c r="B4" s="2" t="s">
        <v>4</v>
      </c>
      <c r="C4" s="2" t="s">
        <v>96</v>
      </c>
      <c r="E4" s="2" t="s">
        <v>99</v>
      </c>
      <c r="F4" s="2">
        <v>12</v>
      </c>
    </row>
    <row r="5" spans="1:6" ht="18.75">
      <c r="A5" s="2" t="s">
        <v>19</v>
      </c>
      <c r="B5" s="2" t="s">
        <v>20</v>
      </c>
      <c r="C5" s="2" t="s">
        <v>96</v>
      </c>
      <c r="E5" s="3" t="s">
        <v>102</v>
      </c>
      <c r="F5" s="4">
        <f>SUM(F2:F4)</f>
        <v>46</v>
      </c>
    </row>
    <row r="6" spans="1:6">
      <c r="A6" s="2" t="s">
        <v>24</v>
      </c>
      <c r="B6" s="2" t="s">
        <v>25</v>
      </c>
      <c r="C6" s="2" t="s">
        <v>96</v>
      </c>
    </row>
    <row r="7" spans="1:6">
      <c r="A7" s="2" t="s">
        <v>7</v>
      </c>
      <c r="B7" s="2" t="s">
        <v>8</v>
      </c>
      <c r="C7" s="2" t="s">
        <v>96</v>
      </c>
    </row>
    <row r="8" spans="1:6">
      <c r="A8" s="2" t="s">
        <v>17</v>
      </c>
      <c r="B8" s="2" t="s">
        <v>18</v>
      </c>
      <c r="C8" s="2" t="s">
        <v>96</v>
      </c>
    </row>
    <row r="9" spans="1:6">
      <c r="A9" s="2" t="s">
        <v>26</v>
      </c>
      <c r="B9" s="2" t="s">
        <v>27</v>
      </c>
      <c r="C9" s="2" t="s">
        <v>96</v>
      </c>
    </row>
    <row r="10" spans="1:6">
      <c r="A10" s="2" t="s">
        <v>71</v>
      </c>
      <c r="B10" s="2" t="s">
        <v>9</v>
      </c>
      <c r="C10" s="2" t="s">
        <v>96</v>
      </c>
    </row>
    <row r="11" spans="1:6">
      <c r="A11" s="2" t="s">
        <v>14</v>
      </c>
      <c r="B11" s="2" t="s">
        <v>15</v>
      </c>
      <c r="C11" s="2" t="s">
        <v>96</v>
      </c>
    </row>
    <row r="12" spans="1:6">
      <c r="A12" s="2" t="s">
        <v>72</v>
      </c>
      <c r="B12" s="2" t="s">
        <v>11</v>
      </c>
      <c r="C12" s="2" t="s">
        <v>96</v>
      </c>
    </row>
    <row r="13" spans="1:6">
      <c r="A13" s="2" t="s">
        <v>73</v>
      </c>
      <c r="B13" s="2" t="s">
        <v>13</v>
      </c>
      <c r="C13" s="2" t="s">
        <v>96</v>
      </c>
    </row>
    <row r="14" spans="1:6">
      <c r="A14" s="2" t="s">
        <v>74</v>
      </c>
      <c r="B14" s="2" t="s">
        <v>10</v>
      </c>
      <c r="C14" s="2" t="s">
        <v>96</v>
      </c>
    </row>
    <row r="15" spans="1:6">
      <c r="A15" s="2" t="s">
        <v>75</v>
      </c>
      <c r="B15" s="2" t="s">
        <v>21</v>
      </c>
      <c r="C15" s="2" t="s">
        <v>96</v>
      </c>
    </row>
    <row r="16" spans="1:6">
      <c r="A16" s="2" t="s">
        <v>87</v>
      </c>
      <c r="B16" s="2" t="s">
        <v>16</v>
      </c>
      <c r="C16" s="2" t="s">
        <v>96</v>
      </c>
    </row>
    <row r="17" spans="1:3">
      <c r="A17" s="2" t="s">
        <v>76</v>
      </c>
      <c r="B17" s="2" t="s">
        <v>12</v>
      </c>
      <c r="C17" s="2" t="s">
        <v>96</v>
      </c>
    </row>
    <row r="18" spans="1:3">
      <c r="A18" s="2" t="s">
        <v>88</v>
      </c>
      <c r="B18" s="2" t="s">
        <v>43</v>
      </c>
      <c r="C18" s="2" t="s">
        <v>97</v>
      </c>
    </row>
    <row r="19" spans="1:3">
      <c r="A19" s="2" t="s">
        <v>89</v>
      </c>
      <c r="B19" s="2" t="s">
        <v>44</v>
      </c>
      <c r="C19" s="2" t="s">
        <v>97</v>
      </c>
    </row>
    <row r="20" spans="1:3">
      <c r="A20" s="2" t="s">
        <v>77</v>
      </c>
      <c r="B20" s="2" t="s">
        <v>45</v>
      </c>
      <c r="C20" s="2" t="s">
        <v>97</v>
      </c>
    </row>
    <row r="21" spans="1:3">
      <c r="A21" s="2" t="s">
        <v>78</v>
      </c>
      <c r="B21" s="2" t="s">
        <v>46</v>
      </c>
      <c r="C21" s="2" t="s">
        <v>97</v>
      </c>
    </row>
    <row r="22" spans="1:3">
      <c r="A22" s="2" t="s">
        <v>90</v>
      </c>
      <c r="B22" s="2" t="s">
        <v>29</v>
      </c>
      <c r="C22" s="2" t="s">
        <v>97</v>
      </c>
    </row>
    <row r="23" spans="1:3">
      <c r="A23" s="2" t="s">
        <v>79</v>
      </c>
      <c r="B23" s="2" t="s">
        <v>30</v>
      </c>
      <c r="C23" s="2" t="s">
        <v>97</v>
      </c>
    </row>
    <row r="24" spans="1:3">
      <c r="A24" s="2" t="s">
        <v>80</v>
      </c>
      <c r="B24" s="2" t="s">
        <v>31</v>
      </c>
      <c r="C24" s="2" t="s">
        <v>97</v>
      </c>
    </row>
    <row r="25" spans="1:3">
      <c r="A25" s="2" t="s">
        <v>81</v>
      </c>
      <c r="B25" s="2" t="s">
        <v>32</v>
      </c>
      <c r="C25" s="2" t="s">
        <v>97</v>
      </c>
    </row>
    <row r="26" spans="1:3">
      <c r="A26" s="2" t="s">
        <v>91</v>
      </c>
      <c r="B26" s="2" t="s">
        <v>33</v>
      </c>
      <c r="C26" s="2" t="s">
        <v>97</v>
      </c>
    </row>
    <row r="27" spans="1:3">
      <c r="A27" s="2" t="s">
        <v>82</v>
      </c>
      <c r="B27" s="2" t="s">
        <v>34</v>
      </c>
      <c r="C27" s="2" t="s">
        <v>97</v>
      </c>
    </row>
    <row r="28" spans="1:3">
      <c r="A28" s="2" t="s">
        <v>92</v>
      </c>
      <c r="B28" s="2" t="s">
        <v>35</v>
      </c>
      <c r="C28" s="2" t="s">
        <v>97</v>
      </c>
    </row>
    <row r="29" spans="1:3">
      <c r="A29" s="2" t="s">
        <v>93</v>
      </c>
      <c r="B29" s="2" t="s">
        <v>36</v>
      </c>
      <c r="C29" s="2" t="s">
        <v>97</v>
      </c>
    </row>
    <row r="30" spans="1:3">
      <c r="A30" s="2" t="s">
        <v>83</v>
      </c>
      <c r="B30" s="2" t="s">
        <v>37</v>
      </c>
      <c r="C30" s="2" t="s">
        <v>97</v>
      </c>
    </row>
    <row r="31" spans="1:3">
      <c r="A31" s="2" t="s">
        <v>94</v>
      </c>
      <c r="B31" s="2" t="s">
        <v>38</v>
      </c>
      <c r="C31" s="2" t="s">
        <v>97</v>
      </c>
    </row>
    <row r="32" spans="1:3">
      <c r="A32" s="2" t="s">
        <v>84</v>
      </c>
      <c r="B32" s="2" t="s">
        <v>39</v>
      </c>
      <c r="C32" s="2" t="s">
        <v>97</v>
      </c>
    </row>
    <row r="33" spans="1:3">
      <c r="A33" s="2" t="s">
        <v>85</v>
      </c>
      <c r="B33" s="2" t="s">
        <v>40</v>
      </c>
      <c r="C33" s="2" t="s">
        <v>97</v>
      </c>
    </row>
    <row r="34" spans="1:3">
      <c r="A34" s="2" t="s">
        <v>95</v>
      </c>
      <c r="B34" s="2" t="s">
        <v>41</v>
      </c>
      <c r="C34" s="2" t="s">
        <v>97</v>
      </c>
    </row>
    <row r="35" spans="1:3">
      <c r="A35" s="2" t="s">
        <v>86</v>
      </c>
      <c r="B35" s="2" t="s">
        <v>42</v>
      </c>
      <c r="C35" s="2" t="s">
        <v>97</v>
      </c>
    </row>
    <row r="36" spans="1:3">
      <c r="A36" s="2" t="s">
        <v>57</v>
      </c>
      <c r="B36" s="2" t="s">
        <v>58</v>
      </c>
      <c r="C36" s="2" t="s">
        <v>98</v>
      </c>
    </row>
    <row r="37" spans="1:3">
      <c r="A37" s="2" t="s">
        <v>69</v>
      </c>
      <c r="B37" s="2" t="s">
        <v>70</v>
      </c>
      <c r="C37" s="2" t="s">
        <v>98</v>
      </c>
    </row>
    <row r="38" spans="1:3">
      <c r="A38" s="2" t="s">
        <v>59</v>
      </c>
      <c r="B38" s="2" t="s">
        <v>60</v>
      </c>
      <c r="C38" s="2" t="s">
        <v>98</v>
      </c>
    </row>
    <row r="39" spans="1:3">
      <c r="A39" s="2" t="s">
        <v>61</v>
      </c>
      <c r="B39" s="2" t="s">
        <v>62</v>
      </c>
      <c r="C39" s="2" t="s">
        <v>98</v>
      </c>
    </row>
    <row r="40" spans="1:3">
      <c r="A40" s="2" t="s">
        <v>51</v>
      </c>
      <c r="B40" s="2" t="s">
        <v>52</v>
      </c>
      <c r="C40" s="2" t="s">
        <v>98</v>
      </c>
    </row>
    <row r="41" spans="1:3">
      <c r="A41" s="2" t="s">
        <v>67</v>
      </c>
      <c r="B41" s="2" t="s">
        <v>68</v>
      </c>
      <c r="C41" s="2" t="s">
        <v>98</v>
      </c>
    </row>
    <row r="42" spans="1:3">
      <c r="A42" s="2" t="s">
        <v>47</v>
      </c>
      <c r="B42" s="2" t="s">
        <v>48</v>
      </c>
      <c r="C42" s="2" t="s">
        <v>98</v>
      </c>
    </row>
    <row r="43" spans="1:3">
      <c r="A43" s="2" t="s">
        <v>65</v>
      </c>
      <c r="B43" s="2" t="s">
        <v>66</v>
      </c>
      <c r="C43" s="2" t="s">
        <v>98</v>
      </c>
    </row>
    <row r="44" spans="1:3">
      <c r="A44" s="2" t="s">
        <v>49</v>
      </c>
      <c r="B44" s="2" t="s">
        <v>50</v>
      </c>
      <c r="C44" s="2" t="s">
        <v>98</v>
      </c>
    </row>
    <row r="45" spans="1:3">
      <c r="A45" s="2" t="s">
        <v>53</v>
      </c>
      <c r="B45" s="2" t="s">
        <v>54</v>
      </c>
      <c r="C45" s="2" t="s">
        <v>98</v>
      </c>
    </row>
    <row r="46" spans="1:3">
      <c r="A46" s="2" t="s">
        <v>55</v>
      </c>
      <c r="B46" s="2" t="s">
        <v>56</v>
      </c>
      <c r="C46" s="2" t="s">
        <v>98</v>
      </c>
    </row>
    <row r="47" spans="1:3">
      <c r="A47" s="2" t="s">
        <v>63</v>
      </c>
      <c r="B47" s="2" t="s">
        <v>64</v>
      </c>
      <c r="C47" s="2" t="s">
        <v>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7"/>
  <sheetViews>
    <sheetView topLeftCell="A30" workbookViewId="0">
      <selection activeCell="A36" sqref="A36:A47"/>
    </sheetView>
  </sheetViews>
  <sheetFormatPr baseColWidth="10" defaultRowHeight="15"/>
  <cols>
    <col min="1" max="1" width="51.42578125" customWidth="1"/>
    <col min="2" max="2" width="35.42578125" customWidth="1"/>
    <col min="3" max="3" width="50" customWidth="1"/>
    <col min="4" max="4" width="48.5703125" customWidth="1"/>
  </cols>
  <sheetData>
    <row r="1" spans="1:4" ht="37.5" customHeight="1">
      <c r="A1" s="5" t="s">
        <v>131</v>
      </c>
      <c r="B1" s="5" t="s">
        <v>28</v>
      </c>
      <c r="C1" s="5" t="s">
        <v>112</v>
      </c>
      <c r="D1" s="5" t="s">
        <v>103</v>
      </c>
    </row>
    <row r="2" spans="1:4" ht="18.75">
      <c r="A2" s="7" t="s">
        <v>22</v>
      </c>
      <c r="B2" s="6" t="s">
        <v>23</v>
      </c>
      <c r="C2" s="8" t="s">
        <v>113</v>
      </c>
      <c r="D2" s="9">
        <v>3.7999999999999999E-2</v>
      </c>
    </row>
    <row r="3" spans="1:4" ht="18.75">
      <c r="A3" s="7" t="s">
        <v>5</v>
      </c>
      <c r="B3" s="6" t="s">
        <v>6</v>
      </c>
      <c r="C3" s="8" t="s">
        <v>114</v>
      </c>
      <c r="D3" s="9">
        <v>1.4E-2</v>
      </c>
    </row>
    <row r="4" spans="1:4" ht="18.75">
      <c r="A4" s="7" t="s">
        <v>3</v>
      </c>
      <c r="B4" s="6" t="s">
        <v>4</v>
      </c>
      <c r="C4" s="8" t="s">
        <v>115</v>
      </c>
      <c r="D4" s="9">
        <v>1.2E-2</v>
      </c>
    </row>
    <row r="5" spans="1:4" ht="18.75">
      <c r="A5" s="7" t="s">
        <v>19</v>
      </c>
      <c r="B5" s="6" t="s">
        <v>20</v>
      </c>
      <c r="C5" s="8" t="s">
        <v>116</v>
      </c>
      <c r="D5" s="9">
        <v>1.2E-2</v>
      </c>
    </row>
    <row r="6" spans="1:4" ht="18.75">
      <c r="A6" s="7" t="s">
        <v>24</v>
      </c>
      <c r="B6" s="6" t="s">
        <v>25</v>
      </c>
      <c r="C6" s="8" t="s">
        <v>117</v>
      </c>
      <c r="D6" s="9">
        <v>1.2999999999999999E-2</v>
      </c>
    </row>
    <row r="7" spans="1:4" ht="18.75">
      <c r="A7" s="7" t="s">
        <v>7</v>
      </c>
      <c r="B7" s="6" t="s">
        <v>8</v>
      </c>
      <c r="C7" s="8" t="s">
        <v>118</v>
      </c>
      <c r="D7" s="9">
        <v>4.2000000000000003E-2</v>
      </c>
    </row>
    <row r="8" spans="1:4" ht="18.75">
      <c r="A8" s="7" t="s">
        <v>17</v>
      </c>
      <c r="B8" s="6" t="s">
        <v>18</v>
      </c>
      <c r="C8" s="8" t="s">
        <v>119</v>
      </c>
      <c r="D8" s="9">
        <v>2.8000000000000001E-2</v>
      </c>
    </row>
    <row r="9" spans="1:4" ht="18.75">
      <c r="A9" s="7" t="s">
        <v>26</v>
      </c>
      <c r="B9" s="6" t="s">
        <v>27</v>
      </c>
      <c r="C9" s="8" t="s">
        <v>113</v>
      </c>
      <c r="D9" s="9">
        <v>4.7E-2</v>
      </c>
    </row>
    <row r="10" spans="1:4" ht="18.75">
      <c r="A10" s="7" t="s">
        <v>71</v>
      </c>
      <c r="B10" s="6" t="s">
        <v>9</v>
      </c>
      <c r="C10" s="8" t="s">
        <v>120</v>
      </c>
      <c r="D10" s="9">
        <v>1.2E-2</v>
      </c>
    </row>
    <row r="11" spans="1:4" ht="18.75">
      <c r="A11" s="7" t="s">
        <v>14</v>
      </c>
      <c r="B11" s="6" t="s">
        <v>15</v>
      </c>
      <c r="C11" s="8" t="s">
        <v>132</v>
      </c>
      <c r="D11" s="9" t="s">
        <v>132</v>
      </c>
    </row>
    <row r="12" spans="1:4" ht="18.75">
      <c r="A12" s="7" t="s">
        <v>72</v>
      </c>
      <c r="B12" s="6" t="s">
        <v>11</v>
      </c>
      <c r="C12" s="8" t="s">
        <v>121</v>
      </c>
      <c r="D12" s="9">
        <v>2.1000000000000001E-2</v>
      </c>
    </row>
    <row r="13" spans="1:4" ht="18.75">
      <c r="A13" s="7" t="s">
        <v>73</v>
      </c>
      <c r="B13" s="6" t="s">
        <v>13</v>
      </c>
      <c r="C13" s="8" t="s">
        <v>122</v>
      </c>
      <c r="D13" s="9">
        <v>2.8000000000000001E-2</v>
      </c>
    </row>
    <row r="14" spans="1:4" ht="18.75">
      <c r="A14" s="7" t="s">
        <v>74</v>
      </c>
      <c r="B14" s="6" t="s">
        <v>10</v>
      </c>
      <c r="C14" s="8" t="s">
        <v>123</v>
      </c>
      <c r="D14" s="9">
        <v>0.04</v>
      </c>
    </row>
    <row r="15" spans="1:4" ht="18.75">
      <c r="A15" s="7" t="s">
        <v>75</v>
      </c>
      <c r="B15" s="6" t="s">
        <v>21</v>
      </c>
      <c r="C15" s="8" t="s">
        <v>124</v>
      </c>
      <c r="D15" s="9">
        <v>3.2000000000000001E-2</v>
      </c>
    </row>
    <row r="16" spans="1:4" ht="18.75">
      <c r="A16" s="7" t="s">
        <v>87</v>
      </c>
      <c r="B16" s="6" t="s">
        <v>16</v>
      </c>
      <c r="C16" s="8" t="s">
        <v>132</v>
      </c>
      <c r="D16" s="9" t="s">
        <v>132</v>
      </c>
    </row>
    <row r="17" spans="1:4" ht="18.75">
      <c r="A17" s="7" t="s">
        <v>76</v>
      </c>
      <c r="B17" s="6" t="s">
        <v>12</v>
      </c>
      <c r="C17" s="8" t="s">
        <v>142</v>
      </c>
      <c r="D17" s="9" t="s">
        <v>143</v>
      </c>
    </row>
    <row r="18" spans="1:4" ht="18.75">
      <c r="A18" s="7" t="s">
        <v>88</v>
      </c>
      <c r="B18" s="7" t="s">
        <v>43</v>
      </c>
      <c r="C18" s="8" t="s">
        <v>132</v>
      </c>
      <c r="D18" s="9" t="s">
        <v>132</v>
      </c>
    </row>
    <row r="19" spans="1:4" ht="18.75">
      <c r="A19" s="7" t="s">
        <v>89</v>
      </c>
      <c r="B19" s="7" t="s">
        <v>44</v>
      </c>
      <c r="C19" s="8" t="s">
        <v>132</v>
      </c>
      <c r="D19" s="9" t="s">
        <v>132</v>
      </c>
    </row>
    <row r="20" spans="1:4" ht="18.75">
      <c r="A20" s="7" t="s">
        <v>77</v>
      </c>
      <c r="B20" s="7" t="s">
        <v>45</v>
      </c>
      <c r="C20" s="8" t="s">
        <v>125</v>
      </c>
      <c r="D20" s="9" t="s">
        <v>104</v>
      </c>
    </row>
    <row r="21" spans="1:4" ht="18.75">
      <c r="A21" s="7" t="s">
        <v>78</v>
      </c>
      <c r="B21" s="7" t="s">
        <v>46</v>
      </c>
      <c r="C21" s="8" t="s">
        <v>126</v>
      </c>
      <c r="D21" s="9" t="s">
        <v>105</v>
      </c>
    </row>
    <row r="22" spans="1:4" ht="18.75">
      <c r="A22" s="7" t="s">
        <v>90</v>
      </c>
      <c r="B22" s="7" t="s">
        <v>29</v>
      </c>
      <c r="C22" s="8" t="s">
        <v>132</v>
      </c>
      <c r="D22" s="9" t="s">
        <v>132</v>
      </c>
    </row>
    <row r="23" spans="1:4" ht="18.75">
      <c r="A23" s="7" t="s">
        <v>79</v>
      </c>
      <c r="B23" s="7" t="s">
        <v>30</v>
      </c>
      <c r="C23" s="8" t="s">
        <v>115</v>
      </c>
      <c r="D23" s="9" t="s">
        <v>106</v>
      </c>
    </row>
    <row r="24" spans="1:4" ht="18.75">
      <c r="A24" s="7" t="s">
        <v>80</v>
      </c>
      <c r="B24" s="7" t="s">
        <v>31</v>
      </c>
      <c r="C24" s="8" t="s">
        <v>127</v>
      </c>
      <c r="D24" s="9" t="s">
        <v>107</v>
      </c>
    </row>
    <row r="25" spans="1:4" ht="18.75">
      <c r="A25" s="7" t="s">
        <v>81</v>
      </c>
      <c r="B25" s="7" t="s">
        <v>32</v>
      </c>
      <c r="C25" s="8" t="s">
        <v>128</v>
      </c>
      <c r="D25" s="9" t="s">
        <v>108</v>
      </c>
    </row>
    <row r="26" spans="1:4" ht="18.75">
      <c r="A26" s="7" t="s">
        <v>91</v>
      </c>
      <c r="B26" s="7" t="s">
        <v>33</v>
      </c>
      <c r="C26" s="8" t="s">
        <v>132</v>
      </c>
      <c r="D26" s="9" t="s">
        <v>132</v>
      </c>
    </row>
    <row r="27" spans="1:4" ht="18.75">
      <c r="A27" s="7" t="s">
        <v>82</v>
      </c>
      <c r="B27" s="7" t="s">
        <v>34</v>
      </c>
      <c r="C27" s="8" t="s">
        <v>129</v>
      </c>
      <c r="D27" s="9" t="s">
        <v>109</v>
      </c>
    </row>
    <row r="28" spans="1:4" ht="18.75">
      <c r="A28" s="7" t="s">
        <v>92</v>
      </c>
      <c r="B28" s="7" t="s">
        <v>35</v>
      </c>
      <c r="C28" s="8" t="s">
        <v>132</v>
      </c>
      <c r="D28" s="9" t="s">
        <v>132</v>
      </c>
    </row>
    <row r="29" spans="1:4" ht="18.75">
      <c r="A29" s="7" t="s">
        <v>93</v>
      </c>
      <c r="B29" s="7" t="s">
        <v>36</v>
      </c>
      <c r="C29" s="8" t="s">
        <v>132</v>
      </c>
      <c r="D29" s="9" t="s">
        <v>132</v>
      </c>
    </row>
    <row r="30" spans="1:4" ht="18.75">
      <c r="A30" s="7" t="s">
        <v>83</v>
      </c>
      <c r="B30" s="7" t="s">
        <v>37</v>
      </c>
      <c r="C30" s="8" t="s">
        <v>115</v>
      </c>
      <c r="D30" s="9" t="s">
        <v>105</v>
      </c>
    </row>
    <row r="31" spans="1:4" ht="18.75">
      <c r="A31" s="7" t="s">
        <v>94</v>
      </c>
      <c r="B31" s="7" t="s">
        <v>38</v>
      </c>
      <c r="C31" s="8" t="s">
        <v>132</v>
      </c>
      <c r="D31" s="9" t="s">
        <v>132</v>
      </c>
    </row>
    <row r="32" spans="1:4" ht="18.75">
      <c r="A32" s="7" t="s">
        <v>84</v>
      </c>
      <c r="B32" s="7" t="s">
        <v>39</v>
      </c>
      <c r="C32" s="8" t="s">
        <v>130</v>
      </c>
      <c r="D32" s="9" t="s">
        <v>110</v>
      </c>
    </row>
    <row r="33" spans="1:4" ht="18.75">
      <c r="A33" s="7" t="s">
        <v>85</v>
      </c>
      <c r="B33" s="7" t="s">
        <v>40</v>
      </c>
      <c r="C33" s="8" t="s">
        <v>126</v>
      </c>
      <c r="D33" s="9" t="s">
        <v>110</v>
      </c>
    </row>
    <row r="34" spans="1:4" ht="18.75">
      <c r="A34" s="7" t="s">
        <v>95</v>
      </c>
      <c r="B34" s="7" t="s">
        <v>41</v>
      </c>
      <c r="C34" s="8" t="s">
        <v>132</v>
      </c>
      <c r="D34" s="9" t="s">
        <v>132</v>
      </c>
    </row>
    <row r="35" spans="1:4" ht="18.75">
      <c r="A35" s="7" t="s">
        <v>86</v>
      </c>
      <c r="B35" s="7" t="s">
        <v>42</v>
      </c>
      <c r="C35" s="8" t="s">
        <v>129</v>
      </c>
      <c r="D35" s="9" t="s">
        <v>111</v>
      </c>
    </row>
    <row r="36" spans="1:4" ht="18.75">
      <c r="A36" s="7" t="s">
        <v>144</v>
      </c>
      <c r="B36" s="7" t="s">
        <v>58</v>
      </c>
      <c r="C36" s="8">
        <v>298.20999999999998</v>
      </c>
      <c r="D36" s="9">
        <v>74</v>
      </c>
    </row>
    <row r="37" spans="1:4" ht="18.75">
      <c r="A37" s="7" t="s">
        <v>145</v>
      </c>
      <c r="B37" s="7" t="s">
        <v>70</v>
      </c>
      <c r="C37" s="8">
        <v>389.34</v>
      </c>
      <c r="D37" s="9">
        <v>63</v>
      </c>
    </row>
    <row r="38" spans="1:4" ht="18.75">
      <c r="A38" s="7" t="s">
        <v>146</v>
      </c>
      <c r="B38" s="7" t="s">
        <v>60</v>
      </c>
      <c r="C38" s="8">
        <v>844.63</v>
      </c>
      <c r="D38" s="9">
        <v>143</v>
      </c>
    </row>
    <row r="39" spans="1:4" ht="18.75">
      <c r="A39" s="7" t="s">
        <v>147</v>
      </c>
      <c r="B39" s="7" t="s">
        <v>62</v>
      </c>
      <c r="C39" s="8">
        <v>142.12</v>
      </c>
      <c r="D39" s="9">
        <v>34</v>
      </c>
    </row>
    <row r="40" spans="1:4" ht="18.75">
      <c r="A40" s="7" t="s">
        <v>148</v>
      </c>
      <c r="B40" s="7" t="s">
        <v>52</v>
      </c>
      <c r="C40" s="8">
        <v>4.6500000000000004</v>
      </c>
      <c r="D40" s="9">
        <v>1.3</v>
      </c>
    </row>
    <row r="41" spans="1:4" ht="18.75">
      <c r="A41" s="7" t="s">
        <v>149</v>
      </c>
      <c r="B41" s="7" t="s">
        <v>68</v>
      </c>
      <c r="C41" s="8">
        <v>28.17</v>
      </c>
      <c r="D41" s="9">
        <v>8</v>
      </c>
    </row>
    <row r="42" spans="1:4" ht="18.75">
      <c r="A42" s="7" t="s">
        <v>150</v>
      </c>
      <c r="B42" s="7" t="s">
        <v>48</v>
      </c>
      <c r="C42" s="8" t="s">
        <v>132</v>
      </c>
      <c r="D42" s="9" t="s">
        <v>132</v>
      </c>
    </row>
    <row r="43" spans="1:4" ht="18.75">
      <c r="A43" s="7" t="s">
        <v>151</v>
      </c>
      <c r="B43" s="7" t="s">
        <v>66</v>
      </c>
      <c r="C43" s="8">
        <v>5</v>
      </c>
      <c r="D43" s="9">
        <v>2</v>
      </c>
    </row>
    <row r="44" spans="1:4" ht="18.75">
      <c r="A44" s="7" t="s">
        <v>152</v>
      </c>
      <c r="B44" s="7" t="s">
        <v>50</v>
      </c>
      <c r="C44" s="8">
        <v>97.41</v>
      </c>
      <c r="D44" s="9">
        <v>34</v>
      </c>
    </row>
    <row r="45" spans="1:4" ht="18.75">
      <c r="A45" s="7" t="s">
        <v>153</v>
      </c>
      <c r="B45" s="7" t="s">
        <v>54</v>
      </c>
      <c r="C45" s="8" t="s">
        <v>132</v>
      </c>
      <c r="D45" s="9" t="s">
        <v>132</v>
      </c>
    </row>
    <row r="46" spans="1:4" ht="18.75">
      <c r="A46" s="7" t="s">
        <v>154</v>
      </c>
      <c r="B46" s="7" t="s">
        <v>56</v>
      </c>
      <c r="C46" s="8" t="s">
        <v>132</v>
      </c>
      <c r="D46" s="9" t="s">
        <v>132</v>
      </c>
    </row>
    <row r="47" spans="1:4" ht="18.75">
      <c r="A47" s="7" t="s">
        <v>155</v>
      </c>
      <c r="B47" s="7" t="s">
        <v>64</v>
      </c>
      <c r="C47" s="8">
        <v>1.2</v>
      </c>
      <c r="D47" s="9">
        <v>0.2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8"/>
  <sheetViews>
    <sheetView topLeftCell="B28" zoomScale="70" zoomScaleNormal="70" workbookViewId="0">
      <selection activeCell="D3" sqref="D3:D48"/>
    </sheetView>
  </sheetViews>
  <sheetFormatPr baseColWidth="10" defaultRowHeight="15"/>
  <cols>
    <col min="1" max="1" width="39.42578125" customWidth="1"/>
    <col min="2" max="2" width="56.85546875" customWidth="1"/>
    <col min="3" max="3" width="46.28515625" customWidth="1"/>
    <col min="4" max="4" width="34.5703125" customWidth="1"/>
    <col min="5" max="5" width="22.140625" customWidth="1"/>
    <col min="6" max="6" width="23" customWidth="1"/>
    <col min="7" max="7" width="30.5703125" customWidth="1"/>
    <col min="8" max="8" width="25.140625" customWidth="1"/>
  </cols>
  <sheetData>
    <row r="1" spans="1:8" ht="38.25" customHeight="1">
      <c r="A1" s="23" t="s">
        <v>0</v>
      </c>
      <c r="B1" s="23" t="s">
        <v>103</v>
      </c>
      <c r="C1" s="23" t="s">
        <v>134</v>
      </c>
      <c r="D1" s="23" t="s">
        <v>133</v>
      </c>
      <c r="E1" s="22" t="s">
        <v>140</v>
      </c>
      <c r="F1" s="22"/>
      <c r="G1" s="22"/>
      <c r="H1" s="20" t="s">
        <v>136</v>
      </c>
    </row>
    <row r="2" spans="1:8" ht="30.75" customHeight="1">
      <c r="A2" s="24"/>
      <c r="B2" s="24"/>
      <c r="C2" s="24"/>
      <c r="D2" s="24"/>
      <c r="E2" s="12" t="s">
        <v>137</v>
      </c>
      <c r="F2" s="12" t="s">
        <v>139</v>
      </c>
      <c r="G2" s="12" t="s">
        <v>138</v>
      </c>
      <c r="H2" s="21"/>
    </row>
    <row r="3" spans="1:8" ht="23.25">
      <c r="A3" s="10" t="s">
        <v>22</v>
      </c>
      <c r="B3" s="13">
        <v>3.7999999999999999E-2</v>
      </c>
      <c r="C3" s="14">
        <v>3504000</v>
      </c>
      <c r="D3" s="15">
        <f>B3*C3/1000000</f>
        <v>0.13315199999999999</v>
      </c>
      <c r="E3" s="16">
        <v>3.8814789186801724E-8</v>
      </c>
      <c r="F3" s="16">
        <v>2.4291796999743731E-9</v>
      </c>
      <c r="G3" s="16">
        <v>4.1243968886776095E-8</v>
      </c>
      <c r="H3" s="16">
        <f>G3*D3</f>
        <v>5.4917169452120102E-9</v>
      </c>
    </row>
    <row r="4" spans="1:8" ht="23.25">
      <c r="A4" s="10" t="s">
        <v>5</v>
      </c>
      <c r="B4" s="13">
        <v>1.4E-2</v>
      </c>
      <c r="C4" s="14">
        <v>3504000</v>
      </c>
      <c r="D4" s="15">
        <f t="shared" ref="D4:D17" si="0">B4*C4/1000000</f>
        <v>4.9056000000000002E-2</v>
      </c>
      <c r="E4" s="16">
        <v>2.6216183482168642E-6</v>
      </c>
      <c r="F4" s="16" t="s">
        <v>135</v>
      </c>
      <c r="G4" s="16">
        <v>2.6216183482168642E-6</v>
      </c>
      <c r="H4" s="16">
        <f t="shared" ref="H4:H48" si="1">G4*D4</f>
        <v>1.286061096901265E-7</v>
      </c>
    </row>
    <row r="5" spans="1:8" ht="23.25">
      <c r="A5" s="10" t="s">
        <v>3</v>
      </c>
      <c r="B5" s="13">
        <v>1.2E-2</v>
      </c>
      <c r="C5" s="14">
        <v>3504000</v>
      </c>
      <c r="D5" s="15">
        <f t="shared" si="0"/>
        <v>4.2048000000000002E-2</v>
      </c>
      <c r="E5" s="16">
        <v>2.7205098986450814E-6</v>
      </c>
      <c r="F5" s="16">
        <v>2.2595053779191708E-8</v>
      </c>
      <c r="G5" s="16">
        <v>2.7431049524242731E-6</v>
      </c>
      <c r="H5" s="16">
        <f t="shared" si="1"/>
        <v>1.1534207703953583E-7</v>
      </c>
    </row>
    <row r="6" spans="1:8" ht="23.25">
      <c r="A6" s="10" t="s">
        <v>19</v>
      </c>
      <c r="B6" s="13">
        <v>1.2E-2</v>
      </c>
      <c r="C6" s="14">
        <v>3504000</v>
      </c>
      <c r="D6" s="15">
        <f t="shared" si="0"/>
        <v>4.2048000000000002E-2</v>
      </c>
      <c r="E6" s="16">
        <v>2.4544190996087063E-6</v>
      </c>
      <c r="F6" s="16">
        <v>2.8539070639638446E-8</v>
      </c>
      <c r="G6" s="16">
        <v>2.4829581702483448E-6</v>
      </c>
      <c r="H6" s="16">
        <f t="shared" si="1"/>
        <v>1.0440342514260241E-7</v>
      </c>
    </row>
    <row r="7" spans="1:8" ht="23.25">
      <c r="A7" s="10" t="s">
        <v>24</v>
      </c>
      <c r="B7" s="13">
        <v>1.2999999999999999E-2</v>
      </c>
      <c r="C7" s="14">
        <v>3504000</v>
      </c>
      <c r="D7" s="15">
        <f t="shared" si="0"/>
        <v>4.5552000000000002E-2</v>
      </c>
      <c r="E7" s="16">
        <v>1.3969420885572738E-5</v>
      </c>
      <c r="F7" s="16" t="s">
        <v>135</v>
      </c>
      <c r="G7" s="16">
        <v>1.3969420885572738E-5</v>
      </c>
      <c r="H7" s="16">
        <f t="shared" si="1"/>
        <v>6.3633506017960939E-7</v>
      </c>
    </row>
    <row r="8" spans="1:8" ht="23.25">
      <c r="A8" s="10" t="s">
        <v>7</v>
      </c>
      <c r="B8" s="13">
        <v>4.2000000000000003E-2</v>
      </c>
      <c r="C8" s="14">
        <v>3504000</v>
      </c>
      <c r="D8" s="15">
        <f t="shared" si="0"/>
        <v>0.14716799999999999</v>
      </c>
      <c r="E8" s="16">
        <v>1.8000237171517127E-4</v>
      </c>
      <c r="F8" s="16">
        <v>2.616250624486211E-8</v>
      </c>
      <c r="G8" s="16">
        <v>1.8002853422141615E-4</v>
      </c>
      <c r="H8" s="16">
        <f t="shared" si="1"/>
        <v>2.649443932429737E-5</v>
      </c>
    </row>
    <row r="9" spans="1:8" ht="23.25">
      <c r="A9" s="10" t="s">
        <v>17</v>
      </c>
      <c r="B9" s="13">
        <v>2.8000000000000001E-2</v>
      </c>
      <c r="C9" s="14">
        <v>3504000</v>
      </c>
      <c r="D9" s="15">
        <f t="shared" si="0"/>
        <v>9.8112000000000005E-2</v>
      </c>
      <c r="E9" s="16">
        <v>5.1867232997160482E-5</v>
      </c>
      <c r="F9" s="16">
        <v>6.0309285672709098E-7</v>
      </c>
      <c r="G9" s="16">
        <v>5.2470325853887571E-5</v>
      </c>
      <c r="H9" s="16">
        <f t="shared" si="1"/>
        <v>5.1479686101766173E-6</v>
      </c>
    </row>
    <row r="10" spans="1:8" ht="23.25">
      <c r="A10" s="10" t="s">
        <v>26</v>
      </c>
      <c r="B10" s="13">
        <v>4.7E-2</v>
      </c>
      <c r="C10" s="14">
        <v>3504000</v>
      </c>
      <c r="D10" s="15">
        <f t="shared" si="0"/>
        <v>0.164688</v>
      </c>
      <c r="E10" s="16">
        <v>3.070987759377658E-5</v>
      </c>
      <c r="F10" s="16">
        <v>5.9513835413789234E-7</v>
      </c>
      <c r="G10" s="16">
        <v>3.130501594791447E-5</v>
      </c>
      <c r="H10" s="16">
        <f t="shared" si="1"/>
        <v>5.1555604664301383E-6</v>
      </c>
    </row>
    <row r="11" spans="1:8" ht="23.25">
      <c r="A11" s="10" t="s">
        <v>71</v>
      </c>
      <c r="B11" s="13">
        <v>1.2E-2</v>
      </c>
      <c r="C11" s="14">
        <v>3504000</v>
      </c>
      <c r="D11" s="15">
        <f t="shared" si="0"/>
        <v>4.2048000000000002E-2</v>
      </c>
      <c r="E11" s="16">
        <v>3.9097354938190214E-4</v>
      </c>
      <c r="F11" s="16" t="s">
        <v>135</v>
      </c>
      <c r="G11" s="16">
        <v>3.9097354938190214E-4</v>
      </c>
      <c r="H11" s="16">
        <f t="shared" si="1"/>
        <v>1.643965580441022E-5</v>
      </c>
    </row>
    <row r="12" spans="1:8" ht="23.25">
      <c r="A12" s="10" t="s">
        <v>14</v>
      </c>
      <c r="B12" s="13" t="s">
        <v>132</v>
      </c>
      <c r="C12" s="14">
        <v>3504000</v>
      </c>
      <c r="D12" s="15" t="e">
        <f>B12*C12/1000000</f>
        <v>#VALUE!</v>
      </c>
      <c r="E12" s="16" t="s">
        <v>135</v>
      </c>
      <c r="F12" s="16" t="s">
        <v>135</v>
      </c>
      <c r="G12" s="16" t="s">
        <v>135</v>
      </c>
      <c r="H12" s="19">
        <v>0</v>
      </c>
    </row>
    <row r="13" spans="1:8" ht="23.25">
      <c r="A13" s="10" t="s">
        <v>72</v>
      </c>
      <c r="B13" s="13">
        <v>2.1000000000000001E-2</v>
      </c>
      <c r="C13" s="14">
        <v>3504000</v>
      </c>
      <c r="D13" s="15">
        <f>B13*C13/1000000</f>
        <v>7.3583999999999997E-2</v>
      </c>
      <c r="E13" s="16">
        <v>2.6536653908765372E-3</v>
      </c>
      <c r="F13" s="16" t="s">
        <v>135</v>
      </c>
      <c r="G13" s="16">
        <v>2.6536653908765372E-3</v>
      </c>
      <c r="H13" s="16">
        <f>D13*G13</f>
        <v>1.952673141222591E-4</v>
      </c>
    </row>
    <row r="14" spans="1:8" ht="23.25">
      <c r="A14" s="10" t="s">
        <v>73</v>
      </c>
      <c r="B14" s="13">
        <v>2.8000000000000001E-2</v>
      </c>
      <c r="C14" s="14">
        <v>3504000</v>
      </c>
      <c r="D14" s="15">
        <f t="shared" si="0"/>
        <v>9.8112000000000005E-2</v>
      </c>
      <c r="E14" s="16">
        <v>1.1021654162423008E-3</v>
      </c>
      <c r="F14" s="16" t="s">
        <v>135</v>
      </c>
      <c r="G14" s="16">
        <v>1.1021654162423008E-3</v>
      </c>
      <c r="H14" s="16">
        <f t="shared" si="1"/>
        <v>1.0813565331836462E-4</v>
      </c>
    </row>
    <row r="15" spans="1:8" ht="23.25">
      <c r="A15" s="10" t="s">
        <v>74</v>
      </c>
      <c r="B15" s="13">
        <v>0.04</v>
      </c>
      <c r="C15" s="14">
        <v>3504000</v>
      </c>
      <c r="D15" s="15">
        <f t="shared" si="0"/>
        <v>0.14016000000000001</v>
      </c>
      <c r="E15" s="16">
        <v>2.9118816580992737E-3</v>
      </c>
      <c r="F15" s="16" t="s">
        <v>135</v>
      </c>
      <c r="G15" s="16">
        <v>2.9118816580992737E-3</v>
      </c>
      <c r="H15" s="16">
        <f t="shared" si="1"/>
        <v>4.0812933319919422E-4</v>
      </c>
    </row>
    <row r="16" spans="1:8" ht="23.25">
      <c r="A16" s="10" t="s">
        <v>75</v>
      </c>
      <c r="B16" s="13">
        <v>3.2000000000000001E-2</v>
      </c>
      <c r="C16" s="14">
        <v>3504000</v>
      </c>
      <c r="D16" s="15">
        <f t="shared" si="0"/>
        <v>0.11212800000000001</v>
      </c>
      <c r="E16" s="16">
        <v>1.0985612052635287E-3</v>
      </c>
      <c r="F16" s="16" t="s">
        <v>135</v>
      </c>
      <c r="G16" s="16">
        <v>1.0985612052635287E-3</v>
      </c>
      <c r="H16" s="16">
        <f t="shared" si="1"/>
        <v>1.2317947082378895E-4</v>
      </c>
    </row>
    <row r="17" spans="1:8" ht="23.25">
      <c r="A17" s="10" t="s">
        <v>87</v>
      </c>
      <c r="B17" s="13" t="s">
        <v>132</v>
      </c>
      <c r="C17" s="14">
        <v>3504000</v>
      </c>
      <c r="D17" s="15" t="e">
        <f t="shared" si="0"/>
        <v>#VALUE!</v>
      </c>
      <c r="E17" s="16">
        <v>2.5499729398970595E-2</v>
      </c>
      <c r="F17" s="16" t="s">
        <v>135</v>
      </c>
      <c r="G17" s="16">
        <v>2.5499729398970595E-2</v>
      </c>
      <c r="H17" s="19">
        <v>0</v>
      </c>
    </row>
    <row r="18" spans="1:8" ht="23.25">
      <c r="A18" s="10" t="s">
        <v>76</v>
      </c>
      <c r="B18" s="13" t="s">
        <v>143</v>
      </c>
      <c r="C18" s="14">
        <v>3504000</v>
      </c>
      <c r="D18" s="15">
        <f>0.022*3.504</f>
        <v>7.708799999999999E-2</v>
      </c>
      <c r="E18" s="16">
        <v>2.0546344845730533E-5</v>
      </c>
      <c r="F18" s="16" t="s">
        <v>135</v>
      </c>
      <c r="G18" s="16">
        <v>2.0546344845730533E-5</v>
      </c>
      <c r="H18" s="16">
        <f>G18*D18</f>
        <v>1.5838766314676751E-6</v>
      </c>
    </row>
    <row r="19" spans="1:8" ht="23.25">
      <c r="A19" s="10" t="s">
        <v>88</v>
      </c>
      <c r="B19" s="13" t="s">
        <v>132</v>
      </c>
      <c r="C19" s="14">
        <v>3504000</v>
      </c>
      <c r="D19" s="15" t="e">
        <f>C19*B19</f>
        <v>#VALUE!</v>
      </c>
      <c r="E19" s="16" t="s">
        <v>135</v>
      </c>
      <c r="F19" s="16" t="s">
        <v>135</v>
      </c>
      <c r="G19" s="16" t="s">
        <v>135</v>
      </c>
      <c r="H19" s="19">
        <v>0</v>
      </c>
    </row>
    <row r="20" spans="1:8" ht="23.25">
      <c r="A20" s="10" t="s">
        <v>89</v>
      </c>
      <c r="B20" s="13" t="s">
        <v>132</v>
      </c>
      <c r="C20" s="14">
        <v>3504000</v>
      </c>
      <c r="D20" s="15" t="e">
        <f>C20*B20</f>
        <v>#VALUE!</v>
      </c>
      <c r="E20" s="16" t="s">
        <v>135</v>
      </c>
      <c r="F20" s="16" t="s">
        <v>135</v>
      </c>
      <c r="G20" s="16" t="s">
        <v>135</v>
      </c>
      <c r="H20" s="19">
        <v>0</v>
      </c>
    </row>
    <row r="21" spans="1:8" ht="23.25">
      <c r="A21" s="10" t="s">
        <v>77</v>
      </c>
      <c r="B21" s="13" t="s">
        <v>104</v>
      </c>
      <c r="C21" s="14">
        <v>3504000</v>
      </c>
      <c r="D21" s="17">
        <f>0.029*3.504</f>
        <v>0.10161600000000001</v>
      </c>
      <c r="E21" s="16" t="s">
        <v>135</v>
      </c>
      <c r="F21" s="16">
        <v>1.0985612052635287E-3</v>
      </c>
      <c r="G21" s="16">
        <v>1.0985612052635287E-3</v>
      </c>
      <c r="H21" s="16">
        <f t="shared" si="1"/>
        <v>1.1163139543405875E-4</v>
      </c>
    </row>
    <row r="22" spans="1:8" ht="23.25">
      <c r="A22" s="10" t="s">
        <v>78</v>
      </c>
      <c r="B22" s="13" t="s">
        <v>105</v>
      </c>
      <c r="C22" s="14">
        <v>3504000</v>
      </c>
      <c r="D22" s="15">
        <f>0.02*3.405</f>
        <v>6.8099999999999994E-2</v>
      </c>
      <c r="E22" s="16" t="s">
        <v>135</v>
      </c>
      <c r="F22" s="16">
        <v>3.130501594791447E-5</v>
      </c>
      <c r="G22" s="16">
        <v>3.130501594791447E-5</v>
      </c>
      <c r="H22" s="16">
        <f t="shared" si="1"/>
        <v>2.1318715860529751E-6</v>
      </c>
    </row>
    <row r="23" spans="1:8" ht="23.25">
      <c r="A23" s="10" t="s">
        <v>90</v>
      </c>
      <c r="B23" s="13" t="s">
        <v>132</v>
      </c>
      <c r="C23" s="14">
        <v>3504000</v>
      </c>
      <c r="D23" s="15" t="e">
        <f>B23*C23</f>
        <v>#VALUE!</v>
      </c>
      <c r="E23" s="16" t="s">
        <v>135</v>
      </c>
      <c r="F23" s="16" t="s">
        <v>135</v>
      </c>
      <c r="G23" s="16" t="s">
        <v>135</v>
      </c>
      <c r="H23" s="19">
        <v>0</v>
      </c>
    </row>
    <row r="24" spans="1:8" ht="23.25">
      <c r="A24" s="10" t="s">
        <v>79</v>
      </c>
      <c r="B24" s="13" t="s">
        <v>106</v>
      </c>
      <c r="C24" s="14">
        <v>3504000</v>
      </c>
      <c r="D24" s="15">
        <f>0.019*3.504</f>
        <v>6.6575999999999996E-2</v>
      </c>
      <c r="E24" s="16" t="s">
        <v>135</v>
      </c>
      <c r="F24" s="16" t="s">
        <v>135</v>
      </c>
      <c r="G24" s="16" t="s">
        <v>135</v>
      </c>
      <c r="H24" s="19">
        <v>0</v>
      </c>
    </row>
    <row r="25" spans="1:8" ht="23.25">
      <c r="A25" s="10" t="s">
        <v>80</v>
      </c>
      <c r="B25" s="13" t="s">
        <v>107</v>
      </c>
      <c r="C25" s="14">
        <v>3504000</v>
      </c>
      <c r="D25" s="15">
        <f>0.025*3.504</f>
        <v>8.7600000000000011E-2</v>
      </c>
      <c r="E25" s="16">
        <v>5.2470325853887571E-5</v>
      </c>
      <c r="F25" s="16" t="s">
        <v>135</v>
      </c>
      <c r="G25" s="16">
        <v>5.2470325853887571E-5</v>
      </c>
      <c r="H25" s="16">
        <f t="shared" si="1"/>
        <v>4.596400544800552E-6</v>
      </c>
    </row>
    <row r="26" spans="1:8" ht="23.25">
      <c r="A26" s="10" t="s">
        <v>81</v>
      </c>
      <c r="B26" s="13" t="s">
        <v>108</v>
      </c>
      <c r="C26" s="14">
        <v>3504000</v>
      </c>
      <c r="D26" s="15">
        <f>0.017*3.504</f>
        <v>5.9568000000000003E-2</v>
      </c>
      <c r="E26" s="16" t="s">
        <v>135</v>
      </c>
      <c r="F26" s="16" t="s">
        <v>135</v>
      </c>
      <c r="G26" s="16" t="s">
        <v>135</v>
      </c>
      <c r="H26" s="19">
        <v>0</v>
      </c>
    </row>
    <row r="27" spans="1:8" ht="23.25">
      <c r="A27" s="10" t="s">
        <v>91</v>
      </c>
      <c r="B27" s="13" t="s">
        <v>132</v>
      </c>
      <c r="C27" s="14">
        <v>3504000</v>
      </c>
      <c r="D27" s="15" t="e">
        <f>B27*C27</f>
        <v>#VALUE!</v>
      </c>
      <c r="E27" s="16" t="s">
        <v>135</v>
      </c>
      <c r="F27" s="16" t="s">
        <v>135</v>
      </c>
      <c r="G27" s="16" t="s">
        <v>135</v>
      </c>
      <c r="H27" s="19">
        <v>0</v>
      </c>
    </row>
    <row r="28" spans="1:8" ht="23.25">
      <c r="A28" s="10" t="s">
        <v>82</v>
      </c>
      <c r="B28" s="13" t="s">
        <v>109</v>
      </c>
      <c r="C28" s="14">
        <v>3504000</v>
      </c>
      <c r="D28" s="15">
        <f>0.014*3.504</f>
        <v>4.9056000000000002E-2</v>
      </c>
      <c r="E28" s="16" t="s">
        <v>135</v>
      </c>
      <c r="F28" s="16">
        <v>2.9118816580992737E-3</v>
      </c>
      <c r="G28" s="16">
        <v>2.9118816580992737E-3</v>
      </c>
      <c r="H28" s="16">
        <f t="shared" si="1"/>
        <v>1.4284526661971798E-4</v>
      </c>
    </row>
    <row r="29" spans="1:8" ht="23.25">
      <c r="A29" s="10" t="s">
        <v>92</v>
      </c>
      <c r="B29" s="13" t="s">
        <v>132</v>
      </c>
      <c r="C29" s="14">
        <v>3504000</v>
      </c>
      <c r="D29" s="15" t="e">
        <f>B29*C29</f>
        <v>#VALUE!</v>
      </c>
      <c r="E29" s="16" t="s">
        <v>135</v>
      </c>
      <c r="F29" s="16" t="s">
        <v>135</v>
      </c>
      <c r="G29" s="16" t="s">
        <v>135</v>
      </c>
      <c r="H29" s="19">
        <v>0</v>
      </c>
    </row>
    <row r="30" spans="1:8" ht="23.25">
      <c r="A30" s="10" t="s">
        <v>93</v>
      </c>
      <c r="B30" s="13" t="s">
        <v>132</v>
      </c>
      <c r="C30" s="14">
        <v>3504000</v>
      </c>
      <c r="D30" s="15" t="e">
        <f>B30*C30</f>
        <v>#VALUE!</v>
      </c>
      <c r="E30" s="16" t="s">
        <v>135</v>
      </c>
      <c r="F30" s="16" t="s">
        <v>135</v>
      </c>
      <c r="G30" s="16" t="s">
        <v>135</v>
      </c>
      <c r="H30" s="19">
        <v>0</v>
      </c>
    </row>
    <row r="31" spans="1:8" ht="23.25">
      <c r="A31" s="10" t="s">
        <v>83</v>
      </c>
      <c r="B31" s="13" t="s">
        <v>105</v>
      </c>
      <c r="C31" s="14">
        <v>3504000</v>
      </c>
      <c r="D31" s="15">
        <f>0.02*3.504</f>
        <v>7.0080000000000003E-2</v>
      </c>
      <c r="E31" s="16" t="s">
        <v>135</v>
      </c>
      <c r="F31" s="16" t="s">
        <v>135</v>
      </c>
      <c r="G31" s="16" t="s">
        <v>135</v>
      </c>
      <c r="H31" s="19">
        <v>0</v>
      </c>
    </row>
    <row r="32" spans="1:8" ht="23.25">
      <c r="A32" s="10" t="s">
        <v>94</v>
      </c>
      <c r="B32" s="13" t="s">
        <v>132</v>
      </c>
      <c r="C32" s="14">
        <v>3504000</v>
      </c>
      <c r="D32" s="15" t="e">
        <f>B32*C32</f>
        <v>#VALUE!</v>
      </c>
      <c r="E32" s="16" t="s">
        <v>135</v>
      </c>
      <c r="F32" s="16" t="s">
        <v>135</v>
      </c>
      <c r="G32" s="16" t="s">
        <v>135</v>
      </c>
      <c r="H32" s="19">
        <v>0</v>
      </c>
    </row>
    <row r="33" spans="1:8" ht="23.25">
      <c r="A33" s="10" t="s">
        <v>84</v>
      </c>
      <c r="B33" s="13" t="s">
        <v>110</v>
      </c>
      <c r="C33" s="14">
        <v>3504000</v>
      </c>
      <c r="D33" s="15">
        <f>0.018*3.504</f>
        <v>6.3071999999999989E-2</v>
      </c>
      <c r="E33" s="16" t="s">
        <v>135</v>
      </c>
      <c r="F33" s="16" t="s">
        <v>135</v>
      </c>
      <c r="G33" s="16" t="s">
        <v>135</v>
      </c>
      <c r="H33" s="19">
        <v>0</v>
      </c>
    </row>
    <row r="34" spans="1:8" ht="23.25">
      <c r="A34" s="10" t="s">
        <v>85</v>
      </c>
      <c r="B34" s="13" t="s">
        <v>110</v>
      </c>
      <c r="C34" s="14">
        <v>3504000</v>
      </c>
      <c r="D34" s="15">
        <f>0.018*3.504</f>
        <v>6.3071999999999989E-2</v>
      </c>
      <c r="E34" s="16" t="s">
        <v>135</v>
      </c>
      <c r="F34" s="16" t="s">
        <v>135</v>
      </c>
      <c r="G34" s="16" t="s">
        <v>135</v>
      </c>
      <c r="H34" s="19">
        <v>0</v>
      </c>
    </row>
    <row r="35" spans="1:8" ht="23.25">
      <c r="A35" s="10" t="s">
        <v>95</v>
      </c>
      <c r="B35" s="13" t="s">
        <v>132</v>
      </c>
      <c r="C35" s="14">
        <v>3504000</v>
      </c>
      <c r="D35" s="15" t="e">
        <f>B35*C35</f>
        <v>#VALUE!</v>
      </c>
      <c r="E35" s="16" t="s">
        <v>135</v>
      </c>
      <c r="F35" s="16" t="s">
        <v>135</v>
      </c>
      <c r="G35" s="16" t="s">
        <v>135</v>
      </c>
      <c r="H35" s="19">
        <v>0</v>
      </c>
    </row>
    <row r="36" spans="1:8" ht="23.25">
      <c r="A36" s="10" t="s">
        <v>86</v>
      </c>
      <c r="B36" s="13" t="s">
        <v>111</v>
      </c>
      <c r="C36" s="14">
        <v>3504000</v>
      </c>
      <c r="D36" s="15">
        <f>0.016*3.504</f>
        <v>5.6064000000000003E-2</v>
      </c>
      <c r="E36" s="16" t="s">
        <v>135</v>
      </c>
      <c r="F36" s="16" t="s">
        <v>135</v>
      </c>
      <c r="G36" s="16" t="s">
        <v>135</v>
      </c>
      <c r="H36" s="19">
        <v>0</v>
      </c>
    </row>
    <row r="37" spans="1:8" ht="23.25">
      <c r="A37" s="10" t="s">
        <v>144</v>
      </c>
      <c r="B37" s="13">
        <v>74</v>
      </c>
      <c r="C37" s="14">
        <v>3504000</v>
      </c>
      <c r="D37" s="15">
        <f>B37*3.504</f>
        <v>259.29599999999999</v>
      </c>
      <c r="E37" s="16" t="s">
        <v>135</v>
      </c>
      <c r="F37" s="16">
        <v>1.5310460192135918E-8</v>
      </c>
      <c r="G37" s="16">
        <v>1.5310460192135918E-8</v>
      </c>
      <c r="H37" s="16">
        <f t="shared" si="1"/>
        <v>3.9699410859800753E-6</v>
      </c>
    </row>
    <row r="38" spans="1:8" ht="23.25">
      <c r="A38" s="10" t="s">
        <v>145</v>
      </c>
      <c r="B38" s="13">
        <v>63</v>
      </c>
      <c r="C38" s="14">
        <v>3504000</v>
      </c>
      <c r="D38" s="15">
        <f>B38*3.504</f>
        <v>220.75200000000001</v>
      </c>
      <c r="E38" s="16">
        <v>0</v>
      </c>
      <c r="F38" s="16">
        <v>2.5791967983089406E-5</v>
      </c>
      <c r="G38" s="16">
        <v>2.5791967983089406E-5</v>
      </c>
      <c r="H38" s="16">
        <f t="shared" si="1"/>
        <v>5.6936285162029528E-3</v>
      </c>
    </row>
    <row r="39" spans="1:8" ht="23.25">
      <c r="A39" s="10" t="s">
        <v>146</v>
      </c>
      <c r="B39" s="13">
        <v>143</v>
      </c>
      <c r="C39" s="14">
        <v>3504000</v>
      </c>
      <c r="D39" s="15">
        <f t="shared" ref="D39:D48" si="2">B39*3.504</f>
        <v>501.072</v>
      </c>
      <c r="E39" s="16" t="s">
        <v>135</v>
      </c>
      <c r="F39" s="16" t="s">
        <v>135</v>
      </c>
      <c r="G39" s="16" t="s">
        <v>135</v>
      </c>
      <c r="H39" s="19">
        <v>0</v>
      </c>
    </row>
    <row r="40" spans="1:8" ht="23.25">
      <c r="A40" s="10" t="s">
        <v>147</v>
      </c>
      <c r="B40" s="13">
        <v>34</v>
      </c>
      <c r="C40" s="14">
        <v>3504000</v>
      </c>
      <c r="D40" s="15">
        <f t="shared" si="2"/>
        <v>119.136</v>
      </c>
      <c r="E40" s="16" t="s">
        <v>135</v>
      </c>
      <c r="F40" s="16" t="s">
        <v>135</v>
      </c>
      <c r="G40" s="16" t="s">
        <v>135</v>
      </c>
      <c r="H40" s="19">
        <v>0</v>
      </c>
    </row>
    <row r="41" spans="1:8" ht="23.25">
      <c r="A41" s="10" t="s">
        <v>148</v>
      </c>
      <c r="B41" s="13">
        <v>1.3</v>
      </c>
      <c r="C41" s="14">
        <v>3504000</v>
      </c>
      <c r="D41" s="15">
        <f t="shared" si="2"/>
        <v>4.5552000000000001</v>
      </c>
      <c r="E41" s="16">
        <v>6.1145842778982203E-6</v>
      </c>
      <c r="F41" s="16">
        <v>3.8516045186336623E-4</v>
      </c>
      <c r="G41" s="16">
        <v>3.9127503614126447E-4</v>
      </c>
      <c r="H41" s="16">
        <f t="shared" si="1"/>
        <v>1.7823360446306881E-3</v>
      </c>
    </row>
    <row r="42" spans="1:8" ht="23.25">
      <c r="A42" s="10" t="s">
        <v>149</v>
      </c>
      <c r="B42" s="13">
        <v>8</v>
      </c>
      <c r="C42" s="14">
        <v>3504000</v>
      </c>
      <c r="D42" s="15">
        <f t="shared" si="2"/>
        <v>28.032</v>
      </c>
      <c r="E42" s="16">
        <v>9.6434119565057688E-8</v>
      </c>
      <c r="F42" s="16">
        <v>7.9424354396106225E-6</v>
      </c>
      <c r="G42" s="16">
        <v>8.0388695591756802E-6</v>
      </c>
      <c r="H42" s="16">
        <f t="shared" si="1"/>
        <v>2.2534559148281266E-4</v>
      </c>
    </row>
    <row r="43" spans="1:8" ht="23.25">
      <c r="A43" s="10" t="s">
        <v>150</v>
      </c>
      <c r="B43" s="13" t="s">
        <v>132</v>
      </c>
      <c r="C43" s="14">
        <v>3504000</v>
      </c>
      <c r="D43" s="15" t="e">
        <f t="shared" si="2"/>
        <v>#VALUE!</v>
      </c>
      <c r="E43" s="16">
        <v>1.3397853932376117E-4</v>
      </c>
      <c r="F43" s="16">
        <v>2.3300615534567171E-3</v>
      </c>
      <c r="G43" s="16">
        <v>2.4640400927804784E-3</v>
      </c>
      <c r="H43" s="19">
        <v>0</v>
      </c>
    </row>
    <row r="44" spans="1:8" ht="23.25">
      <c r="A44" s="10" t="s">
        <v>151</v>
      </c>
      <c r="B44" s="13">
        <v>2</v>
      </c>
      <c r="C44" s="14">
        <v>3504000</v>
      </c>
      <c r="D44" s="15">
        <f t="shared" si="2"/>
        <v>7.008</v>
      </c>
      <c r="E44" s="16">
        <v>3.6625457576590532E-5</v>
      </c>
      <c r="F44" s="16">
        <v>4.8389377437718738E-7</v>
      </c>
      <c r="G44" s="16">
        <v>3.7109351350967722E-5</v>
      </c>
      <c r="H44" s="16">
        <f t="shared" si="1"/>
        <v>2.600623342675818E-4</v>
      </c>
    </row>
    <row r="45" spans="1:8" ht="23.25">
      <c r="A45" s="10" t="s">
        <v>152</v>
      </c>
      <c r="B45" s="13">
        <v>34</v>
      </c>
      <c r="C45" s="14">
        <v>3504000</v>
      </c>
      <c r="D45" s="15">
        <f t="shared" si="2"/>
        <v>119.136</v>
      </c>
      <c r="E45" s="16">
        <v>0</v>
      </c>
      <c r="F45" s="16">
        <v>6.515551413148376E-5</v>
      </c>
      <c r="G45" s="16">
        <v>6.515551413148376E-5</v>
      </c>
      <c r="H45" s="16">
        <f t="shared" si="1"/>
        <v>7.762367331568449E-3</v>
      </c>
    </row>
    <row r="46" spans="1:8" ht="23.25">
      <c r="A46" s="10" t="s">
        <v>153</v>
      </c>
      <c r="B46" s="13" t="s">
        <v>132</v>
      </c>
      <c r="C46" s="14">
        <v>3504000</v>
      </c>
      <c r="D46" s="15" t="e">
        <f t="shared" si="2"/>
        <v>#VALUE!</v>
      </c>
      <c r="E46" s="16">
        <v>0</v>
      </c>
      <c r="F46" s="16">
        <v>4.0765743480924451E-12</v>
      </c>
      <c r="G46" s="16">
        <v>4.0765743480924451E-12</v>
      </c>
      <c r="H46" s="19">
        <v>0</v>
      </c>
    </row>
    <row r="47" spans="1:8" ht="23.25">
      <c r="A47" s="10" t="s">
        <v>154</v>
      </c>
      <c r="B47" s="13" t="s">
        <v>132</v>
      </c>
      <c r="C47" s="14">
        <v>3504000</v>
      </c>
      <c r="D47" s="15" t="e">
        <f t="shared" si="2"/>
        <v>#VALUE!</v>
      </c>
      <c r="E47" s="16" t="s">
        <v>135</v>
      </c>
      <c r="F47" s="16" t="s">
        <v>135</v>
      </c>
      <c r="G47" s="16" t="s">
        <v>135</v>
      </c>
      <c r="H47" s="19">
        <v>0</v>
      </c>
    </row>
    <row r="48" spans="1:8" ht="23.25">
      <c r="A48" s="10" t="s">
        <v>155</v>
      </c>
      <c r="B48" s="13">
        <v>0.2</v>
      </c>
      <c r="C48" s="14">
        <v>3504000</v>
      </c>
      <c r="D48" s="15">
        <f t="shared" si="2"/>
        <v>0.70080000000000009</v>
      </c>
      <c r="E48" s="16">
        <v>3.3553258898417489E-4</v>
      </c>
      <c r="F48" s="16">
        <v>9.3251729502622019E-3</v>
      </c>
      <c r="G48" s="16">
        <v>9.6607055392463771E-3</v>
      </c>
      <c r="H48" s="16">
        <f t="shared" si="1"/>
        <v>6.7702224419038618E-3</v>
      </c>
    </row>
  </sheetData>
  <mergeCells count="6">
    <mergeCell ref="H1:H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8"/>
  <sheetViews>
    <sheetView tabSelected="1" zoomScale="60" zoomScaleNormal="60" workbookViewId="0">
      <selection activeCell="C12" sqref="C12"/>
    </sheetView>
  </sheetViews>
  <sheetFormatPr baseColWidth="10" defaultRowHeight="21"/>
  <cols>
    <col min="1" max="1" width="42.5703125" style="11" customWidth="1"/>
    <col min="2" max="2" width="56" customWidth="1"/>
    <col min="3" max="3" width="45.85546875" customWidth="1"/>
    <col min="4" max="4" width="42.5703125" customWidth="1"/>
    <col min="5" max="5" width="61" customWidth="1"/>
    <col min="6" max="6" width="21" customWidth="1"/>
  </cols>
  <sheetData>
    <row r="1" spans="1:6" ht="30" customHeight="1">
      <c r="A1" s="23" t="s">
        <v>0</v>
      </c>
      <c r="B1" s="23" t="s">
        <v>103</v>
      </c>
      <c r="C1" s="23" t="s">
        <v>134</v>
      </c>
      <c r="D1" s="23" t="s">
        <v>133</v>
      </c>
      <c r="E1" s="23" t="s">
        <v>141</v>
      </c>
      <c r="F1" s="20" t="s">
        <v>136</v>
      </c>
    </row>
    <row r="2" spans="1:6" ht="22.5" customHeight="1">
      <c r="A2" s="24"/>
      <c r="B2" s="24"/>
      <c r="C2" s="24"/>
      <c r="D2" s="24"/>
      <c r="E2" s="24"/>
      <c r="F2" s="21"/>
    </row>
    <row r="3" spans="1:6" ht="23.25">
      <c r="A3" s="10" t="s">
        <v>22</v>
      </c>
      <c r="B3" s="13">
        <v>3.7999999999999999E-2</v>
      </c>
      <c r="C3" s="14">
        <v>3504000</v>
      </c>
      <c r="D3" s="15">
        <f>B3*C3/1000000</f>
        <v>0.13315199999999999</v>
      </c>
      <c r="E3" s="16">
        <v>8.1328895251908152E-3</v>
      </c>
      <c r="F3" s="16">
        <f t="shared" ref="F3:F18" si="0">E3*D3</f>
        <v>1.0829105060582074E-3</v>
      </c>
    </row>
    <row r="4" spans="1:6" ht="23.25">
      <c r="A4" s="10" t="s">
        <v>5</v>
      </c>
      <c r="B4" s="13">
        <v>1.4E-2</v>
      </c>
      <c r="C4" s="14">
        <v>3504000</v>
      </c>
      <c r="D4" s="15">
        <f t="shared" ref="D4:D18" si="1">B4*C4/1000000</f>
        <v>4.9056000000000002E-2</v>
      </c>
      <c r="E4" s="16" t="s">
        <v>135</v>
      </c>
      <c r="F4" s="16" t="e">
        <f t="shared" si="0"/>
        <v>#VALUE!</v>
      </c>
    </row>
    <row r="5" spans="1:6" ht="23.25">
      <c r="A5" s="10" t="s">
        <v>3</v>
      </c>
      <c r="B5" s="13">
        <v>1.2E-2</v>
      </c>
      <c r="C5" s="14">
        <v>3504000</v>
      </c>
      <c r="D5" s="15">
        <f t="shared" si="1"/>
        <v>4.2048000000000002E-2</v>
      </c>
      <c r="E5" s="16">
        <v>0.83122894284461391</v>
      </c>
      <c r="F5" s="16">
        <f t="shared" si="0"/>
        <v>3.4951514588730324E-2</v>
      </c>
    </row>
    <row r="6" spans="1:6" ht="23.25">
      <c r="A6" s="10" t="s">
        <v>19</v>
      </c>
      <c r="B6" s="13">
        <v>1.2E-2</v>
      </c>
      <c r="C6" s="14">
        <v>3504000</v>
      </c>
      <c r="D6" s="15">
        <f t="shared" si="1"/>
        <v>4.2048000000000002E-2</v>
      </c>
      <c r="E6" s="16">
        <v>3.8796702784397898</v>
      </c>
      <c r="F6" s="16">
        <f t="shared" si="0"/>
        <v>0.1631323758678363</v>
      </c>
    </row>
    <row r="7" spans="1:6" ht="23.25">
      <c r="A7" s="10" t="s">
        <v>24</v>
      </c>
      <c r="B7" s="13">
        <v>1.2999999999999999E-2</v>
      </c>
      <c r="C7" s="14">
        <v>3504000</v>
      </c>
      <c r="D7" s="15">
        <f t="shared" si="1"/>
        <v>4.5552000000000002E-2</v>
      </c>
      <c r="E7" s="16">
        <v>20.525594264199992</v>
      </c>
      <c r="F7" s="16">
        <f t="shared" si="0"/>
        <v>0.93498186992283805</v>
      </c>
    </row>
    <row r="8" spans="1:6" ht="23.25">
      <c r="A8" s="10" t="s">
        <v>7</v>
      </c>
      <c r="B8" s="13">
        <v>4.2000000000000003E-2</v>
      </c>
      <c r="C8" s="14">
        <v>3504000</v>
      </c>
      <c r="D8" s="15">
        <f t="shared" si="1"/>
        <v>0.14716799999999999</v>
      </c>
      <c r="E8" s="16">
        <v>430.78528253542191</v>
      </c>
      <c r="F8" s="16">
        <f t="shared" si="0"/>
        <v>63.397808460172968</v>
      </c>
    </row>
    <row r="9" spans="1:6" ht="23.25">
      <c r="A9" s="10" t="s">
        <v>17</v>
      </c>
      <c r="B9" s="13">
        <v>2.8000000000000001E-2</v>
      </c>
      <c r="C9" s="14">
        <v>3504000</v>
      </c>
      <c r="D9" s="15">
        <f t="shared" si="1"/>
        <v>9.8112000000000005E-2</v>
      </c>
      <c r="E9" s="16">
        <v>158.92350869793964</v>
      </c>
      <c r="F9" s="16">
        <f t="shared" si="0"/>
        <v>15.592303285372255</v>
      </c>
    </row>
    <row r="10" spans="1:6" ht="23.25">
      <c r="A10" s="10" t="s">
        <v>26</v>
      </c>
      <c r="B10" s="13">
        <v>4.7E-2</v>
      </c>
      <c r="C10" s="14">
        <v>3504000</v>
      </c>
      <c r="D10" s="15">
        <f t="shared" si="1"/>
        <v>0.164688</v>
      </c>
      <c r="E10" s="16">
        <v>2084.4823058189604</v>
      </c>
      <c r="F10" s="16">
        <f t="shared" si="0"/>
        <v>343.28922198071297</v>
      </c>
    </row>
    <row r="11" spans="1:6" ht="23.25">
      <c r="A11" s="10" t="s">
        <v>71</v>
      </c>
      <c r="B11" s="13">
        <v>1.2E-2</v>
      </c>
      <c r="C11" s="14">
        <v>3504000</v>
      </c>
      <c r="D11" s="15">
        <f t="shared" si="1"/>
        <v>4.2048000000000002E-2</v>
      </c>
      <c r="E11" s="16">
        <v>573.99105562419675</v>
      </c>
      <c r="F11" s="16">
        <f t="shared" si="0"/>
        <v>24.135175906886225</v>
      </c>
    </row>
    <row r="12" spans="1:6" ht="23.25">
      <c r="A12" s="10" t="s">
        <v>14</v>
      </c>
      <c r="B12" s="13" t="s">
        <v>132</v>
      </c>
      <c r="C12" s="14">
        <v>3504000</v>
      </c>
      <c r="D12" s="15" t="e">
        <f t="shared" si="1"/>
        <v>#VALUE!</v>
      </c>
      <c r="E12" s="16" t="s">
        <v>135</v>
      </c>
      <c r="F12" s="16" t="e">
        <f t="shared" si="0"/>
        <v>#VALUE!</v>
      </c>
    </row>
    <row r="13" spans="1:6" ht="23.25">
      <c r="A13" s="10" t="s">
        <v>72</v>
      </c>
      <c r="B13" s="13">
        <v>2.1000000000000001E-2</v>
      </c>
      <c r="C13" s="14">
        <v>3504000</v>
      </c>
      <c r="D13" s="15">
        <f t="shared" si="1"/>
        <v>7.3583999999999997E-2</v>
      </c>
      <c r="E13" s="16" t="s">
        <v>135</v>
      </c>
      <c r="F13" s="16" t="e">
        <f t="shared" si="0"/>
        <v>#VALUE!</v>
      </c>
    </row>
    <row r="14" spans="1:6" ht="23.25">
      <c r="A14" s="10" t="s">
        <v>73</v>
      </c>
      <c r="B14" s="13">
        <v>2.8000000000000001E-2</v>
      </c>
      <c r="C14" s="14">
        <v>3504000</v>
      </c>
      <c r="D14" s="15">
        <f t="shared" si="1"/>
        <v>9.8112000000000005E-2</v>
      </c>
      <c r="E14" s="16" t="s">
        <v>135</v>
      </c>
      <c r="F14" s="16" t="e">
        <f t="shared" si="0"/>
        <v>#VALUE!</v>
      </c>
    </row>
    <row r="15" spans="1:6" ht="23.25">
      <c r="A15" s="10" t="s">
        <v>74</v>
      </c>
      <c r="B15" s="13">
        <v>0.04</v>
      </c>
      <c r="C15" s="14">
        <v>3504000</v>
      </c>
      <c r="D15" s="15">
        <f t="shared" si="1"/>
        <v>0.14016000000000001</v>
      </c>
      <c r="E15" s="16">
        <v>0.74132404810541186</v>
      </c>
      <c r="F15" s="16">
        <f t="shared" si="0"/>
        <v>0.10390397858245454</v>
      </c>
    </row>
    <row r="16" spans="1:6" ht="23.25">
      <c r="A16" s="10" t="s">
        <v>75</v>
      </c>
      <c r="B16" s="13">
        <v>3.2000000000000001E-2</v>
      </c>
      <c r="C16" s="14">
        <v>3504000</v>
      </c>
      <c r="D16" s="15">
        <f t="shared" si="1"/>
        <v>0.11212800000000001</v>
      </c>
      <c r="E16" s="16" t="s">
        <v>135</v>
      </c>
      <c r="F16" s="16" t="e">
        <f t="shared" si="0"/>
        <v>#VALUE!</v>
      </c>
    </row>
    <row r="17" spans="1:6" ht="23.25">
      <c r="A17" s="10" t="s">
        <v>87</v>
      </c>
      <c r="B17" s="13" t="s">
        <v>132</v>
      </c>
      <c r="C17" s="14">
        <v>3504000</v>
      </c>
      <c r="D17" s="15" t="e">
        <f t="shared" si="1"/>
        <v>#VALUE!</v>
      </c>
      <c r="E17" s="16">
        <v>0.14803029340115184</v>
      </c>
      <c r="F17" s="16" t="e">
        <f t="shared" si="0"/>
        <v>#VALUE!</v>
      </c>
    </row>
    <row r="18" spans="1:6" ht="23.25">
      <c r="A18" s="10" t="s">
        <v>76</v>
      </c>
      <c r="B18" s="13" t="s">
        <v>143</v>
      </c>
      <c r="C18" s="14">
        <v>3504000</v>
      </c>
      <c r="D18" s="15" t="e">
        <f t="shared" si="1"/>
        <v>#VALUE!</v>
      </c>
      <c r="E18" s="16" t="s">
        <v>135</v>
      </c>
      <c r="F18" s="16" t="e">
        <f t="shared" si="0"/>
        <v>#VALUE!</v>
      </c>
    </row>
    <row r="19" spans="1:6" ht="23.25">
      <c r="A19" s="10" t="s">
        <v>88</v>
      </c>
      <c r="B19" s="13" t="s">
        <v>132</v>
      </c>
      <c r="C19" s="14">
        <v>3504000</v>
      </c>
      <c r="D19" s="15" t="e">
        <f>C19*B19</f>
        <v>#VALUE!</v>
      </c>
      <c r="E19" s="16">
        <v>1.3144404354995545</v>
      </c>
      <c r="F19" s="16" t="e">
        <f t="shared" ref="F19:F48" si="2">E19*D19</f>
        <v>#VALUE!</v>
      </c>
    </row>
    <row r="20" spans="1:6" ht="23.25">
      <c r="A20" s="10" t="s">
        <v>89</v>
      </c>
      <c r="B20" s="13" t="s">
        <v>132</v>
      </c>
      <c r="C20" s="14">
        <v>3504000</v>
      </c>
      <c r="D20" s="15" t="e">
        <f>C20*B20</f>
        <v>#VALUE!</v>
      </c>
      <c r="E20" s="16">
        <v>4.0132371156345261</v>
      </c>
      <c r="F20" s="16" t="e">
        <f t="shared" si="2"/>
        <v>#VALUE!</v>
      </c>
    </row>
    <row r="21" spans="1:6" ht="23.25">
      <c r="A21" s="10" t="s">
        <v>77</v>
      </c>
      <c r="B21" s="13" t="s">
        <v>104</v>
      </c>
      <c r="C21" s="14">
        <v>3504000</v>
      </c>
      <c r="D21" s="17">
        <f>0.029*3.504</f>
        <v>0.10161600000000001</v>
      </c>
      <c r="E21" s="16">
        <v>119.2009001987976</v>
      </c>
      <c r="F21" s="16">
        <f t="shared" si="2"/>
        <v>12.112718674601018</v>
      </c>
    </row>
    <row r="22" spans="1:6" ht="23.25">
      <c r="A22" s="10" t="s">
        <v>78</v>
      </c>
      <c r="B22" s="13" t="s">
        <v>105</v>
      </c>
      <c r="C22" s="14">
        <v>3504000</v>
      </c>
      <c r="D22" s="15">
        <f>0.02*3.405</f>
        <v>6.8099999999999994E-2</v>
      </c>
      <c r="E22" s="16">
        <v>1.3144404354995545</v>
      </c>
      <c r="F22" s="16">
        <f t="shared" si="2"/>
        <v>8.9513393657519646E-2</v>
      </c>
    </row>
    <row r="23" spans="1:6" ht="23.25">
      <c r="A23" s="10" t="s">
        <v>90</v>
      </c>
      <c r="B23" s="13" t="s">
        <v>132</v>
      </c>
      <c r="C23" s="14">
        <v>3504000</v>
      </c>
      <c r="D23" s="15" t="e">
        <f>B23*C23</f>
        <v>#VALUE!</v>
      </c>
      <c r="E23" s="16">
        <v>893.59353109430151</v>
      </c>
      <c r="F23" s="16" t="e">
        <f t="shared" si="2"/>
        <v>#VALUE!</v>
      </c>
    </row>
    <row r="24" spans="1:6" ht="23.25">
      <c r="A24" s="10" t="s">
        <v>79</v>
      </c>
      <c r="B24" s="13" t="s">
        <v>106</v>
      </c>
      <c r="C24" s="14">
        <v>3504000</v>
      </c>
      <c r="D24" s="15">
        <f>0.019*3.504</f>
        <v>6.6575999999999996E-2</v>
      </c>
      <c r="E24" s="16">
        <v>2.16128624910134</v>
      </c>
      <c r="F24" s="16">
        <f t="shared" si="2"/>
        <v>0.14388979332017079</v>
      </c>
    </row>
    <row r="25" spans="1:6" ht="23.25">
      <c r="A25" s="10" t="s">
        <v>80</v>
      </c>
      <c r="B25" s="13" t="s">
        <v>107</v>
      </c>
      <c r="C25" s="14">
        <v>3504000</v>
      </c>
      <c r="D25" s="15">
        <f>0.025*3.504</f>
        <v>8.7600000000000011E-2</v>
      </c>
      <c r="E25" s="16">
        <v>43.518340103483986</v>
      </c>
      <c r="F25" s="16">
        <f t="shared" si="2"/>
        <v>3.8122065930651976</v>
      </c>
    </row>
    <row r="26" spans="1:6" ht="23.25">
      <c r="A26" s="10" t="s">
        <v>81</v>
      </c>
      <c r="B26" s="13" t="s">
        <v>108</v>
      </c>
      <c r="C26" s="14">
        <v>3504000</v>
      </c>
      <c r="D26" s="15">
        <f>0.017*3.504</f>
        <v>5.9568000000000003E-2</v>
      </c>
      <c r="E26" s="16">
        <v>6.3961077860168469</v>
      </c>
      <c r="F26" s="16">
        <f t="shared" si="2"/>
        <v>0.38100334859745155</v>
      </c>
    </row>
    <row r="27" spans="1:6" ht="23.25">
      <c r="A27" s="10" t="s">
        <v>91</v>
      </c>
      <c r="B27" s="13" t="s">
        <v>132</v>
      </c>
      <c r="C27" s="14">
        <v>3504000</v>
      </c>
      <c r="D27" s="15" t="e">
        <f>B27*C27</f>
        <v>#VALUE!</v>
      </c>
      <c r="E27" s="16">
        <v>25.687314859728218</v>
      </c>
      <c r="F27" s="16" t="e">
        <f t="shared" si="2"/>
        <v>#VALUE!</v>
      </c>
    </row>
    <row r="28" spans="1:6" ht="23.25">
      <c r="A28" s="10" t="s">
        <v>82</v>
      </c>
      <c r="B28" s="13" t="s">
        <v>109</v>
      </c>
      <c r="C28" s="14">
        <v>3504000</v>
      </c>
      <c r="D28" s="15">
        <f>0.014*3.504</f>
        <v>4.9056000000000002E-2</v>
      </c>
      <c r="E28" s="16">
        <v>76.120456086647934</v>
      </c>
      <c r="F28" s="16">
        <f t="shared" si="2"/>
        <v>3.7341650937866011</v>
      </c>
    </row>
    <row r="29" spans="1:6" ht="23.25">
      <c r="A29" s="10" t="s">
        <v>92</v>
      </c>
      <c r="B29" s="13" t="s">
        <v>132</v>
      </c>
      <c r="C29" s="14">
        <v>3504000</v>
      </c>
      <c r="D29" s="15" t="e">
        <f>B29*C29</f>
        <v>#VALUE!</v>
      </c>
      <c r="E29" s="16">
        <v>414.23191121885924</v>
      </c>
      <c r="F29" s="16" t="e">
        <f t="shared" si="2"/>
        <v>#VALUE!</v>
      </c>
    </row>
    <row r="30" spans="1:6" ht="23.25">
      <c r="A30" s="10" t="s">
        <v>93</v>
      </c>
      <c r="B30" s="13" t="s">
        <v>132</v>
      </c>
      <c r="C30" s="14">
        <v>3504000</v>
      </c>
      <c r="D30" s="15" t="e">
        <f>B30*C30</f>
        <v>#VALUE!</v>
      </c>
      <c r="E30" s="16">
        <v>49.779859242739782</v>
      </c>
      <c r="F30" s="16" t="e">
        <f t="shared" si="2"/>
        <v>#VALUE!</v>
      </c>
    </row>
    <row r="31" spans="1:6" ht="23.25">
      <c r="A31" s="10" t="s">
        <v>83</v>
      </c>
      <c r="B31" s="13" t="s">
        <v>105</v>
      </c>
      <c r="C31" s="14">
        <v>3504000</v>
      </c>
      <c r="D31" s="15">
        <f>0.02*3.504</f>
        <v>7.0080000000000003E-2</v>
      </c>
      <c r="E31" s="16" t="s">
        <v>135</v>
      </c>
      <c r="F31" s="16" t="e">
        <f t="shared" si="2"/>
        <v>#VALUE!</v>
      </c>
    </row>
    <row r="32" spans="1:6" ht="23.25">
      <c r="A32" s="10" t="s">
        <v>94</v>
      </c>
      <c r="B32" s="13" t="s">
        <v>132</v>
      </c>
      <c r="C32" s="14">
        <v>3504000</v>
      </c>
      <c r="D32" s="15" t="e">
        <f>B32*C32</f>
        <v>#VALUE!</v>
      </c>
      <c r="E32" s="16" t="s">
        <v>135</v>
      </c>
      <c r="F32" s="16" t="e">
        <f t="shared" si="2"/>
        <v>#VALUE!</v>
      </c>
    </row>
    <row r="33" spans="1:6" ht="23.25">
      <c r="A33" s="10" t="s">
        <v>84</v>
      </c>
      <c r="B33" s="13" t="s">
        <v>110</v>
      </c>
      <c r="C33" s="14">
        <v>3504000</v>
      </c>
      <c r="D33" s="15">
        <f>0.018*3.504</f>
        <v>6.3071999999999989E-2</v>
      </c>
      <c r="E33" s="16" t="s">
        <v>135</v>
      </c>
      <c r="F33" s="16" t="e">
        <f t="shared" si="2"/>
        <v>#VALUE!</v>
      </c>
    </row>
    <row r="34" spans="1:6" ht="23.25">
      <c r="A34" s="10" t="s">
        <v>85</v>
      </c>
      <c r="B34" s="13" t="s">
        <v>110</v>
      </c>
      <c r="C34" s="14">
        <v>3504000</v>
      </c>
      <c r="D34" s="15">
        <f>0.018*3.504</f>
        <v>6.3071999999999989E-2</v>
      </c>
      <c r="E34" s="16">
        <v>5.5241299857033778E-2</v>
      </c>
      <c r="F34" s="16">
        <f t="shared" si="2"/>
        <v>3.4841792645828339E-3</v>
      </c>
    </row>
    <row r="35" spans="1:6" ht="23.25">
      <c r="A35" s="10" t="s">
        <v>95</v>
      </c>
      <c r="B35" s="13" t="s">
        <v>132</v>
      </c>
      <c r="C35" s="14">
        <v>3504000</v>
      </c>
      <c r="D35" s="15" t="e">
        <f>B35*C35</f>
        <v>#VALUE!</v>
      </c>
      <c r="E35" s="16" t="s">
        <v>135</v>
      </c>
      <c r="F35" s="16" t="e">
        <f t="shared" si="2"/>
        <v>#VALUE!</v>
      </c>
    </row>
    <row r="36" spans="1:6" ht="23.25">
      <c r="A36" s="10" t="s">
        <v>86</v>
      </c>
      <c r="B36" s="13" t="s">
        <v>111</v>
      </c>
      <c r="C36" s="14">
        <v>3504000</v>
      </c>
      <c r="D36" s="15">
        <f>0.016*3.504</f>
        <v>5.6064000000000003E-2</v>
      </c>
      <c r="E36" s="16" t="s">
        <v>135</v>
      </c>
      <c r="F36" s="16" t="e">
        <f t="shared" si="2"/>
        <v>#VALUE!</v>
      </c>
    </row>
    <row r="37" spans="1:6" ht="23.25">
      <c r="A37" s="7" t="s">
        <v>144</v>
      </c>
      <c r="B37" s="13">
        <v>74</v>
      </c>
      <c r="C37" s="14">
        <v>3504000</v>
      </c>
      <c r="D37" s="15">
        <f>B37*3.504</f>
        <v>259.29599999999999</v>
      </c>
      <c r="E37" s="16">
        <v>1.80879934723531E-16</v>
      </c>
      <c r="F37" s="16">
        <f t="shared" si="2"/>
        <v>4.6901443554072694E-14</v>
      </c>
    </row>
    <row r="38" spans="1:6" ht="23.25">
      <c r="A38" s="7" t="s">
        <v>145</v>
      </c>
      <c r="B38" s="13">
        <v>63</v>
      </c>
      <c r="C38" s="14">
        <v>3504000</v>
      </c>
      <c r="D38" s="15">
        <f>B38*3.504</f>
        <v>220.75200000000001</v>
      </c>
      <c r="E38" s="16">
        <v>6.8797905764503717E-15</v>
      </c>
      <c r="F38" s="16">
        <f t="shared" si="2"/>
        <v>1.5187275293325724E-12</v>
      </c>
    </row>
    <row r="39" spans="1:6" ht="23.25">
      <c r="A39" s="7" t="s">
        <v>146</v>
      </c>
      <c r="B39" s="13">
        <v>143</v>
      </c>
      <c r="C39" s="14">
        <v>3504000</v>
      </c>
      <c r="D39" s="15">
        <f t="shared" ref="D39:D48" si="3">B39*3.504</f>
        <v>501.072</v>
      </c>
      <c r="E39" s="16">
        <v>2.8964516123909126E-14</v>
      </c>
      <c r="F39" s="16">
        <f t="shared" si="2"/>
        <v>1.4513308023239394E-11</v>
      </c>
    </row>
    <row r="40" spans="1:6" ht="23.25">
      <c r="A40" s="7" t="s">
        <v>147</v>
      </c>
      <c r="B40" s="13">
        <v>34</v>
      </c>
      <c r="C40" s="14">
        <v>3504000</v>
      </c>
      <c r="D40" s="15">
        <f t="shared" si="3"/>
        <v>119.136</v>
      </c>
      <c r="E40" s="16">
        <v>2.5770607812534688E-15</v>
      </c>
      <c r="F40" s="16">
        <f t="shared" si="2"/>
        <v>3.0702071323541324E-13</v>
      </c>
    </row>
    <row r="41" spans="1:6" ht="23.25">
      <c r="A41" s="7" t="s">
        <v>148</v>
      </c>
      <c r="B41" s="13">
        <v>1.3</v>
      </c>
      <c r="C41" s="14">
        <v>3504000</v>
      </c>
      <c r="D41" s="15">
        <f t="shared" si="3"/>
        <v>4.5552000000000001</v>
      </c>
      <c r="E41" s="16">
        <v>1.3927748941457476E-19</v>
      </c>
      <c r="F41" s="16">
        <f t="shared" si="2"/>
        <v>6.34436819781271E-19</v>
      </c>
    </row>
    <row r="42" spans="1:6" ht="23.25">
      <c r="A42" s="7" t="s">
        <v>149</v>
      </c>
      <c r="B42" s="13">
        <v>8</v>
      </c>
      <c r="C42" s="14">
        <v>3504000</v>
      </c>
      <c r="D42" s="15">
        <f t="shared" si="3"/>
        <v>28.032</v>
      </c>
      <c r="E42" s="16">
        <v>2.7355546554727384E-17</v>
      </c>
      <c r="F42" s="16">
        <f t="shared" si="2"/>
        <v>7.6683068102211806E-16</v>
      </c>
    </row>
    <row r="43" spans="1:6" ht="23.25">
      <c r="A43" s="7" t="s">
        <v>150</v>
      </c>
      <c r="B43" s="13" t="s">
        <v>132</v>
      </c>
      <c r="C43" s="14">
        <v>3504000</v>
      </c>
      <c r="D43" s="15" t="e">
        <f t="shared" si="3"/>
        <v>#VALUE!</v>
      </c>
      <c r="E43" s="16">
        <v>6.0431644558742742E-16</v>
      </c>
      <c r="F43" s="16" t="e">
        <f t="shared" si="2"/>
        <v>#VALUE!</v>
      </c>
    </row>
    <row r="44" spans="1:6" ht="23.25">
      <c r="A44" s="7" t="s">
        <v>151</v>
      </c>
      <c r="B44" s="13">
        <v>2</v>
      </c>
      <c r="C44" s="14">
        <v>3504000</v>
      </c>
      <c r="D44" s="15">
        <f t="shared" si="3"/>
        <v>7.008</v>
      </c>
      <c r="E44" s="16">
        <v>8.3624007417489312E-17</v>
      </c>
      <c r="F44" s="16">
        <f t="shared" si="2"/>
        <v>5.8603704398176506E-16</v>
      </c>
    </row>
    <row r="45" spans="1:6" ht="23.25">
      <c r="A45" s="7" t="s">
        <v>152</v>
      </c>
      <c r="B45" s="13">
        <v>34</v>
      </c>
      <c r="C45" s="14">
        <v>3504000</v>
      </c>
      <c r="D45" s="15">
        <f t="shared" si="3"/>
        <v>119.136</v>
      </c>
      <c r="E45" s="16">
        <v>2.3696001129325399E-16</v>
      </c>
      <c r="F45" s="16">
        <f t="shared" si="2"/>
        <v>2.8230467905433107E-14</v>
      </c>
    </row>
    <row r="46" spans="1:6" ht="23.25">
      <c r="A46" s="7" t="s">
        <v>153</v>
      </c>
      <c r="B46" s="13" t="s">
        <v>132</v>
      </c>
      <c r="C46" s="14">
        <v>3504000</v>
      </c>
      <c r="D46" s="15" t="e">
        <f t="shared" si="3"/>
        <v>#VALUE!</v>
      </c>
      <c r="E46" s="16">
        <v>3.5004179199553698E-19</v>
      </c>
      <c r="F46" s="16" t="e">
        <f t="shared" si="2"/>
        <v>#VALUE!</v>
      </c>
    </row>
    <row r="47" spans="1:6" ht="23.25">
      <c r="A47" s="7" t="s">
        <v>154</v>
      </c>
      <c r="B47" s="13" t="s">
        <v>132</v>
      </c>
      <c r="C47" s="14">
        <v>3504000</v>
      </c>
      <c r="D47" s="15" t="e">
        <f t="shared" si="3"/>
        <v>#VALUE!</v>
      </c>
      <c r="E47" s="16">
        <v>3.6443526694007912E-15</v>
      </c>
      <c r="F47" s="16" t="e">
        <f t="shared" si="2"/>
        <v>#VALUE!</v>
      </c>
    </row>
    <row r="48" spans="1:6" ht="23.25">
      <c r="A48" s="7" t="s">
        <v>155</v>
      </c>
      <c r="B48" s="13">
        <v>0.2</v>
      </c>
      <c r="C48" s="14">
        <v>3504000</v>
      </c>
      <c r="D48" s="15">
        <f t="shared" si="3"/>
        <v>0.70080000000000009</v>
      </c>
      <c r="E48" s="16">
        <v>1.01644485931255E-18</v>
      </c>
      <c r="F48" s="16">
        <f t="shared" si="2"/>
        <v>7.123245574062351E-19</v>
      </c>
    </row>
  </sheetData>
  <mergeCells count="6">
    <mergeCell ref="A1:A2"/>
    <mergeCell ref="B1:B2"/>
    <mergeCell ref="C1:C2"/>
    <mergeCell ref="D1:D2"/>
    <mergeCell ref="F1:F2"/>
    <mergeCell ref="E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Micropollutants</vt:lpstr>
      <vt:lpstr>Concentrations</vt:lpstr>
      <vt:lpstr>Human Health Impact</vt:lpstr>
      <vt:lpstr>Aquatic Environment Impact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2022-09-25T14:11:26Z</dcterms:modified>
</cp:coreProperties>
</file>