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My research\JK-PhD\IIITDM K\Phd latest\docs\paper\Paper 2\"/>
    </mc:Choice>
  </mc:AlternateContent>
  <xr:revisionPtr revIDLastSave="0" documentId="13_ncr:1_{065F2191-96C3-4656-9789-315F433F0039}" xr6:coauthVersionLast="47" xr6:coauthVersionMax="47" xr10:uidLastSave="{00000000-0000-0000-0000-000000000000}"/>
  <bookViews>
    <workbookView xWindow="-120" yWindow="-120" windowWidth="29040" windowHeight="15840" activeTab="1" xr2:uid="{7D355C37-3518-4BE2-9DEF-70482E7D9984}"/>
  </bookViews>
  <sheets>
    <sheet name="Processing cost calculation" sheetId="1" r:id="rId1"/>
    <sheet name="Support co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" l="1"/>
  <c r="D11" i="2" s="1"/>
  <c r="C10" i="2"/>
  <c r="D10" i="2" s="1"/>
  <c r="E10" i="2" s="1"/>
  <c r="C9" i="2"/>
  <c r="D9" i="2" s="1"/>
  <c r="E9" i="2" s="1"/>
  <c r="C8" i="2"/>
  <c r="D8" i="2" s="1"/>
  <c r="E8" i="2" s="1"/>
  <c r="C7" i="2"/>
  <c r="D7" i="2" s="1"/>
  <c r="E7" i="2" s="1"/>
  <c r="C6" i="2"/>
  <c r="D6" i="2" s="1"/>
  <c r="E6" i="2" s="1"/>
  <c r="C5" i="2"/>
  <c r="D5" i="2" s="1"/>
  <c r="E5" i="2" s="1"/>
  <c r="C4" i="2"/>
  <c r="D4" i="2" s="1"/>
  <c r="E4" i="2" s="1"/>
  <c r="C3" i="2"/>
  <c r="D3" i="2" s="1"/>
  <c r="E3" i="2" s="1"/>
  <c r="C2" i="2"/>
  <c r="D2" i="2" s="1"/>
  <c r="E2" i="2" s="1"/>
  <c r="L6" i="1"/>
  <c r="K3" i="1"/>
  <c r="K4" i="1"/>
  <c r="K5" i="1"/>
  <c r="K6" i="1"/>
  <c r="K7" i="1"/>
  <c r="K8" i="1"/>
  <c r="K9" i="1"/>
  <c r="K10" i="1"/>
  <c r="K11" i="1"/>
  <c r="K2" i="1"/>
  <c r="J3" i="1"/>
  <c r="J4" i="1"/>
  <c r="J5" i="1"/>
  <c r="J6" i="1"/>
  <c r="J7" i="1"/>
  <c r="J8" i="1"/>
  <c r="J9" i="1"/>
  <c r="J10" i="1"/>
  <c r="L10" i="1" s="1"/>
  <c r="J11" i="1"/>
  <c r="J2" i="1"/>
  <c r="H3" i="1"/>
  <c r="L3" i="1" s="1"/>
  <c r="H4" i="1"/>
  <c r="L4" i="1" s="1"/>
  <c r="H5" i="1"/>
  <c r="L5" i="1" s="1"/>
  <c r="H6" i="1"/>
  <c r="H7" i="1"/>
  <c r="L7" i="1" s="1"/>
  <c r="H8" i="1"/>
  <c r="L8" i="1" s="1"/>
  <c r="H9" i="1"/>
  <c r="L9" i="1" s="1"/>
  <c r="H10" i="1"/>
  <c r="H11" i="1"/>
  <c r="L11" i="1" s="1"/>
  <c r="H2" i="1"/>
  <c r="L2" i="1" s="1"/>
  <c r="E3" i="1"/>
  <c r="F3" i="1" s="1"/>
  <c r="G3" i="1" s="1"/>
  <c r="I3" i="1" s="1"/>
  <c r="E4" i="1"/>
  <c r="F4" i="1" s="1"/>
  <c r="G4" i="1" s="1"/>
  <c r="I4" i="1" s="1"/>
  <c r="E5" i="1"/>
  <c r="F5" i="1" s="1"/>
  <c r="G5" i="1" s="1"/>
  <c r="I5" i="1" s="1"/>
  <c r="E6" i="1"/>
  <c r="F6" i="1" s="1"/>
  <c r="G6" i="1" s="1"/>
  <c r="I6" i="1" s="1"/>
  <c r="E7" i="1"/>
  <c r="F7" i="1" s="1"/>
  <c r="G7" i="1" s="1"/>
  <c r="I7" i="1" s="1"/>
  <c r="E8" i="1"/>
  <c r="F8" i="1" s="1"/>
  <c r="G8" i="1" s="1"/>
  <c r="I8" i="1" s="1"/>
  <c r="E9" i="1"/>
  <c r="F9" i="1" s="1"/>
  <c r="G9" i="1" s="1"/>
  <c r="I9" i="1" s="1"/>
  <c r="E10" i="1"/>
  <c r="F10" i="1" s="1"/>
  <c r="G10" i="1" s="1"/>
  <c r="I10" i="1" s="1"/>
  <c r="E11" i="1"/>
  <c r="F11" i="1" s="1"/>
  <c r="G11" i="1" s="1"/>
  <c r="I11" i="1" s="1"/>
  <c r="E2" i="1"/>
  <c r="F2" i="1" s="1"/>
  <c r="G2" i="1" s="1"/>
  <c r="I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N4" i="1"/>
  <c r="O4" i="1" s="1"/>
  <c r="N3" i="1"/>
  <c r="O3" i="1" s="1"/>
  <c r="N2" i="1"/>
  <c r="O2" i="1" s="1"/>
</calcChain>
</file>

<file path=xl/sharedStrings.xml><?xml version="1.0" encoding="utf-8"?>
<sst xmlns="http://schemas.openxmlformats.org/spreadsheetml/2006/main" count="39" uniqueCount="28">
  <si>
    <t>Part Name</t>
  </si>
  <si>
    <t>Suport Volume</t>
  </si>
  <si>
    <t>Height</t>
  </si>
  <si>
    <t>AM cost</t>
  </si>
  <si>
    <t>Processing cost benefit</t>
  </si>
  <si>
    <t>Cbr</t>
  </si>
  <si>
    <t>AB5</t>
  </si>
  <si>
    <t>AB1</t>
  </si>
  <si>
    <t>AB2</t>
  </si>
  <si>
    <t>AB9</t>
  </si>
  <si>
    <t>AB7</t>
  </si>
  <si>
    <t>AB4</t>
  </si>
  <si>
    <t>AB3</t>
  </si>
  <si>
    <t>AB8</t>
  </si>
  <si>
    <t>AB6</t>
  </si>
  <si>
    <t>ABOD</t>
  </si>
  <si>
    <t>Volume (Vp)</t>
  </si>
  <si>
    <t>Suport Volume (Vs)</t>
  </si>
  <si>
    <t>No. of Layers</t>
  </si>
  <si>
    <t>T_recoat</t>
  </si>
  <si>
    <t>T_Build (h)</t>
  </si>
  <si>
    <t>C_material</t>
  </si>
  <si>
    <t>C_operation</t>
  </si>
  <si>
    <t>C_setup</t>
  </si>
  <si>
    <t>C_removal</t>
  </si>
  <si>
    <t>Build time</t>
  </si>
  <si>
    <t>Support cost</t>
  </si>
  <si>
    <t>Incremental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</si>
</sst>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165" fontId="2" fillId="0" borderId="2" xfId="0" applyNumberFormat="1" applyFont="1" applyBorder="1"/>
    <xf numFmtId="164" fontId="2" fillId="0" borderId="2" xfId="0" applyNumberFormat="1" applyFont="1" applyBorder="1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/>
    <xf numFmtId="0" fontId="2" fillId="0" borderId="4" xfId="0" applyFont="1" applyBorder="1"/>
    <xf numFmtId="2" fontId="2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20</xdr:row>
      <xdr:rowOff>104775</xdr:rowOff>
    </xdr:from>
    <xdr:to>
      <xdr:col>11</xdr:col>
      <xdr:colOff>209550</xdr:colOff>
      <xdr:row>29</xdr:row>
      <xdr:rowOff>85725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9167924-BD46-5408-F3E8-16A2EC2C1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4533900"/>
          <a:ext cx="8162925" cy="1695450"/>
        </a:xfrm>
        <a:prstGeom prst="rect">
          <a:avLst/>
        </a:prstGeom>
      </xdr:spPr>
    </xdr:pic>
    <xdr:clientData/>
  </xdr:twoCellAnchor>
  <xdr:twoCellAnchor editAs="oneCell">
    <xdr:from>
      <xdr:col>0</xdr:col>
      <xdr:colOff>638175</xdr:colOff>
      <xdr:row>28</xdr:row>
      <xdr:rowOff>180975</xdr:rowOff>
    </xdr:from>
    <xdr:to>
      <xdr:col>11</xdr:col>
      <xdr:colOff>180975</xdr:colOff>
      <xdr:row>35</xdr:row>
      <xdr:rowOff>130982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2B99771-1238-DAB1-3BFD-CD559FDBC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8175" y="6134100"/>
          <a:ext cx="8086725" cy="1283507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35</xdr:row>
      <xdr:rowOff>114301</xdr:rowOff>
    </xdr:from>
    <xdr:to>
      <xdr:col>11</xdr:col>
      <xdr:colOff>85725</xdr:colOff>
      <xdr:row>42</xdr:row>
      <xdr:rowOff>14675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CE015E2-7AD5-7272-8C6F-B327AF0C3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0075" y="7400926"/>
          <a:ext cx="8029575" cy="1233874"/>
        </a:xfrm>
        <a:prstGeom prst="rect">
          <a:avLst/>
        </a:prstGeom>
      </xdr:spPr>
    </xdr:pic>
    <xdr:clientData/>
  </xdr:twoCellAnchor>
  <xdr:twoCellAnchor>
    <xdr:from>
      <xdr:col>0</xdr:col>
      <xdr:colOff>647700</xdr:colOff>
      <xdr:row>18</xdr:row>
      <xdr:rowOff>66675</xdr:rowOff>
    </xdr:from>
    <xdr:to>
      <xdr:col>5</xdr:col>
      <xdr:colOff>133350</xdr:colOff>
      <xdr:row>20</xdr:row>
      <xdr:rowOff>57150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2BB55B3-2B00-3F46-97FD-43DA17F38DFD}"/>
            </a:ext>
          </a:extLst>
        </xdr:cNvPr>
        <xdr:cNvSpPr txBox="1"/>
      </xdr:nvSpPr>
      <xdr:spPr>
        <a:xfrm>
          <a:off x="647700" y="4114800"/>
          <a:ext cx="3228975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800">
              <a:latin typeface="Times New Roman" panose="02020603050405020304" pitchFamily="18" charset="0"/>
              <a:cs typeface="Times New Roman" panose="02020603050405020304" pitchFamily="18" charset="0"/>
            </a:rPr>
            <a:t>Data</a:t>
          </a:r>
          <a:r>
            <a:rPr lang="en-IN" sz="1800" baseline="0">
              <a:latin typeface="Times New Roman" panose="02020603050405020304" pitchFamily="18" charset="0"/>
              <a:cs typeface="Times New Roman" panose="02020603050405020304" pitchFamily="18" charset="0"/>
            </a:rPr>
            <a:t> assumed in the calculation</a:t>
          </a:r>
          <a:endParaRPr lang="en-IN" sz="1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419101</xdr:colOff>
      <xdr:row>17</xdr:row>
      <xdr:rowOff>38101</xdr:rowOff>
    </xdr:from>
    <xdr:to>
      <xdr:col>10</xdr:col>
      <xdr:colOff>376915</xdr:colOff>
      <xdr:row>34</xdr:row>
      <xdr:rowOff>76201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672F6B-4AAC-0638-3D5C-997EBC023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1" y="3686176"/>
          <a:ext cx="6587214" cy="327660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34</xdr:row>
      <xdr:rowOff>57150</xdr:rowOff>
    </xdr:from>
    <xdr:to>
      <xdr:col>10</xdr:col>
      <xdr:colOff>398055</xdr:colOff>
      <xdr:row>59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B3E9BD-5842-679E-0298-06E857211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6943725"/>
          <a:ext cx="6665505" cy="4791075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59</xdr:row>
      <xdr:rowOff>114300</xdr:rowOff>
    </xdr:from>
    <xdr:to>
      <xdr:col>10</xdr:col>
      <xdr:colOff>476250</xdr:colOff>
      <xdr:row>67</xdr:row>
      <xdr:rowOff>103147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80E1E82-A52F-F2BB-6846-C8A4DA989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425" y="11763375"/>
          <a:ext cx="6753225" cy="1512847"/>
        </a:xfrm>
        <a:prstGeom prst="rect">
          <a:avLst/>
        </a:prstGeom>
      </xdr:spPr>
    </xdr:pic>
    <xdr:clientData/>
  </xdr:twoCellAnchor>
  <xdr:twoCellAnchor>
    <xdr:from>
      <xdr:col>6</xdr:col>
      <xdr:colOff>238125</xdr:colOff>
      <xdr:row>2</xdr:row>
      <xdr:rowOff>142875</xdr:rowOff>
    </xdr:from>
    <xdr:to>
      <xdr:col>15</xdr:col>
      <xdr:colOff>152400</xdr:colOff>
      <xdr:row>9</xdr:row>
      <xdr:rowOff>9525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96DC528-9783-CCA9-9F54-D0E98ADDC8F2}"/>
                </a:ext>
              </a:extLst>
            </xdr:cNvPr>
            <xdr:cNvSpPr txBox="1"/>
          </xdr:nvSpPr>
          <xdr:spPr>
            <a:xfrm>
              <a:off x="4429125" y="762000"/>
              <a:ext cx="5400675" cy="1333500"/>
            </a:xfrm>
            <a:prstGeom prst="rect">
              <a:avLst/>
            </a:prstGeom>
            <a:solidFill>
              <a:schemeClr val="accent1">
                <a:lumMod val="60000"/>
                <a:lumOff val="40000"/>
              </a:schemeClr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IN" sz="1400">
                  <a:latin typeface="Times New Roman" panose="02020603050405020304" pitchFamily="18" charset="0"/>
                  <a:cs typeface="Times New Roman" panose="02020603050405020304" pitchFamily="18" charset="0"/>
                </a:rPr>
                <a:t>Equation</a:t>
              </a:r>
              <a:r>
                <a:rPr lang="en-IN" sz="14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for calculating Support cost (given in the appendix number 9-24) is simplified after substituting the constant values,</a:t>
              </a:r>
            </a:p>
            <a:p>
              <a:endParaRPr lang="en-IN" sz="1400" baseline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r>
                <a:rPr lang="en-IN" sz="14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Support cost (USD) = </a:t>
              </a:r>
              <a14:m>
                <m:oMath xmlns:m="http://schemas.openxmlformats.org/officeDocument/2006/math">
                  <m:r>
                    <a:rPr lang="en-US" sz="1400" b="0" i="1" baseline="0">
                      <a:latin typeface="Cambria Math" panose="02040503050406030204" pitchFamily="18" charset="0"/>
                      <a:cs typeface="Times New Roman" panose="02020603050405020304" pitchFamily="18" charset="0"/>
                    </a:rPr>
                    <m:t>1097.24+37.53</m:t>
                  </m:r>
                  <m:r>
                    <a:rPr lang="en-US" sz="1400" b="0" i="1" baseline="0">
                      <a:latin typeface="Cambria Math" panose="02040503050406030204" pitchFamily="18" charset="0"/>
                      <a:ea typeface="Cambria Math" panose="02040503050406030204" pitchFamily="18" charset="0"/>
                      <a:cs typeface="Times New Roman" panose="02020603050405020304" pitchFamily="18" charset="0"/>
                    </a:rPr>
                    <m:t>×</m:t>
                  </m:r>
                  <m:r>
                    <a:rPr lang="en-US" sz="1400" b="0" i="1" baseline="0">
                      <a:latin typeface="Cambria Math" panose="02040503050406030204" pitchFamily="18" charset="0"/>
                      <a:ea typeface="Cambria Math" panose="02040503050406030204" pitchFamily="18" charset="0"/>
                      <a:cs typeface="Times New Roman" panose="02020603050405020304" pitchFamily="18" charset="0"/>
                    </a:rPr>
                    <m:t>𝑉𝑠</m:t>
                  </m:r>
                </m:oMath>
              </a14:m>
              <a:endParaRPr lang="en-IN" sz="1400" baseline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14:m>
                <m:oMath xmlns:m="http://schemas.openxmlformats.org/officeDocument/2006/math">
                  <m:r>
                    <a:rPr lang="en-US" sz="1200" b="0" i="1" baseline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                          </m:t>
                  </m:r>
                  <m:r>
                    <a:rPr lang="en-US" sz="1200" b="0" i="1" baseline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𝑉𝑠</m:t>
                  </m:r>
                </m:oMath>
              </a14:m>
              <a:r>
                <a:rPr lang="en-IN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en-IN" sz="1400">
                  <a:latin typeface="Times New Roman" panose="02020603050405020304" pitchFamily="18" charset="0"/>
                  <a:cs typeface="Times New Roman" panose="02020603050405020304" pitchFamily="18" charset="0"/>
                </a:rPr>
                <a:t>- Support</a:t>
              </a:r>
              <a:r>
                <a:rPr lang="en-IN" sz="14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volume (cm^3)</a:t>
              </a:r>
              <a:endParaRPr lang="en-IN" sz="14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96DC528-9783-CCA9-9F54-D0E98ADDC8F2}"/>
                </a:ext>
              </a:extLst>
            </xdr:cNvPr>
            <xdr:cNvSpPr txBox="1"/>
          </xdr:nvSpPr>
          <xdr:spPr>
            <a:xfrm>
              <a:off x="4429125" y="762000"/>
              <a:ext cx="5400675" cy="1333500"/>
            </a:xfrm>
            <a:prstGeom prst="rect">
              <a:avLst/>
            </a:prstGeom>
            <a:solidFill>
              <a:schemeClr val="accent1">
                <a:lumMod val="60000"/>
                <a:lumOff val="40000"/>
              </a:schemeClr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IN" sz="1400">
                  <a:latin typeface="Times New Roman" panose="02020603050405020304" pitchFamily="18" charset="0"/>
                  <a:cs typeface="Times New Roman" panose="02020603050405020304" pitchFamily="18" charset="0"/>
                </a:rPr>
                <a:t>Equation</a:t>
              </a:r>
              <a:r>
                <a:rPr lang="en-IN" sz="14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for calculating Support cost (given in the appendix number 9-24) is simplified after substituting the constant values,</a:t>
              </a:r>
            </a:p>
            <a:p>
              <a:endParaRPr lang="en-IN" sz="1400" baseline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r>
                <a:rPr lang="en-IN" sz="14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Support cost (USD) = </a:t>
              </a:r>
              <a:r>
                <a:rPr lang="en-US" sz="1400" b="0" i="0" baseline="0">
                  <a:latin typeface="Cambria Math" panose="02040503050406030204" pitchFamily="18" charset="0"/>
                  <a:cs typeface="Times New Roman" panose="02020603050405020304" pitchFamily="18" charset="0"/>
                </a:rPr>
                <a:t>1097.24+37.53</a:t>
              </a:r>
              <a:r>
                <a:rPr lang="en-US" sz="1400" b="0" i="0" baseline="0"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×𝑉𝑠</a:t>
              </a:r>
              <a:endParaRPr lang="en-IN" sz="1400" baseline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r>
                <a:rPr lang="en-US" sz="12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                         𝑉𝑠</a:t>
              </a:r>
              <a:r>
                <a:rPr lang="en-IN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en-IN" sz="1400">
                  <a:latin typeface="Times New Roman" panose="02020603050405020304" pitchFamily="18" charset="0"/>
                  <a:cs typeface="Times New Roman" panose="02020603050405020304" pitchFamily="18" charset="0"/>
                </a:rPr>
                <a:t>- Support</a:t>
              </a:r>
              <a:r>
                <a:rPr lang="en-IN" sz="14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volume (cm^3)</a:t>
              </a:r>
              <a:endParaRPr lang="en-IN" sz="14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>
    <xdr:from>
      <xdr:col>11</xdr:col>
      <xdr:colOff>133349</xdr:colOff>
      <xdr:row>17</xdr:row>
      <xdr:rowOff>85724</xdr:rowOff>
    </xdr:from>
    <xdr:to>
      <xdr:col>20</xdr:col>
      <xdr:colOff>552450</xdr:colOff>
      <xdr:row>41</xdr:row>
      <xdr:rowOff>28575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1DA2E9C1-9B4C-FC10-184D-EED91995BE87}"/>
                </a:ext>
              </a:extLst>
            </xdr:cNvPr>
            <xdr:cNvSpPr txBox="1"/>
          </xdr:nvSpPr>
          <xdr:spPr>
            <a:xfrm>
              <a:off x="7372349" y="3733799"/>
              <a:ext cx="5905501" cy="4514851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Processing cost of support structure, </a:t>
              </a:r>
              <a14:m>
                <m:oMath xmlns:m="http://schemas.openxmlformats.org/officeDocument/2006/math"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𝑆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𝐷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𝑃</m:t>
                      </m:r>
                    </m:sub>
                  </m:sSub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	(9)	          </a:t>
              </a:r>
            </a:p>
            <a:p>
              <a:endParaRPr lang="en-IN" sz="120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endParaRP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Design cost of support structure, </a:t>
              </a:r>
              <a14:m>
                <m:oMath xmlns:m="http://schemas.openxmlformats.org/officeDocument/2006/math"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𝐷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𝑂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𝐷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𝐸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𝐷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𝑅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𝐷</m:t>
                      </m:r>
                    </m:sub>
                  </m:sSub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	(10)</a:t>
              </a:r>
            </a:p>
            <a:p>
              <a:endParaRPr lang="en-IN" sz="120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endParaRP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           Operator cost for design, </a:t>
              </a:r>
              <a14:m>
                <m:oMath xmlns:m="http://schemas.openxmlformats.org/officeDocument/2006/math"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𝑂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𝐷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 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𝑡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𝑜𝑑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d>
                    <m:d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𝐶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𝑤𝑔𝑑</m:t>
                          </m:r>
                        </m:sub>
                      </m:s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 </m:t>
                      </m:r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𝐶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𝑤𝑖𝑑</m:t>
                          </m:r>
                        </m:sub>
                      </m:sSub>
                    </m:e>
                  </m:d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	(11)</a:t>
              </a:r>
            </a:p>
            <a:p>
              <a:endParaRPr lang="en-IN" sz="120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endParaRP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            Equipment cost for design, </a:t>
              </a:r>
              <a14:m>
                <m:oMath xmlns:m="http://schemas.openxmlformats.org/officeDocument/2006/math"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𝐸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𝐷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𝑡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𝐸𝐷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𝑢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𝑠𝑤</m:t>
                          </m:r>
                        </m:sub>
                      </m:sSub>
                    </m:den>
                  </m:f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𝑠𝑤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 </m:t>
                  </m:r>
                  <m:f>
                    <m:f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𝑡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𝐸𝐷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𝑢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𝐻𝑊</m:t>
                          </m:r>
                        </m:sub>
                      </m:sSub>
                    </m:den>
                  </m:f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f>
                    <m:f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𝐶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𝐼𝐻𝑊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𝑡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𝑎𝐻𝑊</m:t>
                          </m:r>
                        </m:sub>
                      </m:sSub>
                    </m:den>
                  </m:f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(12)</a:t>
              </a:r>
            </a:p>
            <a:p>
              <a:endParaRPr lang="en-IN" sz="120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endParaRP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           Office space cost for design, </a:t>
              </a:r>
              <a14:m>
                <m:oMath xmlns:m="http://schemas.openxmlformats.org/officeDocument/2006/math"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𝑅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𝐷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𝑡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𝐸𝐷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𝑢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𝑂</m:t>
                          </m:r>
                        </m:sub>
                      </m:sSub>
                    </m:den>
                  </m:f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𝐴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𝑂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(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𝑅𝑅𝑂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𝑅𝑂𝑂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)</m:t>
                  </m:r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(13)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Manufacturing cost of support structure,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                                </a:t>
              </a:r>
              <a14:m>
                <m:oMath xmlns:m="http://schemas.openxmlformats.org/officeDocument/2006/math"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</m:sub>
                  </m:sSub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= </a:t>
              </a:r>
              <a14:m>
                <m:oMath xmlns:m="http://schemas.openxmlformats.org/officeDocument/2006/math"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𝑃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𝑃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𝐹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 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𝑃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𝐺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 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𝑃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𝐸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 (14)         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Material cost, </a:t>
              </a:r>
              <a14:m>
                <m:oMath xmlns:m="http://schemas.openxmlformats.org/officeDocument/2006/math"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 </m:t>
                  </m:r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𝜌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𝑉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𝑠</m:t>
                      </m:r>
                    </m:sub>
                  </m:sSub>
                  <m:d>
                    <m:d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𝐶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𝑚𝑎𝑡</m:t>
                          </m:r>
                        </m:sub>
                      </m:s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 </m:t>
                      </m:r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𝐶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𝑠𝑐𝑟𝑎𝑝</m:t>
                          </m:r>
                        </m:sub>
                      </m:sSub>
                    </m:e>
                  </m:d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		 (15)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Cost of production, </a:t>
              </a:r>
              <a14:m>
                <m:oMath xmlns:m="http://schemas.openxmlformats.org/officeDocument/2006/math"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𝑃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𝑡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𝐵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𝑢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𝑀</m:t>
                          </m:r>
                        </m:sub>
                      </m:sSub>
                    </m:den>
                  </m:f>
                  <m:d>
                    <m:d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sSub>
                            <m:sSubPr>
                              <m:ctrlPr>
                                <a:rPr lang="en-IN" sz="1200" i="1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n-IN" sz="1200" i="1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𝐶</m:t>
                              </m:r>
                            </m:e>
                            <m:sub>
                              <m:r>
                                <a:rPr lang="en-IN" sz="1200" i="1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𝐼𝑀</m:t>
                              </m:r>
                            </m:sub>
                          </m:sSub>
                        </m:num>
                        <m:den>
                          <m:sSub>
                            <m:sSubPr>
                              <m:ctrlPr>
                                <a:rPr lang="en-IN" sz="1200" i="1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n-IN" sz="1200" i="1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𝑡</m:t>
                              </m:r>
                            </m:e>
                            <m:sub>
                              <m:r>
                                <a:rPr lang="en-IN" sz="1200" i="1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𝑎𝑀</m:t>
                              </m:r>
                            </m:sub>
                          </m:sSub>
                        </m:den>
                      </m:f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 </m:t>
                      </m:r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𝐴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𝑀</m:t>
                          </m:r>
                        </m:sub>
                      </m:sSub>
                      <m:d>
                        <m:d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en-IN" sz="1200" i="1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n-IN" sz="1200" i="1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𝐶</m:t>
                              </m:r>
                            </m:e>
                            <m:sub>
                              <m:r>
                                <a:rPr lang="en-IN" sz="1200" i="1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𝑅𝑅𝑀</m:t>
                              </m:r>
                            </m:sub>
                          </m:s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+ </m:t>
                          </m:r>
                          <m:sSub>
                            <m:sSubPr>
                              <m:ctrlPr>
                                <a:rPr lang="en-IN" sz="1200" i="1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n-IN" sz="1200" i="1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𝐶</m:t>
                              </m:r>
                            </m:e>
                            <m:sub>
                              <m:r>
                                <a:rPr lang="en-IN" sz="1200" i="1">
                                  <a:solidFill>
                                    <a:schemeClr val="dk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𝑅𝑂𝑀</m:t>
                              </m:r>
                            </m:sub>
                          </m:sSub>
                        </m:e>
                      </m:d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 </m:t>
                      </m:r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𝐶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𝑀𝑆𝑒𝑟</m:t>
                          </m:r>
                        </m:sub>
                      </m:sSub>
                    </m:e>
                  </m:d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(16)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Build time, </a:t>
              </a:r>
              <a14:m>
                <m:oMath xmlns:m="http://schemas.openxmlformats.org/officeDocument/2006/math"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𝑡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𝐵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𝑉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𝑠</m:t>
                          </m:r>
                        </m:sub>
                      </m:sSub>
                    </m:num>
                    <m:den>
                      <m:acc>
                        <m:accPr>
                          <m:chr m:val="̇"/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acc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𝑀</m:t>
                          </m:r>
                        </m:e>
                      </m:acc>
                    </m:den>
                  </m:f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 </m:t>
                  </m:r>
                  <m:f>
                    <m:f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∆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h</m:t>
                      </m:r>
                    </m:num>
                    <m:den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𝑡h</m:t>
                      </m:r>
                    </m:den>
                  </m:f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(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𝑡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𝑝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𝑡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𝐷𝑒𝑙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)</m:t>
                  </m:r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			 (17)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Melt rate, </a:t>
              </a:r>
              <a14:m>
                <m:oMath xmlns:m="http://schemas.openxmlformats.org/officeDocument/2006/math">
                  <m:acc>
                    <m:accPr>
                      <m:chr m:val="̇"/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acc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</m:e>
                  </m:acc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 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𝑣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𝑠</m:t>
                      </m:r>
                    </m:sub>
                  </m:sSub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𝑑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h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𝑡h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𝑛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𝐿</m:t>
                      </m:r>
                    </m:sub>
                  </m:sSub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			  (18)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Cost of gas filter, </a:t>
              </a:r>
              <a14:m>
                <m:oMath xmlns:m="http://schemas.openxmlformats.org/officeDocument/2006/math"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𝑃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𝐹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𝑡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𝐵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𝑢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𝑀</m:t>
                          </m:r>
                        </m:sub>
                      </m:sSub>
                    </m:den>
                  </m:f>
                  <m:f>
                    <m:f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𝐶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𝐼𝐹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𝑡</m:t>
                          </m:r>
                        </m:e>
                        <m:sub>
                          <m:r>
                            <a:rPr lang="en-IN" sz="1200" i="1">
                              <a:solidFill>
                                <a:schemeClr val="dk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𝑎𝐹</m:t>
                          </m:r>
                        </m:sub>
                      </m:sSub>
                    </m:den>
                  </m:f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		 (19)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Cost of post processing gas, </a:t>
              </a:r>
              <a14:m>
                <m:oMath xmlns:m="http://schemas.openxmlformats.org/officeDocument/2006/math"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𝑃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𝐺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 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𝑡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𝐵</m:t>
                      </m:r>
                    </m:sub>
                  </m:sSub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𝐺</m:t>
                      </m:r>
                    </m:sub>
                  </m:sSub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		 (20)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Cost of energy, </a:t>
              </a:r>
              <a14:m>
                <m:oMath xmlns:m="http://schemas.openxmlformats.org/officeDocument/2006/math"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𝑃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𝐸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,</m:t>
                      </m:r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𝑀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 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𝑡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𝐵</m:t>
                      </m:r>
                    </m:sub>
                  </m:sSub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𝐸</m:t>
                      </m:r>
                    </m:sub>
                  </m:sSub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		 (21)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Post processing cost of support structure, </a:t>
              </a:r>
              <a14:m>
                <m:oMath xmlns:m="http://schemas.openxmlformats.org/officeDocument/2006/math"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𝑃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𝑆𝑢𝑏𝑠𝑡𝑟𝑎𝑡𝑒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𝑃𝑜𝑠𝑡𝑝</m:t>
                      </m:r>
                    </m:sub>
                  </m:sSub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 (22)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                      </a:t>
              </a:r>
              <a14:m>
                <m:oMath xmlns:m="http://schemas.openxmlformats.org/officeDocument/2006/math"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𝑆𝑢𝑏𝑠𝑡𝑟𝑎𝑡𝑒</m:t>
                      </m:r>
                    </m:sub>
                  </m:sSub>
                  <m:r>
                    <a:rPr lang="en-IN" sz="120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𝑆𝑡𝑟𝑒𝑠𝑠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 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𝐸𝐷𝑀</m:t>
                      </m:r>
                    </m:sub>
                  </m:sSub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             		 (23)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                      </a:t>
              </a:r>
              <a14:m>
                <m:oMath xmlns:m="http://schemas.openxmlformats.org/officeDocument/2006/math"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𝑃𝑜𝑠𝑡𝑝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 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𝑇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𝑃𝑜𝑠𝑡𝑝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(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𝑜𝑝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 </m:t>
                  </m:r>
                  <m:sSub>
                    <m:sSubPr>
                      <m:ctrlP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en-IN" sz="120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𝑡𝑜𝑜𝑙𝑠</m:t>
                      </m:r>
                    </m:sub>
                  </m:sSub>
                  <m:r>
                    <a:rPr lang="en-IN" sz="1200" i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)</m:t>
                  </m:r>
                </m:oMath>
              </a14:m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	 (24)</a:t>
              </a:r>
            </a:p>
            <a:p>
              <a:endParaRPr lang="en-IN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1DA2E9C1-9B4C-FC10-184D-EED91995BE87}"/>
                </a:ext>
              </a:extLst>
            </xdr:cNvPr>
            <xdr:cNvSpPr txBox="1"/>
          </xdr:nvSpPr>
          <xdr:spPr>
            <a:xfrm>
              <a:off x="7372349" y="3733799"/>
              <a:ext cx="5905501" cy="4514851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Processing cost of support structure,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𝐶_𝑆=𝐶_𝐷+𝐶_𝑀+𝐶_𝑃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	(9)	          </a:t>
              </a:r>
            </a:p>
            <a:p>
              <a:endParaRPr lang="en-IN" sz="120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endParaRP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Design cost of support structure,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𝐶_𝐷=𝐶_(𝑂,𝐷)+𝐶_(𝐸,𝐷)+𝐶_(𝑅,𝐷)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	(10)</a:t>
              </a:r>
            </a:p>
            <a:p>
              <a:endParaRPr lang="en-IN" sz="120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endParaRP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           Operator cost for design,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𝐶_(𝑂,𝐷)= 𝑡_𝑜𝑑  (𝐶_𝑤𝑔𝑑+ 𝐶_𝑤𝑖𝑑 )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	(11)</a:t>
              </a:r>
            </a:p>
            <a:p>
              <a:endParaRPr lang="en-IN" sz="120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endParaRP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            Equipment cost for design,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𝐶_(𝐸,𝐷)=  𝑡_𝐸𝐷/𝑢_𝑠𝑤  𝐶_𝑠𝑤+  𝑡_𝐸𝐷/𝑢_𝐻𝑊    𝐶_𝐼𝐻𝑊/𝑡_𝑎𝐻𝑊 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(12)</a:t>
              </a:r>
            </a:p>
            <a:p>
              <a:endParaRPr lang="en-IN" sz="120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endParaRP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           Office space cost for design,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𝐶_(𝑅,𝐷)=  𝑡_𝐸𝐷/𝑢_𝑂  𝐴_𝑂 (𝐶_𝑅𝑅𝑂+𝐶_𝑅𝑂𝑂)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(13)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Manufacturing cost of support structure,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                               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𝐶_𝑀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=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𝐶_(𝑀,𝑀)+𝐶_(𝑃,𝑀,𝑀)+𝐶_(𝑃,𝐹,𝑀)+ 𝐶_(𝑃,𝐺,𝑀)+ 𝐶_(𝑃,𝐸,𝑀)  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 (14)         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Material cost,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𝐶_(𝑀,𝑀)= 𝜌𝑉_𝑠 (𝐶_𝑚𝑎𝑡− 𝐶_𝑠𝑐𝑟𝑎𝑝 )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		 (15)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Cost of production,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𝐶_(𝑃,𝑀,𝑀)=  𝑡_𝐵/𝑢_𝑀  (𝐶_𝐼𝑀/𝑡_𝑎𝑀 + 𝐴_𝑀 (𝐶_𝑅𝑅𝑀+ 𝐶_𝑅𝑂𝑀 )+ 𝐶_𝑀𝑆𝑒𝑟 )  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(16)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Build time,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𝑡_𝐵=  𝑉_𝑠/𝑀 ̇ +  ∆ℎ/𝑡ℎ  (𝑡_𝑝+𝑡_𝐷𝑒𝑙)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			 (17)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Melt rate,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𝑀 ̇= 𝑣_𝑠 𝑑_ℎ 𝑡ℎ𝑛_𝐿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			  (18)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Cost of gas filter,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𝐶_(𝑃,𝐹,𝑀)=  𝑡_𝐵/𝑢_𝑀   𝐶_𝐼𝐹/𝑡_𝑎𝐹 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		 (19)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Cost of post processing gas,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𝐶_(𝑃,𝐺,𝑀)= 𝑡_𝐵 𝐶_𝐺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		 (20)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Cost of energy,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𝐶_(𝑃,𝐸,𝑀)= 𝑡_𝐵 𝐶_𝐸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		 (21)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Post processing cost of support structure,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𝐶_𝑃=𝐶_𝑆𝑢𝑏𝑠𝑡𝑟𝑎𝑡𝑒+𝐶_𝑃𝑜𝑠𝑡𝑝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 (22)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                     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𝐶_𝑆𝑢𝑏𝑠𝑡𝑟𝑎𝑡𝑒= 𝐶_𝑆𝑡𝑟𝑒𝑠𝑠+ 𝐶_𝐸𝐷𝑀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             		 (23)</a:t>
              </a:r>
            </a:p>
            <a:p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                         </a:t>
              </a:r>
              <a:r>
                <a:rPr lang="en-IN" sz="12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𝐶_𝑃𝑜𝑠𝑡𝑝= 𝑇_𝑃𝑜𝑠𝑡𝑝 (𝐶_𝑜𝑝+ 𝐶_𝑡𝑜𝑜𝑙𝑠)</a:t>
              </a:r>
              <a:r>
                <a:rPr lang="en-IN" sz="120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		 (24)</a:t>
              </a:r>
            </a:p>
            <a:p>
              <a:endParaRPr lang="en-IN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37CA8-05BA-4E46-B35F-FF27DD6CEC5D}">
  <dimension ref="A1:O16"/>
  <sheetViews>
    <sheetView workbookViewId="0">
      <selection activeCell="U32" sqref="U32"/>
    </sheetView>
  </sheetViews>
  <sheetFormatPr defaultRowHeight="15" x14ac:dyDescent="0.25"/>
  <cols>
    <col min="1" max="1" width="10.42578125" bestFit="1" customWidth="1"/>
    <col min="2" max="2" width="10.7109375" customWidth="1"/>
    <col min="3" max="3" width="11" customWidth="1"/>
    <col min="4" max="12" width="12" customWidth="1"/>
    <col min="14" max="14" width="14" customWidth="1"/>
  </cols>
  <sheetData>
    <row r="1" spans="1:15" ht="48" thickBot="1" x14ac:dyDescent="0.3">
      <c r="A1" s="1" t="s">
        <v>0</v>
      </c>
      <c r="B1" s="1" t="s">
        <v>16</v>
      </c>
      <c r="C1" s="1" t="s">
        <v>17</v>
      </c>
      <c r="D1" s="1" t="s">
        <v>2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/>
      <c r="M1" s="1" t="s">
        <v>3</v>
      </c>
      <c r="N1" s="1" t="s">
        <v>4</v>
      </c>
      <c r="O1" s="1" t="s">
        <v>5</v>
      </c>
    </row>
    <row r="2" spans="1:15" ht="16.5" thickBot="1" x14ac:dyDescent="0.3">
      <c r="A2" s="2" t="s">
        <v>6</v>
      </c>
      <c r="B2" s="3">
        <v>32.029000000000003</v>
      </c>
      <c r="C2" s="3">
        <v>0.69</v>
      </c>
      <c r="D2" s="4">
        <v>69.41</v>
      </c>
      <c r="E2" s="6">
        <f>D2/0.03</f>
        <v>2313.6666666666665</v>
      </c>
      <c r="F2" s="6">
        <f>(9*E2)/3600</f>
        <v>5.7841666666666667</v>
      </c>
      <c r="G2" s="6">
        <f>(F2+(13.5*(B2+C2)))/60</f>
        <v>7.4581777777777782</v>
      </c>
      <c r="H2" s="6">
        <f xml:space="preserve"> ((1.4*4.41*(B2+C2)) + (0.25*2.74*C2))*0.68</f>
        <v>137.68623407999999</v>
      </c>
      <c r="I2" s="6">
        <f>G2*70</f>
        <v>522.0724444444445</v>
      </c>
      <c r="J2" s="6">
        <f>2*170</f>
        <v>340</v>
      </c>
      <c r="K2" s="6">
        <f>3*170</f>
        <v>510</v>
      </c>
      <c r="L2" s="6">
        <f>SUM(H2:K2)</f>
        <v>1509.7586785244443</v>
      </c>
      <c r="M2" s="4">
        <v>1510</v>
      </c>
      <c r="N2" s="4">
        <f t="shared" ref="N2:N11" si="0">3062-M2</f>
        <v>1552</v>
      </c>
      <c r="O2" s="5">
        <f t="shared" ref="O2:O11" si="1">N2/3062</f>
        <v>0.50685826257348143</v>
      </c>
    </row>
    <row r="3" spans="1:15" ht="16.5" thickBot="1" x14ac:dyDescent="0.3">
      <c r="A3" s="2" t="s">
        <v>7</v>
      </c>
      <c r="B3" s="3">
        <v>33.392000000000003</v>
      </c>
      <c r="C3" s="3">
        <v>1.74</v>
      </c>
      <c r="D3" s="4">
        <v>91.57</v>
      </c>
      <c r="E3" s="6">
        <f t="shared" ref="E3:E11" si="2">D3/0.03</f>
        <v>3052.333333333333</v>
      </c>
      <c r="F3" s="6">
        <f t="shared" ref="F3:F11" si="3">(9*E3)/3600</f>
        <v>7.6308333333333325</v>
      </c>
      <c r="G3" s="6">
        <f t="shared" ref="G3:G11" si="4">(F3+(13.5*(B3+C3)))/60</f>
        <v>8.0318805555555564</v>
      </c>
      <c r="H3" s="6">
        <f t="shared" ref="H3:H11" si="5" xml:space="preserve"> ((1.4*4.41*(B3+C3)) + (0.25*2.74*C3))*0.68</f>
        <v>148.30587024000002</v>
      </c>
      <c r="I3" s="6">
        <f t="shared" ref="I3:I11" si="6">G3*70</f>
        <v>562.23163888888894</v>
      </c>
      <c r="J3" s="6">
        <f t="shared" ref="J3:J11" si="7">2*170</f>
        <v>340</v>
      </c>
      <c r="K3" s="6">
        <f t="shared" ref="K3:K11" si="8">3*170</f>
        <v>510</v>
      </c>
      <c r="L3" s="6">
        <f t="shared" ref="L3:L11" si="9">SUM(H3:K3)</f>
        <v>1560.5375091288888</v>
      </c>
      <c r="M3" s="4">
        <v>1561</v>
      </c>
      <c r="N3" s="4">
        <f t="shared" si="0"/>
        <v>1501</v>
      </c>
      <c r="O3" s="5">
        <f t="shared" si="1"/>
        <v>0.49020248203788375</v>
      </c>
    </row>
    <row r="4" spans="1:15" ht="16.5" thickBot="1" x14ac:dyDescent="0.3">
      <c r="A4" s="2" t="s">
        <v>8</v>
      </c>
      <c r="B4" s="3">
        <v>40.722999999999999</v>
      </c>
      <c r="C4" s="3">
        <v>3.36</v>
      </c>
      <c r="D4" s="4">
        <v>105.37</v>
      </c>
      <c r="E4" s="6">
        <f t="shared" si="2"/>
        <v>3512.3333333333335</v>
      </c>
      <c r="F4" s="6">
        <f t="shared" si="3"/>
        <v>8.7808333333333337</v>
      </c>
      <c r="G4" s="6">
        <f t="shared" si="4"/>
        <v>10.065022222222222</v>
      </c>
      <c r="H4" s="6">
        <f t="shared" si="5"/>
        <v>186.63962856000001</v>
      </c>
      <c r="I4" s="6">
        <f t="shared" si="6"/>
        <v>704.55155555555552</v>
      </c>
      <c r="J4" s="6">
        <f t="shared" si="7"/>
        <v>340</v>
      </c>
      <c r="K4" s="6">
        <f t="shared" si="8"/>
        <v>510</v>
      </c>
      <c r="L4" s="6">
        <f t="shared" si="9"/>
        <v>1741.1911841155556</v>
      </c>
      <c r="M4" s="4">
        <v>1741</v>
      </c>
      <c r="N4" s="4">
        <f t="shared" si="0"/>
        <v>1321</v>
      </c>
      <c r="O4" s="5">
        <f t="shared" si="1"/>
        <v>0.43141737426518617</v>
      </c>
    </row>
    <row r="5" spans="1:15" ht="16.5" thickBot="1" x14ac:dyDescent="0.3">
      <c r="A5" s="2" t="s">
        <v>9</v>
      </c>
      <c r="B5" s="3">
        <v>42.046999999999997</v>
      </c>
      <c r="C5" s="3">
        <v>3.41</v>
      </c>
      <c r="D5" s="4">
        <v>96.09</v>
      </c>
      <c r="E5" s="6">
        <f t="shared" si="2"/>
        <v>3203.0000000000005</v>
      </c>
      <c r="F5" s="6">
        <f t="shared" si="3"/>
        <v>8.0075000000000003</v>
      </c>
      <c r="G5" s="6">
        <f t="shared" si="4"/>
        <v>10.361283333333335</v>
      </c>
      <c r="H5" s="6">
        <f t="shared" si="5"/>
        <v>192.43141023999999</v>
      </c>
      <c r="I5" s="6">
        <f t="shared" si="6"/>
        <v>725.28983333333338</v>
      </c>
      <c r="J5" s="6">
        <f t="shared" si="7"/>
        <v>340</v>
      </c>
      <c r="K5" s="6">
        <f t="shared" si="8"/>
        <v>510</v>
      </c>
      <c r="L5" s="6">
        <f t="shared" si="9"/>
        <v>1767.7212435733334</v>
      </c>
      <c r="M5" s="4">
        <v>1768</v>
      </c>
      <c r="N5" s="4">
        <f t="shared" si="0"/>
        <v>1294</v>
      </c>
      <c r="O5" s="5">
        <f t="shared" si="1"/>
        <v>0.42259960809928154</v>
      </c>
    </row>
    <row r="6" spans="1:15" ht="16.5" thickBot="1" x14ac:dyDescent="0.3">
      <c r="A6" s="2" t="s">
        <v>10</v>
      </c>
      <c r="B6" s="3">
        <v>43.249000000000002</v>
      </c>
      <c r="C6" s="3">
        <v>2.69</v>
      </c>
      <c r="D6" s="4">
        <v>76.56</v>
      </c>
      <c r="E6" s="6">
        <f t="shared" si="2"/>
        <v>2552</v>
      </c>
      <c r="F6" s="6">
        <f t="shared" si="3"/>
        <v>6.38</v>
      </c>
      <c r="G6" s="6">
        <f t="shared" si="4"/>
        <v>10.442608333333334</v>
      </c>
      <c r="H6" s="6">
        <f t="shared" si="5"/>
        <v>194.11962448</v>
      </c>
      <c r="I6" s="6">
        <f t="shared" si="6"/>
        <v>730.98258333333342</v>
      </c>
      <c r="J6" s="6">
        <f t="shared" si="7"/>
        <v>340</v>
      </c>
      <c r="K6" s="6">
        <f t="shared" si="8"/>
        <v>510</v>
      </c>
      <c r="L6" s="6">
        <f t="shared" si="9"/>
        <v>1775.1022078133333</v>
      </c>
      <c r="M6" s="4">
        <v>1775</v>
      </c>
      <c r="N6" s="4">
        <f t="shared" si="0"/>
        <v>1287</v>
      </c>
      <c r="O6" s="5">
        <f t="shared" si="1"/>
        <v>0.42031352057478771</v>
      </c>
    </row>
    <row r="7" spans="1:15" ht="16.5" thickBot="1" x14ac:dyDescent="0.3">
      <c r="A7" s="2" t="s">
        <v>11</v>
      </c>
      <c r="B7" s="3">
        <v>40.421999999999997</v>
      </c>
      <c r="C7" s="3">
        <v>5.9</v>
      </c>
      <c r="D7" s="4">
        <v>76.95</v>
      </c>
      <c r="E7" s="6">
        <f t="shared" si="2"/>
        <v>2565</v>
      </c>
      <c r="F7" s="6">
        <f t="shared" si="3"/>
        <v>6.4124999999999996</v>
      </c>
      <c r="G7" s="6">
        <f t="shared" si="4"/>
        <v>10.529325</v>
      </c>
      <c r="H7" s="6">
        <f t="shared" si="5"/>
        <v>197.22279903999996</v>
      </c>
      <c r="I7" s="6">
        <f t="shared" si="6"/>
        <v>737.05275000000006</v>
      </c>
      <c r="J7" s="6">
        <f t="shared" si="7"/>
        <v>340</v>
      </c>
      <c r="K7" s="6">
        <f t="shared" si="8"/>
        <v>510</v>
      </c>
      <c r="L7" s="6">
        <f t="shared" si="9"/>
        <v>1784.27554904</v>
      </c>
      <c r="M7" s="4">
        <v>1784</v>
      </c>
      <c r="N7" s="4">
        <f t="shared" si="0"/>
        <v>1278</v>
      </c>
      <c r="O7" s="5">
        <f t="shared" si="1"/>
        <v>0.41737426518615284</v>
      </c>
    </row>
    <row r="8" spans="1:15" ht="16.5" thickBot="1" x14ac:dyDescent="0.3">
      <c r="A8" s="2" t="s">
        <v>12</v>
      </c>
      <c r="B8" s="3">
        <v>41.393000000000001</v>
      </c>
      <c r="C8" s="3">
        <v>4.9000000000000004</v>
      </c>
      <c r="D8" s="4">
        <v>112.92</v>
      </c>
      <c r="E8" s="6">
        <f t="shared" si="2"/>
        <v>3764</v>
      </c>
      <c r="F8" s="6">
        <f t="shared" si="3"/>
        <v>9.41</v>
      </c>
      <c r="G8" s="6">
        <f t="shared" si="4"/>
        <v>10.572758333333333</v>
      </c>
      <c r="H8" s="6">
        <f t="shared" si="5"/>
        <v>196.63524776</v>
      </c>
      <c r="I8" s="6">
        <f t="shared" si="6"/>
        <v>740.09308333333331</v>
      </c>
      <c r="J8" s="6">
        <f t="shared" si="7"/>
        <v>340</v>
      </c>
      <c r="K8" s="6">
        <f t="shared" si="8"/>
        <v>510</v>
      </c>
      <c r="L8" s="6">
        <f t="shared" si="9"/>
        <v>1786.7283310933333</v>
      </c>
      <c r="M8" s="4">
        <v>1787</v>
      </c>
      <c r="N8" s="4">
        <f t="shared" si="0"/>
        <v>1275</v>
      </c>
      <c r="O8" s="5">
        <f t="shared" si="1"/>
        <v>0.41639451338994121</v>
      </c>
    </row>
    <row r="9" spans="1:15" ht="16.5" thickBot="1" x14ac:dyDescent="0.3">
      <c r="A9" s="2" t="s">
        <v>13</v>
      </c>
      <c r="B9" s="3">
        <v>44.633000000000003</v>
      </c>
      <c r="C9" s="3">
        <v>2.82</v>
      </c>
      <c r="D9" s="4">
        <v>65.94</v>
      </c>
      <c r="E9" s="6">
        <f t="shared" si="2"/>
        <v>2198</v>
      </c>
      <c r="F9" s="6">
        <f t="shared" si="3"/>
        <v>5.4950000000000001</v>
      </c>
      <c r="G9" s="6">
        <f t="shared" si="4"/>
        <v>10.768508333333333</v>
      </c>
      <c r="H9" s="6">
        <f t="shared" si="5"/>
        <v>200.53643496000001</v>
      </c>
      <c r="I9" s="6">
        <f t="shared" si="6"/>
        <v>753.7955833333333</v>
      </c>
      <c r="J9" s="6">
        <f t="shared" si="7"/>
        <v>340</v>
      </c>
      <c r="K9" s="6">
        <f t="shared" si="8"/>
        <v>510</v>
      </c>
      <c r="L9" s="6">
        <f t="shared" si="9"/>
        <v>1804.3320182933332</v>
      </c>
      <c r="M9" s="4">
        <v>1804</v>
      </c>
      <c r="N9" s="4">
        <f t="shared" si="0"/>
        <v>1258</v>
      </c>
      <c r="O9" s="5">
        <f t="shared" si="1"/>
        <v>0.41084258654474198</v>
      </c>
    </row>
    <row r="10" spans="1:15" ht="16.5" thickBot="1" x14ac:dyDescent="0.3">
      <c r="A10" s="2" t="s">
        <v>14</v>
      </c>
      <c r="B10" s="3">
        <v>43.837000000000003</v>
      </c>
      <c r="C10" s="3">
        <v>7.02</v>
      </c>
      <c r="D10" s="4">
        <v>79.22</v>
      </c>
      <c r="E10" s="6">
        <f t="shared" si="2"/>
        <v>2640.6666666666665</v>
      </c>
      <c r="F10" s="6">
        <f t="shared" si="3"/>
        <v>6.6016666666666666</v>
      </c>
      <c r="G10" s="6">
        <f t="shared" si="4"/>
        <v>11.552852777777778</v>
      </c>
      <c r="H10" s="6">
        <f t="shared" si="5"/>
        <v>216.78387623999998</v>
      </c>
      <c r="I10" s="6">
        <f t="shared" si="6"/>
        <v>808.6996944444445</v>
      </c>
      <c r="J10" s="6">
        <f t="shared" si="7"/>
        <v>340</v>
      </c>
      <c r="K10" s="6">
        <f t="shared" si="8"/>
        <v>510</v>
      </c>
      <c r="L10" s="6">
        <f t="shared" si="9"/>
        <v>1875.4835706844444</v>
      </c>
      <c r="M10" s="4">
        <v>1875</v>
      </c>
      <c r="N10" s="4">
        <f t="shared" si="0"/>
        <v>1187</v>
      </c>
      <c r="O10" s="5">
        <f t="shared" si="1"/>
        <v>0.3876551273677335</v>
      </c>
    </row>
    <row r="11" spans="1:15" ht="16.5" thickBot="1" x14ac:dyDescent="0.3">
      <c r="A11" s="2" t="s">
        <v>15</v>
      </c>
      <c r="B11" s="3">
        <v>109.715</v>
      </c>
      <c r="C11" s="3">
        <v>0.76</v>
      </c>
      <c r="D11" s="4">
        <v>84.6</v>
      </c>
      <c r="E11" s="6">
        <f t="shared" si="2"/>
        <v>2820</v>
      </c>
      <c r="F11" s="6">
        <f t="shared" si="3"/>
        <v>7.05</v>
      </c>
      <c r="G11" s="6">
        <f t="shared" si="4"/>
        <v>24.974375000000002</v>
      </c>
      <c r="H11" s="6">
        <f t="shared" si="5"/>
        <v>464.16340999999994</v>
      </c>
      <c r="I11" s="6">
        <f t="shared" si="6"/>
        <v>1748.2062500000002</v>
      </c>
      <c r="J11" s="6">
        <f t="shared" si="7"/>
        <v>340</v>
      </c>
      <c r="K11" s="6">
        <f t="shared" si="8"/>
        <v>510</v>
      </c>
      <c r="L11" s="6">
        <f t="shared" si="9"/>
        <v>3062.3696600000003</v>
      </c>
      <c r="M11" s="4">
        <v>3062</v>
      </c>
      <c r="N11" s="4">
        <f t="shared" si="0"/>
        <v>0</v>
      </c>
      <c r="O11" s="5">
        <f t="shared" si="1"/>
        <v>0</v>
      </c>
    </row>
    <row r="16" spans="1:15" ht="15.75" x14ac:dyDescent="0.25">
      <c r="A16" s="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3D5E1-9478-4963-9D26-C59012F94BA4}">
  <dimension ref="A1:E11"/>
  <sheetViews>
    <sheetView tabSelected="1" topLeftCell="A18" workbookViewId="0">
      <selection activeCell="X17" sqref="X17"/>
    </sheetView>
  </sheetViews>
  <sheetFormatPr defaultRowHeight="15" x14ac:dyDescent="0.25"/>
  <cols>
    <col min="2" max="2" width="10.7109375" customWidth="1"/>
    <col min="3" max="3" width="10.5703125" customWidth="1"/>
    <col min="4" max="4" width="12" customWidth="1"/>
    <col min="5" max="5" width="11.28515625" customWidth="1"/>
  </cols>
  <sheetData>
    <row r="1" spans="1:5" ht="32.25" thickBot="1" x14ac:dyDescent="0.3">
      <c r="A1" s="1" t="s">
        <v>0</v>
      </c>
      <c r="B1" s="1" t="s">
        <v>1</v>
      </c>
      <c r="C1" s="8" t="s">
        <v>25</v>
      </c>
      <c r="D1" s="8" t="s">
        <v>26</v>
      </c>
      <c r="E1" s="8" t="s">
        <v>27</v>
      </c>
    </row>
    <row r="2" spans="1:5" ht="16.5" thickBot="1" x14ac:dyDescent="0.3">
      <c r="A2" s="2" t="s">
        <v>7</v>
      </c>
      <c r="B2" s="9">
        <v>1.74</v>
      </c>
      <c r="C2" s="10">
        <f>((B2/10.8)+0.22)</f>
        <v>0.38111111111111107</v>
      </c>
      <c r="D2" s="11">
        <f>1097+(1.09*B2)+(37.43*C2)</f>
        <v>1113.1615888888889</v>
      </c>
      <c r="E2" s="12">
        <f>D2-1108.7</f>
        <v>4.4615888888888549</v>
      </c>
    </row>
    <row r="3" spans="1:5" ht="16.5" thickBot="1" x14ac:dyDescent="0.3">
      <c r="A3" s="2" t="s">
        <v>8</v>
      </c>
      <c r="B3" s="3">
        <v>3.36</v>
      </c>
      <c r="C3" s="10">
        <f t="shared" ref="C3:C11" si="0">((B3/10.8)+0.22)</f>
        <v>0.53111111111111109</v>
      </c>
      <c r="D3" s="11">
        <f t="shared" ref="D3:D11" si="1">1097+(1.09*B3)+(37.43*C3)</f>
        <v>1120.5418888888889</v>
      </c>
      <c r="E3" s="12">
        <f t="shared" ref="E3:E10" si="2">D3-1108.7</f>
        <v>11.841888888888889</v>
      </c>
    </row>
    <row r="4" spans="1:5" ht="16.5" thickBot="1" x14ac:dyDescent="0.3">
      <c r="A4" s="2" t="s">
        <v>12</v>
      </c>
      <c r="B4" s="3">
        <v>4.9000000000000004</v>
      </c>
      <c r="C4" s="10">
        <f t="shared" si="0"/>
        <v>0.67370370370370369</v>
      </c>
      <c r="D4" s="11">
        <f t="shared" si="1"/>
        <v>1127.5577296296294</v>
      </c>
      <c r="E4" s="12">
        <f t="shared" si="2"/>
        <v>18.857729629629375</v>
      </c>
    </row>
    <row r="5" spans="1:5" ht="16.5" thickBot="1" x14ac:dyDescent="0.3">
      <c r="A5" s="2" t="s">
        <v>11</v>
      </c>
      <c r="B5" s="3">
        <v>5.9</v>
      </c>
      <c r="C5" s="10">
        <f t="shared" si="0"/>
        <v>0.76629629629629625</v>
      </c>
      <c r="D5" s="11">
        <f t="shared" si="1"/>
        <v>1132.1134703703704</v>
      </c>
      <c r="E5" s="12">
        <f t="shared" si="2"/>
        <v>23.413470370370305</v>
      </c>
    </row>
    <row r="6" spans="1:5" ht="16.5" thickBot="1" x14ac:dyDescent="0.3">
      <c r="A6" s="2" t="s">
        <v>6</v>
      </c>
      <c r="B6" s="3">
        <v>0.89</v>
      </c>
      <c r="C6" s="10">
        <f t="shared" si="0"/>
        <v>0.3024074074074074</v>
      </c>
      <c r="D6" s="11">
        <f t="shared" si="1"/>
        <v>1109.2892092592592</v>
      </c>
      <c r="E6" s="12">
        <f t="shared" si="2"/>
        <v>0.589209259259178</v>
      </c>
    </row>
    <row r="7" spans="1:5" ht="16.5" thickBot="1" x14ac:dyDescent="0.3">
      <c r="A7" s="2" t="s">
        <v>14</v>
      </c>
      <c r="B7" s="3">
        <v>7.02</v>
      </c>
      <c r="C7" s="10">
        <f t="shared" si="0"/>
        <v>0.86999999999999988</v>
      </c>
      <c r="D7" s="11">
        <f t="shared" si="1"/>
        <v>1137.2159000000001</v>
      </c>
      <c r="E7" s="12">
        <f t="shared" si="2"/>
        <v>28.515900000000101</v>
      </c>
    </row>
    <row r="8" spans="1:5" ht="16.5" thickBot="1" x14ac:dyDescent="0.3">
      <c r="A8" s="2" t="s">
        <v>10</v>
      </c>
      <c r="B8" s="3">
        <v>2.69</v>
      </c>
      <c r="C8" s="10">
        <f t="shared" si="0"/>
        <v>0.46907407407407409</v>
      </c>
      <c r="D8" s="11">
        <f t="shared" si="1"/>
        <v>1117.4895425925927</v>
      </c>
      <c r="E8" s="12">
        <f t="shared" si="2"/>
        <v>8.7895425925926247</v>
      </c>
    </row>
    <row r="9" spans="1:5" ht="16.5" thickBot="1" x14ac:dyDescent="0.3">
      <c r="A9" s="2" t="s">
        <v>13</v>
      </c>
      <c r="B9" s="3">
        <v>2.82</v>
      </c>
      <c r="C9" s="10">
        <f t="shared" si="0"/>
        <v>0.48111111111111104</v>
      </c>
      <c r="D9" s="11">
        <f t="shared" si="1"/>
        <v>1118.0817888888887</v>
      </c>
      <c r="E9" s="12">
        <f t="shared" si="2"/>
        <v>9.38178888888865</v>
      </c>
    </row>
    <row r="10" spans="1:5" ht="16.5" thickBot="1" x14ac:dyDescent="0.3">
      <c r="A10" s="2" t="s">
        <v>9</v>
      </c>
      <c r="B10" s="3">
        <v>3.41</v>
      </c>
      <c r="C10" s="10">
        <f t="shared" si="0"/>
        <v>0.53574074074074074</v>
      </c>
      <c r="D10" s="11">
        <f t="shared" si="1"/>
        <v>1120.7696759259259</v>
      </c>
      <c r="E10" s="12">
        <f t="shared" si="2"/>
        <v>12.069675925925822</v>
      </c>
    </row>
    <row r="11" spans="1:5" ht="16.5" thickBot="1" x14ac:dyDescent="0.3">
      <c r="A11" s="2" t="s">
        <v>15</v>
      </c>
      <c r="B11" s="3">
        <v>0.76</v>
      </c>
      <c r="C11" s="10">
        <f t="shared" si="0"/>
        <v>0.29037037037037039</v>
      </c>
      <c r="D11" s="11">
        <f t="shared" si="1"/>
        <v>1108.696962962963</v>
      </c>
      <c r="E11" s="12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Processing cost calculation</vt:lpstr>
      <vt:lpstr>Support cost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</dc:creator>
  <cp:lastModifiedBy>Jk</cp:lastModifiedBy>
  <dcterms:created xsi:type="dcterms:W3CDTF">2022-10-25T19:36:20Z</dcterms:created>
  <dcterms:modified xsi:type="dcterms:W3CDTF">2022-10-25T21:12:30Z</dcterms:modified>
</cp:coreProperties>
</file>