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Lifetime_Trackers" sheetId="1" r:id="rId1"/>
    <sheet name="Lifetime_Fotex" sheetId="2" r:id="rId2"/>
  </sheets>
  <calcPr calcId="145621"/>
</workbook>
</file>

<file path=xl/calcChain.xml><?xml version="1.0" encoding="utf-8"?>
<calcChain xmlns="http://schemas.openxmlformats.org/spreadsheetml/2006/main">
  <c r="E23" i="1" l="1"/>
  <c r="H44" i="1"/>
  <c r="B23" i="1"/>
  <c r="B29" i="1" s="1"/>
  <c r="B32" i="1" s="1"/>
  <c r="B18" i="1"/>
  <c r="C34" i="1"/>
  <c r="E34" i="1"/>
  <c r="D34" i="1"/>
  <c r="F34" i="1"/>
  <c r="E35" i="1"/>
  <c r="C23" i="1"/>
  <c r="C35" i="1" s="1"/>
  <c r="C37" i="1"/>
  <c r="F24" i="1"/>
  <c r="E29" i="1"/>
  <c r="E32" i="1" s="1"/>
  <c r="E30" i="1"/>
  <c r="E33" i="1" s="1"/>
  <c r="F30" i="1"/>
  <c r="F33" i="1" s="1"/>
  <c r="E37" i="1"/>
  <c r="D37" i="1"/>
  <c r="F37" i="1"/>
  <c r="D24" i="1"/>
  <c r="F23" i="1"/>
  <c r="F35" i="1" s="1"/>
  <c r="D23" i="1"/>
  <c r="D35" i="1" s="1"/>
  <c r="H19" i="1"/>
  <c r="B30" i="1"/>
  <c r="B33" i="1" s="1"/>
  <c r="B37" i="1"/>
  <c r="B34" i="1"/>
  <c r="B35" i="1" l="1"/>
  <c r="B38" i="1" s="1"/>
  <c r="C30" i="1"/>
  <c r="C33" i="1" s="1"/>
  <c r="C29" i="1"/>
  <c r="C32" i="1" s="1"/>
  <c r="D30" i="1"/>
  <c r="D33" i="1" s="1"/>
  <c r="D29" i="1"/>
  <c r="F29" i="1"/>
  <c r="F32" i="1" s="1"/>
  <c r="F38" i="1" s="1"/>
  <c r="F41" i="1" s="1"/>
  <c r="C38" i="1"/>
  <c r="E38" i="1"/>
  <c r="E41" i="1" s="1"/>
  <c r="E42" i="1" l="1"/>
  <c r="E43" i="1"/>
  <c r="E44" i="1"/>
  <c r="F44" i="1"/>
  <c r="F43" i="1"/>
  <c r="F42" i="1"/>
  <c r="D32" i="1"/>
  <c r="D38" i="1" s="1"/>
  <c r="D41" i="1" s="1"/>
  <c r="B44" i="1"/>
  <c r="B43" i="1"/>
  <c r="B41" i="1"/>
  <c r="B42" i="1"/>
  <c r="C41" i="1"/>
  <c r="C43" i="1"/>
  <c r="C44" i="1"/>
  <c r="C42" i="1"/>
  <c r="D44" i="1" l="1"/>
  <c r="D42" i="1"/>
  <c r="D43" i="1"/>
</calcChain>
</file>

<file path=xl/sharedStrings.xml><?xml version="1.0" encoding="utf-8"?>
<sst xmlns="http://schemas.openxmlformats.org/spreadsheetml/2006/main" count="159" uniqueCount="102">
  <si>
    <t>Unit</t>
  </si>
  <si>
    <t>Technical facts</t>
  </si>
  <si>
    <t>Static current</t>
  </si>
  <si>
    <t>uA</t>
  </si>
  <si>
    <t>TX current</t>
  </si>
  <si>
    <t>mA</t>
  </si>
  <si>
    <t>RX current</t>
  </si>
  <si>
    <t>Sensor readout current</t>
  </si>
  <si>
    <t>Sensor readout time</t>
  </si>
  <si>
    <t>ms</t>
  </si>
  <si>
    <t>Sensor readout period</t>
  </si>
  <si>
    <t>s</t>
  </si>
  <si>
    <t>GPS current</t>
  </si>
  <si>
    <t>Harvester</t>
  </si>
  <si>
    <t>Settings</t>
  </si>
  <si>
    <t>GPS cycle</t>
  </si>
  <si>
    <t>1/day</t>
  </si>
  <si>
    <t>Gateway availability</t>
  </si>
  <si>
    <t>TXF cycle</t>
  </si>
  <si>
    <t>TX cycle</t>
  </si>
  <si>
    <t>Locations per payload</t>
  </si>
  <si>
    <t>Supply</t>
  </si>
  <si>
    <t>Battery Capacity</t>
  </si>
  <si>
    <t>mAh</t>
  </si>
  <si>
    <t>Results</t>
  </si>
  <si>
    <t>Average transmission time</t>
  </si>
  <si>
    <t>Average GPS fix time</t>
  </si>
  <si>
    <t>Average consumption Sensors</t>
  </si>
  <si>
    <t>Average consumption LoRa TX</t>
  </si>
  <si>
    <t>Average consumption LoRa TXF</t>
  </si>
  <si>
    <t>Average consumption LoRa RX</t>
  </si>
  <si>
    <t>Average consumption GPS</t>
  </si>
  <si>
    <t>Total average consumption</t>
  </si>
  <si>
    <t>Total harvested</t>
  </si>
  <si>
    <t>Lifetime</t>
  </si>
  <si>
    <t>Hours</t>
  </si>
  <si>
    <t>h</t>
  </si>
  <si>
    <t>Days</t>
  </si>
  <si>
    <t>d</t>
  </si>
  <si>
    <t>Months</t>
  </si>
  <si>
    <t>m</t>
  </si>
  <si>
    <t>Years</t>
  </si>
  <si>
    <t>y</t>
  </si>
  <si>
    <t>Fixes</t>
  </si>
  <si>
    <t>Lynx 1</t>
  </si>
  <si>
    <t>Lynx 2</t>
  </si>
  <si>
    <t>Eartag</t>
  </si>
  <si>
    <t>Cobble</t>
  </si>
  <si>
    <t>Status cycle</t>
  </si>
  <si>
    <t>Average static consumption</t>
  </si>
  <si>
    <t>Total net average consumption</t>
  </si>
  <si>
    <t>Hardware Specs</t>
  </si>
  <si>
    <t xml:space="preserve">  Static</t>
  </si>
  <si>
    <t xml:space="preserve">  TX</t>
  </si>
  <si>
    <t xml:space="preserve">  RX</t>
  </si>
  <si>
    <t>Consumption</t>
  </si>
  <si>
    <t>Times</t>
  </si>
  <si>
    <t xml:space="preserve">  Sensor readout</t>
  </si>
  <si>
    <t xml:space="preserve">  GPS current</t>
  </si>
  <si>
    <t>Cycles</t>
  </si>
  <si>
    <t xml:space="preserve">  GPS</t>
  </si>
  <si>
    <t xml:space="preserve">  TXF</t>
  </si>
  <si>
    <t xml:space="preserve">  Battery Capacity</t>
  </si>
  <si>
    <t xml:space="preserve">  Harvester Peak Current</t>
  </si>
  <si>
    <t xml:space="preserve">  Sensors</t>
  </si>
  <si>
    <t xml:space="preserve">  Gateway availability</t>
  </si>
  <si>
    <t xml:space="preserve">  Harvester efficiency factor</t>
  </si>
  <si>
    <t>Environment</t>
  </si>
  <si>
    <t>Birds</t>
  </si>
  <si>
    <t>Boulders</t>
  </si>
  <si>
    <t>https://avbentem.github.io/airtime-calculator/ttn/eu868/20</t>
  </si>
  <si>
    <t xml:space="preserve">  Average transmission time</t>
  </si>
  <si>
    <t xml:space="preserve">  Average GPS fix time</t>
  </si>
  <si>
    <t>Airtime calculator</t>
  </si>
  <si>
    <t>Define the battery size</t>
  </si>
  <si>
    <t>Define which fraction of a given time period the harvester effectively does harvest (take into account daylight, inclination, flora / indoor, dirt &amp; dust etc.)</t>
  </si>
  <si>
    <t xml:space="preserve">  Status</t>
  </si>
  <si>
    <t>Payload size is 20 bytes</t>
  </si>
  <si>
    <t>Payload size is 47 bytes</t>
  </si>
  <si>
    <t>Forced transmissions (when no network appears to be available)</t>
  </si>
  <si>
    <t>Lynxs</t>
  </si>
  <si>
    <t>Scenario</t>
  </si>
  <si>
    <t xml:space="preserve">  Average reception time</t>
  </si>
  <si>
    <t>Receptions</t>
  </si>
  <si>
    <t>Results (averages)</t>
  </si>
  <si>
    <t>Transmissions</t>
  </si>
  <si>
    <t>Total net consumption</t>
  </si>
  <si>
    <t>Define the harvester peak power (this already takes into account the theoretical efficiency of the harvester)</t>
  </si>
  <si>
    <t>Zero indicates that the theoretical battery life is endless</t>
  </si>
  <si>
    <t>Indoor</t>
  </si>
  <si>
    <t>Note that many details about the trackers are not taken into account here</t>
  </si>
  <si>
    <t>For ecample the early GPS fix abortion or the movement-triggered acquisition</t>
  </si>
  <si>
    <t>Deer</t>
  </si>
  <si>
    <t>Current consumption</t>
  </si>
  <si>
    <t xml:space="preserve">  LoRa TX</t>
  </si>
  <si>
    <t xml:space="preserve">  LoRa RX</t>
  </si>
  <si>
    <t>Current generation</t>
  </si>
  <si>
    <t xml:space="preserve">  Harvested</t>
  </si>
  <si>
    <t>Note that solar-powered devices will go to hybernation mode, so actual life time is longer than the estimated one</t>
  </si>
  <si>
    <t>solar</t>
  </si>
  <si>
    <t>battery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</si>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</sst>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mm&quot;.&quot;dd&quot;.&quot;yy"/>
    <numFmt numFmtId="166" formatCode="0.0"/>
  </numFmts>
  <fonts count="16">
    <font>
      <sz val="11"/>
      <color rgb="FF000000"/>
      <name val="Liberation Sans1"/>
    </font>
    <font>
      <sz val="11"/>
      <color rgb="FF000000"/>
      <name val="Liberation Sans1"/>
    </font>
    <font>
      <b/>
      <sz val="10"/>
      <color rgb="FF000000"/>
      <name val="Liberation Sans1"/>
    </font>
    <font>
      <sz val="10"/>
      <color rgb="FFFFFFFF"/>
      <name val="Liberation Sans1"/>
    </font>
    <font>
      <sz val="10"/>
      <color rgb="FFCC0000"/>
      <name val="Liberation Sans1"/>
    </font>
    <font>
      <b/>
      <sz val="10"/>
      <color rgb="FFFFFFFF"/>
      <name val="Liberation Sans1"/>
    </font>
    <font>
      <i/>
      <sz val="10"/>
      <color rgb="FF808080"/>
      <name val="Liberation Sans1"/>
    </font>
    <font>
      <sz val="10"/>
      <color rgb="FF006600"/>
      <name val="Liberation Sans1"/>
    </font>
    <font>
      <b/>
      <sz val="24"/>
      <color rgb="FF000000"/>
      <name val="Liberation Sans1"/>
    </font>
    <font>
      <sz val="18"/>
      <color rgb="FF000000"/>
      <name val="Liberation Sans1"/>
    </font>
    <font>
      <sz val="12"/>
      <color rgb="FF000000"/>
      <name val="Liberation Sans1"/>
    </font>
    <font>
      <sz val="10"/>
      <color rgb="FF996600"/>
      <name val="Liberation Sans1"/>
    </font>
    <font>
      <sz val="10"/>
      <color rgb="FF333333"/>
      <name val="Liberation Sans1"/>
    </font>
    <font>
      <b/>
      <sz val="11"/>
      <color rgb="FF000000"/>
      <name val="Liberation Sans1"/>
    </font>
    <font>
      <i/>
      <sz val="11"/>
      <color rgb="FF000000"/>
      <name val="Liberation Sans1"/>
    </font>
    <font>
      <sz val="11"/>
      <color theme="0" tint="-0.34998626667073579"/>
      <name val="Liberation Sans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7">
    <xf numFmtId="0" fontId="0" fillId="0" borderId="0"/>
    <xf numFmtId="0" fontId="11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2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0">
    <xf numFmtId="0" fontId="0" fillId="0" borderId="0" xfId="0"/>
    <xf numFmtId="164" fontId="0" fillId="0" borderId="0" xfId="0" applyNumberFormat="1"/>
    <xf numFmtId="0" fontId="13" fillId="0" borderId="0" xfId="0" applyFont="1"/>
    <xf numFmtId="164" fontId="13" fillId="0" borderId="0" xfId="0" applyNumberFormat="1" applyFon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4" fillId="0" borderId="0" xfId="0" applyFont="1"/>
    <xf numFmtId="0" fontId="15" fillId="0" borderId="0" xfId="0" applyFont="1"/>
    <xf numFmtId="1" fontId="15" fillId="0" borderId="0" xfId="0" applyNumberFormat="1" applyFont="1"/>
  </cellXfs>
  <cellStyles count="17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Neutral" xfId="1" builtinId="28" customBuiltin="1"/>
    <cellStyle name="Note" xfId="13"/>
    <cellStyle name="Standard" xfId="0" builtinId="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4"/>
  <sheetViews>
    <sheetView tabSelected="1" topLeftCell="A7" workbookViewId="0">
      <selection activeCell="J3" sqref="J3"/>
    </sheetView>
  </sheetViews>
  <sheetFormatPr baseColWidth="10" defaultColWidth="9" defaultRowHeight="14.25"/>
  <cols>
    <col min="1" max="1" width="27.125" customWidth="1"/>
    <col min="2" max="3" width="10.75" customWidth="1"/>
    <col min="4" max="6" width="10.625" style="1" customWidth="1"/>
    <col min="7" max="7" width="1.5" customWidth="1"/>
    <col min="8" max="8" width="10.625" customWidth="1"/>
    <col min="9" max="9" width="9" customWidth="1"/>
  </cols>
  <sheetData>
    <row r="2" spans="1:10" ht="15">
      <c r="B2" s="2" t="s">
        <v>81</v>
      </c>
      <c r="C2" s="2"/>
      <c r="D2" s="3"/>
      <c r="E2" s="3"/>
      <c r="F2" s="3"/>
      <c r="G2" s="2"/>
      <c r="H2" s="2" t="s">
        <v>0</v>
      </c>
      <c r="J2" s="2" t="s">
        <v>101</v>
      </c>
    </row>
    <row r="3" spans="1:10" ht="15">
      <c r="B3" t="s">
        <v>68</v>
      </c>
      <c r="C3" t="s">
        <v>92</v>
      </c>
      <c r="D3" t="s">
        <v>80</v>
      </c>
      <c r="E3" t="s">
        <v>69</v>
      </c>
      <c r="F3" t="s">
        <v>89</v>
      </c>
      <c r="G3" s="2"/>
      <c r="H3" s="2"/>
      <c r="J3" t="s">
        <v>90</v>
      </c>
    </row>
    <row r="4" spans="1:10" ht="15">
      <c r="A4" s="2" t="s">
        <v>51</v>
      </c>
      <c r="B4" t="s">
        <v>99</v>
      </c>
      <c r="C4" t="s">
        <v>99</v>
      </c>
      <c r="D4" s="4" t="s">
        <v>100</v>
      </c>
      <c r="E4" s="4" t="s">
        <v>100</v>
      </c>
      <c r="F4" s="4" t="s">
        <v>100</v>
      </c>
      <c r="J4" t="s">
        <v>91</v>
      </c>
    </row>
    <row r="5" spans="1:10" ht="15">
      <c r="A5" s="7" t="s">
        <v>55</v>
      </c>
      <c r="B5" s="2"/>
      <c r="C5" s="2"/>
      <c r="D5" s="4"/>
      <c r="E5" s="4"/>
      <c r="F5" s="4"/>
    </row>
    <row r="6" spans="1:10" s="8" customFormat="1">
      <c r="A6" s="8" t="s">
        <v>52</v>
      </c>
      <c r="B6" s="9">
        <v>30</v>
      </c>
      <c r="C6" s="9">
        <v>30</v>
      </c>
      <c r="D6" s="9">
        <v>30</v>
      </c>
      <c r="E6" s="9">
        <v>15</v>
      </c>
      <c r="F6" s="9">
        <v>30</v>
      </c>
      <c r="H6" s="8" t="s">
        <v>3</v>
      </c>
    </row>
    <row r="7" spans="1:10" s="8" customFormat="1">
      <c r="A7" s="8" t="s">
        <v>53</v>
      </c>
      <c r="B7" s="9">
        <v>80</v>
      </c>
      <c r="C7" s="9">
        <v>80</v>
      </c>
      <c r="D7" s="9">
        <v>80</v>
      </c>
      <c r="E7" s="9">
        <v>80</v>
      </c>
      <c r="F7" s="9">
        <v>80</v>
      </c>
      <c r="H7" s="8" t="s">
        <v>5</v>
      </c>
    </row>
    <row r="8" spans="1:10" s="8" customFormat="1">
      <c r="A8" s="8" t="s">
        <v>54</v>
      </c>
      <c r="B8" s="9">
        <v>15</v>
      </c>
      <c r="C8" s="9">
        <v>15</v>
      </c>
      <c r="D8" s="9">
        <v>15</v>
      </c>
      <c r="E8" s="9">
        <v>15</v>
      </c>
      <c r="F8" s="9">
        <v>15</v>
      </c>
      <c r="H8" s="8" t="s">
        <v>5</v>
      </c>
    </row>
    <row r="9" spans="1:10" s="8" customFormat="1">
      <c r="A9" s="8" t="s">
        <v>57</v>
      </c>
      <c r="B9" s="9">
        <v>10</v>
      </c>
      <c r="C9" s="9">
        <v>10</v>
      </c>
      <c r="D9" s="9">
        <v>10</v>
      </c>
      <c r="E9" s="9">
        <v>10</v>
      </c>
      <c r="F9" s="9">
        <v>10</v>
      </c>
      <c r="H9" s="8" t="s">
        <v>5</v>
      </c>
    </row>
    <row r="10" spans="1:10" s="8" customFormat="1">
      <c r="A10" s="8" t="s">
        <v>58</v>
      </c>
      <c r="B10" s="9">
        <v>35</v>
      </c>
      <c r="C10" s="9">
        <v>35</v>
      </c>
      <c r="D10" s="9">
        <v>35</v>
      </c>
      <c r="E10" s="9">
        <v>35</v>
      </c>
      <c r="F10" s="9">
        <v>35</v>
      </c>
      <c r="H10" s="8" t="s">
        <v>5</v>
      </c>
    </row>
    <row r="11" spans="1:10">
      <c r="A11" s="7" t="s">
        <v>56</v>
      </c>
      <c r="B11" s="4"/>
      <c r="C11" s="4"/>
      <c r="D11" s="4"/>
      <c r="E11" s="4"/>
      <c r="F11" s="4"/>
    </row>
    <row r="12" spans="1:10">
      <c r="A12" t="s">
        <v>57</v>
      </c>
      <c r="B12" s="4">
        <v>10</v>
      </c>
      <c r="C12" s="4">
        <v>10</v>
      </c>
      <c r="D12" s="4">
        <v>10</v>
      </c>
      <c r="E12" s="4">
        <v>10</v>
      </c>
      <c r="F12" s="4">
        <v>10</v>
      </c>
      <c r="H12" t="s">
        <v>9</v>
      </c>
      <c r="J12" t="s">
        <v>73</v>
      </c>
    </row>
    <row r="13" spans="1:10">
      <c r="A13" t="s">
        <v>71</v>
      </c>
      <c r="B13" s="1">
        <v>1.81</v>
      </c>
      <c r="C13" s="1">
        <v>1.81</v>
      </c>
      <c r="D13" s="1">
        <v>0.45300000000000001</v>
      </c>
      <c r="E13" s="1">
        <v>0.45300000000000001</v>
      </c>
      <c r="F13" s="1">
        <v>7.0000000000000007E-2</v>
      </c>
      <c r="H13" t="s">
        <v>11</v>
      </c>
      <c r="J13" t="s">
        <v>70</v>
      </c>
    </row>
    <row r="14" spans="1:10">
      <c r="A14" t="s">
        <v>82</v>
      </c>
      <c r="B14" s="1">
        <v>1</v>
      </c>
      <c r="C14" s="1">
        <v>0.5</v>
      </c>
      <c r="D14" s="1">
        <v>0.5</v>
      </c>
      <c r="E14" s="1">
        <v>0.5</v>
      </c>
      <c r="F14" s="1">
        <v>0.5</v>
      </c>
      <c r="H14" t="s">
        <v>11</v>
      </c>
    </row>
    <row r="15" spans="1:10">
      <c r="A15" t="s">
        <v>72</v>
      </c>
      <c r="B15" s="4">
        <v>25</v>
      </c>
      <c r="C15" s="4">
        <v>20</v>
      </c>
      <c r="D15" s="4">
        <v>15</v>
      </c>
      <c r="E15" s="4">
        <v>15</v>
      </c>
      <c r="F15" s="4">
        <v>180</v>
      </c>
      <c r="H15" t="s">
        <v>11</v>
      </c>
    </row>
    <row r="16" spans="1:10">
      <c r="A16" s="7" t="s">
        <v>21</v>
      </c>
      <c r="B16" s="4"/>
      <c r="C16" s="4"/>
      <c r="D16" s="4"/>
      <c r="E16" s="4"/>
      <c r="F16" s="4"/>
    </row>
    <row r="17" spans="1:10">
      <c r="A17" t="s">
        <v>62</v>
      </c>
      <c r="B17" s="4">
        <v>100</v>
      </c>
      <c r="C17" s="4">
        <v>300</v>
      </c>
      <c r="D17" s="4">
        <v>3600</v>
      </c>
      <c r="E17" s="4">
        <v>15400</v>
      </c>
      <c r="F17" s="4">
        <v>2600</v>
      </c>
      <c r="H17" t="s">
        <v>23</v>
      </c>
      <c r="J17" t="s">
        <v>74</v>
      </c>
    </row>
    <row r="18" spans="1:10">
      <c r="A18" t="s">
        <v>63</v>
      </c>
      <c r="B18" s="4">
        <f>2*13.2*(1.6/3)</f>
        <v>14.079999999999998</v>
      </c>
      <c r="C18" s="4">
        <v>40</v>
      </c>
      <c r="D18" s="4">
        <v>0</v>
      </c>
      <c r="E18" s="4">
        <v>0</v>
      </c>
      <c r="F18" s="4">
        <v>0</v>
      </c>
      <c r="H18" t="s">
        <v>5</v>
      </c>
      <c r="J18" t="s">
        <v>87</v>
      </c>
    </row>
    <row r="19" spans="1:10">
      <c r="A19" t="s">
        <v>66</v>
      </c>
      <c r="B19" s="1">
        <v>0.05</v>
      </c>
      <c r="C19" s="1">
        <v>0.02</v>
      </c>
      <c r="D19" s="1">
        <v>0</v>
      </c>
      <c r="E19" s="1">
        <v>0</v>
      </c>
      <c r="F19" s="1">
        <v>0</v>
      </c>
      <c r="H19" s="1" t="str">
        <f>"1"</f>
        <v>1</v>
      </c>
      <c r="J19" t="s">
        <v>75</v>
      </c>
    </row>
    <row r="20" spans="1:10" ht="15">
      <c r="A20" s="2" t="s">
        <v>14</v>
      </c>
      <c r="B20" s="4"/>
      <c r="C20" s="4"/>
      <c r="D20" s="4"/>
      <c r="E20" s="4"/>
      <c r="F20" s="4"/>
    </row>
    <row r="21" spans="1:10">
      <c r="A21" s="7" t="s">
        <v>59</v>
      </c>
      <c r="B21" s="4"/>
      <c r="C21" s="4"/>
      <c r="D21" s="4"/>
      <c r="E21" s="4"/>
      <c r="F21" s="4"/>
    </row>
    <row r="22" spans="1:10" s="4" customFormat="1">
      <c r="A22" s="4" t="s">
        <v>76</v>
      </c>
      <c r="B22" s="4">
        <v>24</v>
      </c>
      <c r="C22" s="4">
        <v>24</v>
      </c>
      <c r="D22" s="4">
        <v>24</v>
      </c>
      <c r="E22" s="4">
        <v>24</v>
      </c>
      <c r="F22" s="4">
        <v>24</v>
      </c>
      <c r="H22" t="s">
        <v>16</v>
      </c>
      <c r="J22" s="4" t="s">
        <v>78</v>
      </c>
    </row>
    <row r="23" spans="1:10">
      <c r="A23" t="s">
        <v>60</v>
      </c>
      <c r="B23" s="4">
        <f>24</f>
        <v>24</v>
      </c>
      <c r="C23" s="4">
        <f>24*2</f>
        <v>48</v>
      </c>
      <c r="D23" s="4">
        <f>24*4</f>
        <v>96</v>
      </c>
      <c r="E23" s="4">
        <f>24*4</f>
        <v>96</v>
      </c>
      <c r="F23" s="4">
        <f>24*4</f>
        <v>96</v>
      </c>
      <c r="H23" t="s">
        <v>16</v>
      </c>
      <c r="J23" t="s">
        <v>77</v>
      </c>
    </row>
    <row r="24" spans="1:10">
      <c r="A24" t="s">
        <v>61</v>
      </c>
      <c r="B24" s="4">
        <v>12</v>
      </c>
      <c r="C24" s="4">
        <v>24</v>
      </c>
      <c r="D24" s="4">
        <f>24*6</f>
        <v>144</v>
      </c>
      <c r="E24" s="4">
        <v>24</v>
      </c>
      <c r="F24" s="4">
        <f>24*6</f>
        <v>144</v>
      </c>
      <c r="H24" t="s">
        <v>16</v>
      </c>
      <c r="J24" t="s">
        <v>79</v>
      </c>
    </row>
    <row r="25" spans="1:10">
      <c r="A25" s="7" t="s">
        <v>67</v>
      </c>
    </row>
    <row r="26" spans="1:10">
      <c r="A26" t="s">
        <v>65</v>
      </c>
      <c r="B26" s="1">
        <v>0.5</v>
      </c>
      <c r="C26" s="1">
        <v>0.2</v>
      </c>
      <c r="D26" s="1">
        <v>0.05</v>
      </c>
      <c r="E26" s="1">
        <v>1</v>
      </c>
      <c r="F26" s="1">
        <v>1</v>
      </c>
      <c r="H26" s="5"/>
    </row>
    <row r="27" spans="1:10">
      <c r="B27" s="4"/>
      <c r="C27" s="4"/>
      <c r="D27" s="4"/>
      <c r="E27" s="4"/>
      <c r="F27" s="4"/>
    </row>
    <row r="28" spans="1:10" ht="15">
      <c r="A28" s="2" t="s">
        <v>84</v>
      </c>
      <c r="B28" s="4"/>
      <c r="C28" s="4"/>
      <c r="D28" s="4"/>
      <c r="E28" s="4"/>
      <c r="F28" s="4"/>
    </row>
    <row r="29" spans="1:10">
      <c r="A29" t="s">
        <v>85</v>
      </c>
      <c r="B29" s="4">
        <f>B23+B22+B24*(1-B26)</f>
        <v>54</v>
      </c>
      <c r="C29" s="4">
        <f>C23+C22+C24*(1-C26)</f>
        <v>91.2</v>
      </c>
      <c r="D29" s="4">
        <f>D23+D22+D24*(1-D26)</f>
        <v>256.79999999999995</v>
      </c>
      <c r="E29" s="4">
        <f t="shared" ref="E29:F29" si="0">E23+E22+E24*(1-E26)</f>
        <v>120</v>
      </c>
      <c r="F29" s="4">
        <f t="shared" si="0"/>
        <v>120</v>
      </c>
      <c r="H29" t="s">
        <v>16</v>
      </c>
    </row>
    <row r="30" spans="1:10">
      <c r="A30" t="s">
        <v>83</v>
      </c>
      <c r="B30" s="4">
        <f>B22+B23</f>
        <v>48</v>
      </c>
      <c r="C30" s="4">
        <f>C22+C23</f>
        <v>72</v>
      </c>
      <c r="D30" s="4">
        <f>D22+D23</f>
        <v>120</v>
      </c>
      <c r="E30" s="4">
        <f t="shared" ref="E30:F30" si="1">E22+E23</f>
        <v>120</v>
      </c>
      <c r="F30" s="4">
        <f t="shared" si="1"/>
        <v>120</v>
      </c>
      <c r="H30" t="s">
        <v>16</v>
      </c>
    </row>
    <row r="31" spans="1:10">
      <c r="A31" s="7" t="s">
        <v>93</v>
      </c>
      <c r="B31" s="4"/>
      <c r="C31" s="4"/>
      <c r="D31" s="4"/>
      <c r="E31" s="4"/>
      <c r="F31" s="4"/>
    </row>
    <row r="32" spans="1:10">
      <c r="A32" t="s">
        <v>94</v>
      </c>
      <c r="B32" s="4">
        <f>1000*B7*B13*B29/(24*3600)</f>
        <v>90.5</v>
      </c>
      <c r="C32" s="4">
        <f t="shared" ref="C32:F32" si="2">1000*C7*C13*C29/(24*3600)</f>
        <v>152.84444444444443</v>
      </c>
      <c r="D32" s="4">
        <f>1000*D7*D13*D29/(24*3600)</f>
        <v>107.71333333333331</v>
      </c>
      <c r="E32" s="4">
        <f t="shared" si="2"/>
        <v>50.333333333333336</v>
      </c>
      <c r="F32" s="4">
        <f t="shared" si="2"/>
        <v>7.7777777777777795</v>
      </c>
      <c r="H32" t="s">
        <v>3</v>
      </c>
    </row>
    <row r="33" spans="1:10">
      <c r="A33" t="s">
        <v>95</v>
      </c>
      <c r="B33" s="4">
        <f>B30*B8*B14/(24*3600)</f>
        <v>8.3333333333333332E-3</v>
      </c>
      <c r="C33" s="4">
        <f t="shared" ref="C33:F33" si="3">C30*C8*C14/(24*3600)</f>
        <v>6.2500000000000003E-3</v>
      </c>
      <c r="D33" s="4">
        <f>D30*D8*D14/(24*3600)</f>
        <v>1.0416666666666666E-2</v>
      </c>
      <c r="E33" s="4">
        <f t="shared" si="3"/>
        <v>1.0416666666666666E-2</v>
      </c>
      <c r="F33" s="4">
        <f t="shared" si="3"/>
        <v>1.0416666666666666E-2</v>
      </c>
      <c r="H33" t="s">
        <v>3</v>
      </c>
    </row>
    <row r="34" spans="1:10">
      <c r="A34" t="s">
        <v>64</v>
      </c>
      <c r="B34" s="4">
        <f>B9*((B12)/B22)</f>
        <v>4.166666666666667</v>
      </c>
      <c r="C34" s="4">
        <f t="shared" ref="C34:F34" si="4">C9*((C12)/C22)</f>
        <v>4.166666666666667</v>
      </c>
      <c r="D34" s="4">
        <f>D9*((D12)/D22)</f>
        <v>4.166666666666667</v>
      </c>
      <c r="E34" s="4">
        <f t="shared" si="4"/>
        <v>4.166666666666667</v>
      </c>
      <c r="F34" s="4">
        <f t="shared" si="4"/>
        <v>4.166666666666667</v>
      </c>
      <c r="H34" t="s">
        <v>3</v>
      </c>
    </row>
    <row r="35" spans="1:10">
      <c r="A35" t="s">
        <v>60</v>
      </c>
      <c r="B35" s="4">
        <f>B23*B10*B15/(24*3600)*1000</f>
        <v>243.05555555555554</v>
      </c>
      <c r="C35" s="4">
        <f t="shared" ref="C35:F35" si="5">C23*C10*C15/(24*3600)*1000</f>
        <v>388.88888888888891</v>
      </c>
      <c r="D35" s="4">
        <f>D23*D10*D15/(24*3600)*1000</f>
        <v>583.33333333333337</v>
      </c>
      <c r="E35" s="4">
        <f t="shared" si="5"/>
        <v>583.33333333333337</v>
      </c>
      <c r="F35" s="4">
        <f t="shared" si="5"/>
        <v>7000</v>
      </c>
      <c r="H35" t="s">
        <v>3</v>
      </c>
    </row>
    <row r="36" spans="1:10">
      <c r="A36" s="7" t="s">
        <v>96</v>
      </c>
      <c r="B36" s="4"/>
      <c r="C36" s="4"/>
      <c r="D36" s="4"/>
      <c r="E36" s="4"/>
      <c r="F36" s="4"/>
    </row>
    <row r="37" spans="1:10">
      <c r="A37" t="s">
        <v>97</v>
      </c>
      <c r="B37" s="4">
        <f>B18*B19*1000</f>
        <v>704</v>
      </c>
      <c r="C37" s="4">
        <f>C18*C19*1000</f>
        <v>800</v>
      </c>
      <c r="D37" s="4">
        <f>D18*D19*1000</f>
        <v>0</v>
      </c>
      <c r="E37" s="4">
        <f t="shared" ref="E37:F37" si="6">E18*E19*1000</f>
        <v>0</v>
      </c>
      <c r="F37" s="4">
        <f t="shared" si="6"/>
        <v>0</v>
      </c>
      <c r="H37" t="s">
        <v>3</v>
      </c>
    </row>
    <row r="38" spans="1:10">
      <c r="A38" t="s">
        <v>86</v>
      </c>
      <c r="B38" s="4">
        <f>MAX(SUM(B32:B35)-B37, 0)</f>
        <v>0</v>
      </c>
      <c r="C38" s="4">
        <f>MAX(SUM(C32:C35)-C37, 0)</f>
        <v>0</v>
      </c>
      <c r="D38" s="4">
        <f>MAX(SUM(D32:D35)-D37, 0)</f>
        <v>695.22375</v>
      </c>
      <c r="E38" s="4">
        <f t="shared" ref="E38:F38" si="7">MAX(SUM(E32:E35)-E37, 0)</f>
        <v>637.84375</v>
      </c>
      <c r="F38" s="4">
        <f t="shared" si="7"/>
        <v>7011.9548611111113</v>
      </c>
      <c r="H38" t="s">
        <v>3</v>
      </c>
    </row>
    <row r="39" spans="1:10">
      <c r="B39" s="4"/>
      <c r="C39" s="4"/>
      <c r="D39" s="4"/>
      <c r="E39" s="4"/>
      <c r="F39" s="4"/>
    </row>
    <row r="40" spans="1:10" ht="15">
      <c r="A40" s="2" t="s">
        <v>34</v>
      </c>
      <c r="B40" s="4"/>
      <c r="C40" s="4"/>
      <c r="D40" s="4"/>
      <c r="E40" s="4"/>
      <c r="F40" s="4"/>
    </row>
    <row r="41" spans="1:10">
      <c r="A41" t="s">
        <v>37</v>
      </c>
      <c r="B41" s="4" t="str">
        <f>IF(B38=0,"infinity",(B17/(B38/1000))/(24*30))</f>
        <v>infinity</v>
      </c>
      <c r="C41" s="4" t="str">
        <f t="shared" ref="C41:F41" si="8">IF(C38=0,"infinity",(C17/(C38/1000))/(24*30))</f>
        <v>infinity</v>
      </c>
      <c r="D41" s="4">
        <f>IF(D38=0,"infinity",(D17/(D38/1000))/(24))</f>
        <v>215.75787651097937</v>
      </c>
      <c r="E41" s="4">
        <f>IF(E38=0,"infinity",(E17/(E38/1000))/(24))</f>
        <v>1005.9935002368003</v>
      </c>
      <c r="F41" s="4">
        <f>IF(F38=0,"infinity",(F17/(F38/1000))/(24))</f>
        <v>15.449804723381645</v>
      </c>
      <c r="H41" t="s">
        <v>38</v>
      </c>
      <c r="J41" t="s">
        <v>88</v>
      </c>
    </row>
    <row r="42" spans="1:10">
      <c r="A42" t="s">
        <v>39</v>
      </c>
      <c r="B42" s="6" t="str">
        <f>IF(B38=0,"infinity",(B17/(B38/1000))/(24*30))</f>
        <v>infinity</v>
      </c>
      <c r="C42" s="6" t="str">
        <f t="shared" ref="C42:F42" si="9">IF(C38=0,"infinity",(C17/(C38/1000))/(24*30))</f>
        <v>infinity</v>
      </c>
      <c r="D42" s="6">
        <f>IF(D38=0,"infinity",(D17/(D38/1000))/(24*30))</f>
        <v>7.1919292170326461</v>
      </c>
      <c r="E42" s="6">
        <f t="shared" si="9"/>
        <v>33.533116674560013</v>
      </c>
      <c r="F42" s="6">
        <f t="shared" si="9"/>
        <v>0.51499349077938816</v>
      </c>
      <c r="H42" t="s">
        <v>40</v>
      </c>
      <c r="J42" t="s">
        <v>98</v>
      </c>
    </row>
    <row r="43" spans="1:10">
      <c r="A43" t="s">
        <v>41</v>
      </c>
      <c r="B43" s="1" t="str">
        <f>IF(B38=0,"infinity",(B17/(B38/1000))/(24*30*12))</f>
        <v>infinity</v>
      </c>
      <c r="C43" s="1" t="str">
        <f t="shared" ref="C43:F43" si="10">IF(C38=0,"infinity",(C17/(C38/1000))/(24*30*12))</f>
        <v>infinity</v>
      </c>
      <c r="D43" s="1">
        <f>IF(D38=0,"infinity",(D17/(D38/1000))/(24*30*12))</f>
        <v>0.59932743475272043</v>
      </c>
      <c r="E43" s="1">
        <f t="shared" si="10"/>
        <v>2.7944263895466674</v>
      </c>
      <c r="F43" s="1">
        <f t="shared" si="10"/>
        <v>4.2916124231615678E-2</v>
      </c>
      <c r="H43" t="s">
        <v>42</v>
      </c>
    </row>
    <row r="44" spans="1:10">
      <c r="A44" t="s">
        <v>43</v>
      </c>
      <c r="B44" s="4" t="str">
        <f>IF(B38=0,"infinity",B41*B23)</f>
        <v>infinity</v>
      </c>
      <c r="C44" s="4" t="str">
        <f t="shared" ref="C44:F44" si="11">IF(C38=0,"infinity",C41*C23)</f>
        <v>infinity</v>
      </c>
      <c r="D44" s="4">
        <f>IF(D38=0,"infinity",D41*D23)</f>
        <v>20712.75614505402</v>
      </c>
      <c r="E44" s="4">
        <f t="shared" si="11"/>
        <v>96575.376022732831</v>
      </c>
      <c r="F44" s="4">
        <f t="shared" si="11"/>
        <v>1483.1812534446378</v>
      </c>
      <c r="H44" s="1" t="str">
        <f>"1"</f>
        <v>1</v>
      </c>
    </row>
  </sheetData>
  <pageMargins left="0" right="0" top="0.39375000000000004" bottom="0.39375000000000004" header="0" footer="0"/>
  <pageSetup paperSize="9" fitToWidth="0" fitToHeight="0" orientation="portrait" r:id="rId1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/>
  </sheetViews>
  <sheetFormatPr baseColWidth="10" defaultColWidth="9" defaultRowHeight="13.9"/>
  <cols>
    <col min="1" max="1" width="27.125" customWidth="1"/>
    <col min="2" max="5" width="10.625" style="1" customWidth="1"/>
    <col min="6" max="6" width="1.5" customWidth="1"/>
    <col min="7" max="7" width="10.625" customWidth="1"/>
    <col min="8" max="8" width="9" customWidth="1"/>
  </cols>
  <sheetData>
    <row r="1" spans="1:7" ht="14.25">
      <c r="A1" t="s">
        <v>11</v>
      </c>
    </row>
    <row r="2" spans="1:7" ht="15">
      <c r="B2" s="3" t="s">
        <v>44</v>
      </c>
      <c r="C2" s="3" t="s">
        <v>45</v>
      </c>
      <c r="D2" s="3" t="s">
        <v>46</v>
      </c>
      <c r="E2" s="3" t="s">
        <v>47</v>
      </c>
      <c r="F2" s="2"/>
      <c r="G2" s="2" t="s">
        <v>0</v>
      </c>
    </row>
    <row r="3" spans="1:7" ht="15">
      <c r="B3" s="3"/>
      <c r="C3" s="3"/>
      <c r="D3" s="3"/>
      <c r="E3" s="3"/>
      <c r="F3" s="2"/>
      <c r="G3" s="2"/>
    </row>
    <row r="4" spans="1:7" ht="15">
      <c r="A4" s="2" t="s">
        <v>1</v>
      </c>
      <c r="B4" s="4"/>
      <c r="C4" s="4"/>
      <c r="D4" s="4"/>
      <c r="E4" s="4"/>
    </row>
    <row r="5" spans="1:7" ht="14.25">
      <c r="A5" t="s">
        <v>2</v>
      </c>
      <c r="B5" s="4">
        <v>30</v>
      </c>
      <c r="C5" s="4">
        <v>180</v>
      </c>
      <c r="D5" s="4">
        <v>30</v>
      </c>
      <c r="E5" s="4">
        <v>5</v>
      </c>
      <c r="G5" t="s">
        <v>3</v>
      </c>
    </row>
    <row r="6" spans="1:7" ht="14.25">
      <c r="A6" t="s">
        <v>4</v>
      </c>
      <c r="B6" s="4">
        <v>80</v>
      </c>
      <c r="C6" s="4">
        <v>80</v>
      </c>
      <c r="D6" s="4">
        <v>80</v>
      </c>
      <c r="E6" s="4">
        <v>80</v>
      </c>
      <c r="G6" t="s">
        <v>5</v>
      </c>
    </row>
    <row r="7" spans="1:7" ht="14.25">
      <c r="A7" t="s">
        <v>6</v>
      </c>
      <c r="B7" s="4">
        <v>10</v>
      </c>
      <c r="C7" s="4">
        <v>10</v>
      </c>
      <c r="D7" s="4">
        <v>20</v>
      </c>
      <c r="E7" s="4">
        <v>10</v>
      </c>
      <c r="G7" t="s">
        <v>5</v>
      </c>
    </row>
    <row r="8" spans="1:7" ht="14.25">
      <c r="A8" t="s">
        <v>7</v>
      </c>
      <c r="B8" s="4">
        <v>10</v>
      </c>
      <c r="C8" s="4">
        <v>10</v>
      </c>
      <c r="D8" s="4">
        <v>10</v>
      </c>
      <c r="E8" s="4">
        <v>15</v>
      </c>
      <c r="G8" t="s">
        <v>5</v>
      </c>
    </row>
    <row r="9" spans="1:7" ht="14.25">
      <c r="A9" t="s">
        <v>8</v>
      </c>
      <c r="B9" s="4">
        <v>10</v>
      </c>
      <c r="C9" s="4">
        <v>10</v>
      </c>
      <c r="D9" s="4">
        <v>10</v>
      </c>
      <c r="E9" s="4">
        <v>0</v>
      </c>
      <c r="G9" t="s">
        <v>9</v>
      </c>
    </row>
    <row r="10" spans="1:7" s="4" customFormat="1" ht="14.25">
      <c r="A10" s="4" t="s">
        <v>10</v>
      </c>
      <c r="B10" s="4">
        <v>10</v>
      </c>
      <c r="C10" s="4">
        <v>10</v>
      </c>
      <c r="D10" s="4">
        <v>3600</v>
      </c>
      <c r="E10" s="4">
        <v>0.25</v>
      </c>
      <c r="G10" s="4" t="s">
        <v>11</v>
      </c>
    </row>
    <row r="11" spans="1:7" ht="14.25">
      <c r="A11" t="s">
        <v>12</v>
      </c>
      <c r="B11" s="4">
        <v>50</v>
      </c>
      <c r="C11" s="4">
        <v>50</v>
      </c>
      <c r="D11" s="4">
        <v>50</v>
      </c>
      <c r="E11" s="4">
        <v>50</v>
      </c>
      <c r="G11" t="s">
        <v>5</v>
      </c>
    </row>
    <row r="12" spans="1:7" ht="14.25">
      <c r="A12" t="s">
        <v>13</v>
      </c>
      <c r="B12" s="4">
        <v>0</v>
      </c>
      <c r="C12" s="4">
        <v>0</v>
      </c>
      <c r="D12" s="4">
        <v>0</v>
      </c>
      <c r="E12" s="4">
        <v>0</v>
      </c>
      <c r="G12" t="s">
        <v>5</v>
      </c>
    </row>
    <row r="13" spans="1:7" ht="14.25">
      <c r="B13" s="4"/>
      <c r="C13" s="4"/>
      <c r="D13" s="4"/>
      <c r="E13" s="4"/>
    </row>
    <row r="14" spans="1:7" ht="15">
      <c r="A14" s="2" t="s">
        <v>14</v>
      </c>
      <c r="B14" s="4"/>
      <c r="C14" s="4"/>
      <c r="D14" s="4"/>
      <c r="E14" s="4"/>
    </row>
    <row r="15" spans="1:7" ht="14.25">
      <c r="A15" t="s">
        <v>15</v>
      </c>
      <c r="B15" s="4">
        <v>24</v>
      </c>
      <c r="C15" s="4">
        <v>24</v>
      </c>
      <c r="D15" s="4">
        <v>24</v>
      </c>
      <c r="E15" s="4">
        <v>0</v>
      </c>
      <c r="G15" t="s">
        <v>16</v>
      </c>
    </row>
    <row r="16" spans="1:7" ht="14.25">
      <c r="A16" t="s">
        <v>48</v>
      </c>
      <c r="B16" s="4">
        <v>2</v>
      </c>
      <c r="C16" s="4">
        <v>2</v>
      </c>
      <c r="D16" s="4">
        <v>2</v>
      </c>
      <c r="E16" s="4">
        <v>0</v>
      </c>
      <c r="G16" t="s">
        <v>16</v>
      </c>
    </row>
    <row r="17" spans="1:7" ht="14.25">
      <c r="A17" t="s">
        <v>17</v>
      </c>
      <c r="B17" s="1">
        <v>2E-3</v>
      </c>
      <c r="C17" s="1">
        <v>2E-3</v>
      </c>
      <c r="D17" s="1">
        <v>1</v>
      </c>
      <c r="E17" s="1">
        <v>1</v>
      </c>
      <c r="G17" s="5"/>
    </row>
    <row r="18" spans="1:7" ht="14.25">
      <c r="A18" t="s">
        <v>18</v>
      </c>
      <c r="B18" s="4">
        <v>96</v>
      </c>
      <c r="C18" s="4">
        <v>96</v>
      </c>
      <c r="D18" s="4">
        <v>24</v>
      </c>
      <c r="E18" s="4">
        <v>0</v>
      </c>
      <c r="G18" t="s">
        <v>16</v>
      </c>
    </row>
    <row r="19" spans="1:7" ht="14.25">
      <c r="A19" t="s">
        <v>19</v>
      </c>
      <c r="B19" s="4">
        <v>26</v>
      </c>
      <c r="C19" s="4">
        <v>26</v>
      </c>
      <c r="D19" s="4">
        <v>26</v>
      </c>
      <c r="E19" s="4">
        <v>0</v>
      </c>
      <c r="G19" t="s">
        <v>16</v>
      </c>
    </row>
    <row r="20" spans="1:7" ht="14.25">
      <c r="A20" t="s">
        <v>20</v>
      </c>
      <c r="B20" s="4">
        <v>1</v>
      </c>
      <c r="C20" s="4">
        <v>1</v>
      </c>
      <c r="D20" s="4">
        <v>1</v>
      </c>
      <c r="E20" s="4">
        <v>1</v>
      </c>
    </row>
    <row r="21" spans="1:7" ht="14.25">
      <c r="B21" s="4"/>
      <c r="C21" s="4"/>
      <c r="D21" s="4"/>
      <c r="E21" s="4"/>
    </row>
    <row r="22" spans="1:7" ht="15">
      <c r="A22" s="2" t="s">
        <v>21</v>
      </c>
      <c r="B22" s="4"/>
      <c r="C22" s="4"/>
      <c r="D22" s="4"/>
      <c r="E22" s="4"/>
    </row>
    <row r="23" spans="1:7" ht="14.25">
      <c r="A23" t="s">
        <v>22</v>
      </c>
      <c r="B23" s="4">
        <v>14000</v>
      </c>
      <c r="C23" s="4">
        <v>14000</v>
      </c>
      <c r="D23" s="4">
        <v>2400</v>
      </c>
      <c r="E23" s="4">
        <v>100</v>
      </c>
      <c r="G23" t="s">
        <v>23</v>
      </c>
    </row>
    <row r="24" spans="1:7" ht="14.25">
      <c r="B24" s="4"/>
      <c r="C24" s="4"/>
      <c r="D24" s="4"/>
      <c r="E24" s="4"/>
    </row>
    <row r="25" spans="1:7" ht="15">
      <c r="A25" s="2" t="s">
        <v>24</v>
      </c>
      <c r="B25" s="4"/>
      <c r="C25" s="4"/>
      <c r="D25" s="4"/>
      <c r="E25" s="4"/>
    </row>
    <row r="26" spans="1:7" ht="14.25">
      <c r="A26" t="s">
        <v>25</v>
      </c>
      <c r="B26" s="1">
        <v>2</v>
      </c>
      <c r="C26" s="1">
        <v>2</v>
      </c>
      <c r="D26" s="1">
        <v>0.25</v>
      </c>
      <c r="E26" s="1">
        <v>0.25</v>
      </c>
      <c r="G26" t="s">
        <v>11</v>
      </c>
    </row>
    <row r="27" spans="1:7" ht="14.25">
      <c r="A27" t="s">
        <v>26</v>
      </c>
      <c r="B27" s="4">
        <v>30</v>
      </c>
      <c r="C27" s="4">
        <v>240</v>
      </c>
      <c r="D27" s="4">
        <v>5</v>
      </c>
      <c r="E27" s="4">
        <v>10</v>
      </c>
      <c r="G27" t="s">
        <v>11</v>
      </c>
    </row>
    <row r="28" spans="1:7" ht="14.25">
      <c r="B28" s="4"/>
      <c r="C28" s="4"/>
      <c r="D28" s="4"/>
      <c r="E28" s="4"/>
    </row>
    <row r="29" spans="1:7" ht="14.25">
      <c r="A29" t="s">
        <v>49</v>
      </c>
      <c r="B29" s="4">
        <v>30</v>
      </c>
      <c r="C29" s="4">
        <v>180</v>
      </c>
      <c r="D29" s="4">
        <v>30</v>
      </c>
      <c r="E29" s="4">
        <v>5</v>
      </c>
      <c r="G29" t="s">
        <v>3</v>
      </c>
    </row>
    <row r="30" spans="1:7" ht="14.25">
      <c r="A30" t="s">
        <v>27</v>
      </c>
      <c r="B30" s="4">
        <v>10</v>
      </c>
      <c r="C30" s="4">
        <v>10</v>
      </c>
      <c r="D30" s="4">
        <v>2.777777777777778E-2</v>
      </c>
      <c r="E30" s="4">
        <v>0</v>
      </c>
      <c r="G30" t="s">
        <v>3</v>
      </c>
    </row>
    <row r="31" spans="1:7" ht="14.25">
      <c r="A31" t="s">
        <v>28</v>
      </c>
      <c r="B31" s="4">
        <v>48.148148148148145</v>
      </c>
      <c r="C31" s="4">
        <v>48.148148148148145</v>
      </c>
      <c r="D31" s="4">
        <v>6.0185185185185182</v>
      </c>
      <c r="E31" s="4">
        <v>0</v>
      </c>
      <c r="G31" t="s">
        <v>3</v>
      </c>
    </row>
    <row r="32" spans="1:7" ht="14.25">
      <c r="A32" t="s">
        <v>29</v>
      </c>
      <c r="B32" s="4">
        <v>177.42222222222222</v>
      </c>
      <c r="C32" s="4">
        <v>177.42222222222222</v>
      </c>
      <c r="D32" s="4">
        <v>0</v>
      </c>
      <c r="E32" s="4">
        <v>0</v>
      </c>
      <c r="G32" t="s">
        <v>3</v>
      </c>
    </row>
    <row r="33" spans="1:7" ht="14.25">
      <c r="A33" t="s">
        <v>30</v>
      </c>
      <c r="B33" s="4">
        <v>22.177777777777777</v>
      </c>
      <c r="C33" s="4">
        <v>22.177777777777777</v>
      </c>
      <c r="D33" s="4">
        <v>0</v>
      </c>
      <c r="E33" s="4">
        <v>0</v>
      </c>
      <c r="G33" t="s">
        <v>3</v>
      </c>
    </row>
    <row r="34" spans="1:7" ht="14.25">
      <c r="A34" t="s">
        <v>31</v>
      </c>
      <c r="B34" s="4">
        <v>416.66666666666669</v>
      </c>
      <c r="C34" s="4">
        <v>3333.3333333333335</v>
      </c>
      <c r="D34" s="4">
        <v>69.444444444444443</v>
      </c>
      <c r="E34" s="4">
        <v>0</v>
      </c>
      <c r="G34" t="s">
        <v>3</v>
      </c>
    </row>
    <row r="35" spans="1:7" ht="14.25">
      <c r="A35" t="s">
        <v>32</v>
      </c>
      <c r="B35" s="4">
        <v>704.41481481481492</v>
      </c>
      <c r="C35" s="4">
        <v>3771.0814814814817</v>
      </c>
      <c r="D35" s="4">
        <v>105.49074074074073</v>
      </c>
      <c r="E35" s="4">
        <v>5</v>
      </c>
      <c r="G35" t="s">
        <v>3</v>
      </c>
    </row>
    <row r="36" spans="1:7" ht="14.25">
      <c r="A36" t="s">
        <v>33</v>
      </c>
      <c r="B36" s="4">
        <v>0</v>
      </c>
      <c r="C36" s="4">
        <v>0</v>
      </c>
      <c r="D36" s="4">
        <v>0</v>
      </c>
      <c r="E36" s="4">
        <v>0</v>
      </c>
      <c r="G36" t="s">
        <v>3</v>
      </c>
    </row>
    <row r="37" spans="1:7" ht="14.25">
      <c r="A37" t="s">
        <v>50</v>
      </c>
      <c r="B37" s="4">
        <v>704.41481481481492</v>
      </c>
      <c r="C37" s="4">
        <v>3771.0814814814817</v>
      </c>
      <c r="D37" s="4">
        <v>105.49074074074073</v>
      </c>
      <c r="E37" s="4">
        <v>5</v>
      </c>
      <c r="G37" t="s">
        <v>3</v>
      </c>
    </row>
    <row r="38" spans="1:7" ht="14.25">
      <c r="B38" s="4"/>
      <c r="C38" s="4"/>
      <c r="D38" s="4"/>
      <c r="E38" s="4"/>
    </row>
    <row r="39" spans="1:7" ht="15">
      <c r="A39" s="2" t="s">
        <v>34</v>
      </c>
      <c r="B39" s="4"/>
      <c r="C39" s="4"/>
      <c r="D39" s="4"/>
      <c r="E39" s="4"/>
    </row>
    <row r="40" spans="1:7" ht="14.25">
      <c r="A40" t="s">
        <v>35</v>
      </c>
      <c r="B40" s="4">
        <v>19874.652982249514</v>
      </c>
      <c r="C40" s="4">
        <v>3712.4628753712464</v>
      </c>
      <c r="D40" s="4">
        <v>22750.811902045116</v>
      </c>
      <c r="E40" s="4">
        <v>20000</v>
      </c>
      <c r="G40" t="s">
        <v>36</v>
      </c>
    </row>
    <row r="41" spans="1:7" ht="14.25">
      <c r="A41" t="s">
        <v>37</v>
      </c>
      <c r="B41" s="4">
        <v>828.11054092706308</v>
      </c>
      <c r="C41" s="4">
        <v>154.6859531404686</v>
      </c>
      <c r="D41" s="4">
        <v>947.95049591854649</v>
      </c>
      <c r="E41" s="4">
        <v>833.33333333333337</v>
      </c>
      <c r="G41" t="s">
        <v>38</v>
      </c>
    </row>
    <row r="42" spans="1:7" ht="14.25">
      <c r="A42" t="s">
        <v>39</v>
      </c>
      <c r="B42" s="6">
        <v>27.60368469756877</v>
      </c>
      <c r="C42" s="6">
        <v>5.1561984380156201</v>
      </c>
      <c r="D42" s="6">
        <v>31.598349863951551</v>
      </c>
      <c r="E42" s="6">
        <v>27.777777777777779</v>
      </c>
      <c r="G42" t="s">
        <v>40</v>
      </c>
    </row>
    <row r="43" spans="1:7" ht="14.25">
      <c r="A43" t="s">
        <v>41</v>
      </c>
      <c r="B43" s="1">
        <v>2.268796002539899</v>
      </c>
      <c r="C43" s="1">
        <v>0.42379713189169477</v>
      </c>
      <c r="D43" s="1">
        <v>2.597124646352182</v>
      </c>
      <c r="E43" s="1">
        <v>2.2831050228310503</v>
      </c>
      <c r="G43" t="s">
        <v>42</v>
      </c>
    </row>
    <row r="44" spans="1:7" ht="14.25">
      <c r="A44" t="s">
        <v>43</v>
      </c>
      <c r="B44" s="4">
        <v>19874.652982249514</v>
      </c>
      <c r="C44" s="4">
        <v>3712.4628753712464</v>
      </c>
      <c r="D44" s="4">
        <v>22750.811902045116</v>
      </c>
      <c r="E44" s="4">
        <v>0</v>
      </c>
      <c r="G44">
        <v>1</v>
      </c>
    </row>
  </sheetData>
  <pageMargins left="0" right="0" top="0.39375000000000004" bottom="0.39375000000000004" header="0" footer="0"/>
  <pageSetup paperSize="0" fitToWidth="0" fitToHeight="0" orientation="portrait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Lifetime_Trackers</vt:lpstr>
      <vt:lpstr>Lifetime_Fotex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Beast</dc:creator>
  <cp:lastModifiedBy>Beast</cp:lastModifiedBy>
  <cp:revision>26</cp:revision>
  <dcterms:created xsi:type="dcterms:W3CDTF">2019-06-27T15:07:00Z</dcterms:created>
  <dcterms:modified xsi:type="dcterms:W3CDTF">2022-02-28T10:31:10Z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-953587974</vt:i4>
  </property>
  <property fmtid="{D5CDD505-2E9C-101B-9397-08002B2CF9AE}" pid="3" name="_NewReviewCycle">
    <vt:lpwstr/>
  </property>
  <property fmtid="{D5CDD505-2E9C-101B-9397-08002B2CF9AE}" pid="4" name="_EmailSubject">
    <vt:lpwstr>Battery Life Estimate</vt:lpwstr>
  </property>
  <property fmtid="{D5CDD505-2E9C-101B-9397-08002B2CF9AE}" pid="5" name="_AuthorEmail">
    <vt:lpwstr>J.Gauld@uea.ac.uk</vt:lpwstr>
  </property>
  <property fmtid="{D5CDD505-2E9C-101B-9397-08002B2CF9AE}" pid="6" name="_AuthorEmailDisplayName">
    <vt:lpwstr>Jethro Gauld (ENV - Postgraduate Researcher)</vt:lpwstr>
  </property>
</Properties>
</file>