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3.xml" ContentType="application/vnd.openxmlformats-officedocument.drawing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823" activeTab="6"/>
  </bookViews>
  <sheets>
    <sheet name="Training&amp;Validating sets" sheetId="4" r:id="rId1"/>
    <sheet name="GLM Summary" sheetId="5" r:id="rId2"/>
    <sheet name="171 significant substitutes" sheetId="16" r:id="rId3"/>
    <sheet name="GLM &amp; Reordering" sheetId="19" r:id="rId4"/>
    <sheet name="Model" sheetId="22" r:id="rId5"/>
    <sheet name="Prediction of validating sets" sheetId="23" r:id="rId6"/>
    <sheet name="Performance parameters" sheetId="25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25" l="1"/>
  <c r="D4" i="25"/>
  <c r="D5" i="25"/>
  <c r="D6" i="25"/>
  <c r="D7" i="25"/>
  <c r="D8" i="25"/>
  <c r="D9" i="25"/>
  <c r="D10" i="25"/>
  <c r="D11" i="25"/>
  <c r="D12" i="25"/>
  <c r="D13" i="25"/>
  <c r="D14" i="25"/>
  <c r="D15" i="25"/>
  <c r="D16" i="25"/>
  <c r="D17" i="25"/>
  <c r="D18" i="25"/>
  <c r="D19" i="25"/>
  <c r="D20" i="25"/>
  <c r="D21" i="25"/>
  <c r="D22" i="25"/>
  <c r="D23" i="25"/>
  <c r="D24" i="25"/>
  <c r="D25" i="25"/>
  <c r="D27" i="25"/>
  <c r="D28" i="25"/>
  <c r="D29" i="25"/>
  <c r="D30" i="25"/>
  <c r="D31" i="25"/>
  <c r="D32" i="25"/>
  <c r="D33" i="25"/>
  <c r="D34" i="25"/>
  <c r="D35" i="25"/>
  <c r="D37" i="25"/>
  <c r="D38" i="25"/>
  <c r="D39" i="25"/>
  <c r="D40" i="25"/>
  <c r="D41" i="25"/>
  <c r="D42" i="25"/>
  <c r="D43" i="25"/>
  <c r="D2" i="25"/>
  <c r="C3" i="25"/>
  <c r="C4" i="25"/>
  <c r="C5" i="25"/>
  <c r="C6" i="25"/>
  <c r="C7" i="25"/>
  <c r="C8" i="25"/>
  <c r="C9" i="25"/>
  <c r="C10" i="25"/>
  <c r="C11" i="25"/>
  <c r="C12" i="25"/>
  <c r="C13" i="25"/>
  <c r="C14" i="25"/>
  <c r="C15" i="25"/>
  <c r="C16" i="25"/>
  <c r="C17" i="25"/>
  <c r="C18" i="25"/>
  <c r="C19" i="25"/>
  <c r="C20" i="25"/>
  <c r="C21" i="25"/>
  <c r="C22" i="25"/>
  <c r="C23" i="25"/>
  <c r="C24" i="25"/>
  <c r="C25" i="25"/>
  <c r="C27" i="25"/>
  <c r="C28" i="25"/>
  <c r="C29" i="25"/>
  <c r="C30" i="25"/>
  <c r="C31" i="25"/>
  <c r="C32" i="25"/>
  <c r="C33" i="25"/>
  <c r="C34" i="25"/>
  <c r="C35" i="25"/>
  <c r="C37" i="25"/>
  <c r="C38" i="25"/>
  <c r="C39" i="25"/>
  <c r="C40" i="25"/>
  <c r="C41" i="25"/>
  <c r="C42" i="25"/>
  <c r="C43" i="25"/>
  <c r="C2" i="25"/>
  <c r="B3" i="25"/>
  <c r="B4" i="25"/>
  <c r="B5" i="25"/>
  <c r="B6" i="25"/>
  <c r="B7" i="25"/>
  <c r="B8" i="25"/>
  <c r="B9" i="25"/>
  <c r="B10" i="25"/>
  <c r="B11" i="25"/>
  <c r="B12" i="25"/>
  <c r="B13" i="25"/>
  <c r="B14" i="25"/>
  <c r="B15" i="25"/>
  <c r="B16" i="25"/>
  <c r="B17" i="25"/>
  <c r="B18" i="25"/>
  <c r="B19" i="25"/>
  <c r="B20" i="25"/>
  <c r="B21" i="25"/>
  <c r="B22" i="25"/>
  <c r="B23" i="25"/>
  <c r="B24" i="25"/>
  <c r="B25" i="25"/>
  <c r="B27" i="25"/>
  <c r="B28" i="25"/>
  <c r="B29" i="25"/>
  <c r="B30" i="25"/>
  <c r="B31" i="25"/>
  <c r="B32" i="25"/>
  <c r="B33" i="25"/>
  <c r="B34" i="25"/>
  <c r="B35" i="25"/>
  <c r="B37" i="25"/>
  <c r="B38" i="25"/>
  <c r="B39" i="25"/>
  <c r="B40" i="25"/>
  <c r="B42" i="25"/>
  <c r="B43" i="25"/>
  <c r="B2" i="25"/>
  <c r="E43" i="25"/>
  <c r="E42" i="25"/>
  <c r="E40" i="25"/>
  <c r="E39" i="25"/>
  <c r="E38" i="25"/>
  <c r="E37" i="25"/>
  <c r="E35" i="25"/>
  <c r="E34" i="25"/>
  <c r="E33" i="25"/>
  <c r="E32" i="25"/>
  <c r="E31" i="25"/>
  <c r="E30" i="25"/>
  <c r="E29" i="25"/>
  <c r="E28" i="25"/>
  <c r="E27" i="25"/>
  <c r="E25" i="25"/>
  <c r="E24" i="25"/>
  <c r="E22" i="25"/>
  <c r="E21" i="25"/>
  <c r="E20" i="25"/>
  <c r="E19" i="25"/>
  <c r="E18" i="25"/>
  <c r="E17" i="25"/>
  <c r="E16" i="25"/>
  <c r="E15" i="25"/>
  <c r="E14" i="25"/>
  <c r="E13" i="25"/>
  <c r="E12" i="25"/>
  <c r="E11" i="25"/>
  <c r="E10" i="25"/>
  <c r="E9" i="25"/>
  <c r="E8" i="25"/>
  <c r="E7" i="25"/>
  <c r="E6" i="25"/>
  <c r="E5" i="25"/>
  <c r="E4" i="25"/>
  <c r="E3" i="25"/>
  <c r="E2" i="25"/>
  <c r="E1286" i="23"/>
  <c r="E1287" i="23"/>
  <c r="E1288" i="23"/>
  <c r="E1289" i="23"/>
  <c r="E1290" i="23"/>
  <c r="E1291" i="23"/>
  <c r="E1292" i="23"/>
  <c r="E1293" i="23"/>
  <c r="E1294" i="23"/>
  <c r="E1295" i="23"/>
  <c r="E1296" i="23"/>
  <c r="E1285" i="23"/>
  <c r="D1286" i="23"/>
  <c r="D1287" i="23"/>
  <c r="D1288" i="23"/>
  <c r="D1289" i="23"/>
  <c r="D1290" i="23"/>
  <c r="D1291" i="23"/>
  <c r="D1292" i="23"/>
  <c r="D1293" i="23"/>
  <c r="D1294" i="23"/>
  <c r="D1295" i="23"/>
  <c r="D1296" i="23"/>
  <c r="D1285" i="23"/>
  <c r="C1299" i="23"/>
  <c r="C1298" i="23"/>
  <c r="C1297" i="23"/>
  <c r="B1299" i="23"/>
  <c r="B1298" i="23"/>
  <c r="B1297" i="23"/>
  <c r="E1241" i="23"/>
  <c r="E1242" i="23"/>
  <c r="E1243" i="23"/>
  <c r="E1244" i="23"/>
  <c r="E1245" i="23"/>
  <c r="E1246" i="23"/>
  <c r="E1247" i="23"/>
  <c r="E1248" i="23"/>
  <c r="E1249" i="23"/>
  <c r="E1250" i="23"/>
  <c r="E1251" i="23"/>
  <c r="E1252" i="23"/>
  <c r="E1253" i="23"/>
  <c r="E1254" i="23"/>
  <c r="E1255" i="23"/>
  <c r="E1256" i="23"/>
  <c r="E1257" i="23"/>
  <c r="E1258" i="23"/>
  <c r="E1259" i="23"/>
  <c r="E1260" i="23"/>
  <c r="E1261" i="23"/>
  <c r="E1262" i="23"/>
  <c r="E1263" i="23"/>
  <c r="E1264" i="23"/>
  <c r="E1265" i="23"/>
  <c r="E1266" i="23"/>
  <c r="E1240" i="23"/>
  <c r="D1241" i="23"/>
  <c r="D1242" i="23"/>
  <c r="D1243" i="23"/>
  <c r="D1244" i="23"/>
  <c r="D1245" i="23"/>
  <c r="D1246" i="23"/>
  <c r="D1247" i="23"/>
  <c r="D1248" i="23"/>
  <c r="D1249" i="23"/>
  <c r="D1250" i="23"/>
  <c r="D1251" i="23"/>
  <c r="D1252" i="23"/>
  <c r="D1253" i="23"/>
  <c r="D1254" i="23"/>
  <c r="D1255" i="23"/>
  <c r="D1256" i="23"/>
  <c r="D1257" i="23"/>
  <c r="D1258" i="23"/>
  <c r="D1259" i="23"/>
  <c r="D1260" i="23"/>
  <c r="D1261" i="23"/>
  <c r="D1262" i="23"/>
  <c r="D1263" i="23"/>
  <c r="D1264" i="23"/>
  <c r="D1265" i="23"/>
  <c r="D1266" i="23"/>
  <c r="D1240" i="23"/>
  <c r="C1268" i="23"/>
  <c r="C1267" i="23"/>
  <c r="C1269" i="23" s="1"/>
  <c r="B1268" i="23"/>
  <c r="B1267" i="23"/>
  <c r="B1269" i="23" s="1"/>
  <c r="E1202" i="23" l="1"/>
  <c r="E1203" i="23"/>
  <c r="E1204" i="23"/>
  <c r="E1205" i="23"/>
  <c r="E1206" i="23"/>
  <c r="E1207" i="23"/>
  <c r="E1208" i="23"/>
  <c r="E1209" i="23"/>
  <c r="E1210" i="23"/>
  <c r="E1211" i="23"/>
  <c r="E1212" i="23"/>
  <c r="E1213" i="23"/>
  <c r="E1214" i="23"/>
  <c r="E1215" i="23"/>
  <c r="E1216" i="23"/>
  <c r="E1217" i="23"/>
  <c r="E1218" i="23"/>
  <c r="E1219" i="23"/>
  <c r="E1220" i="23"/>
  <c r="E1221" i="23"/>
  <c r="E1222" i="23"/>
  <c r="E1223" i="23"/>
  <c r="E1224" i="23"/>
  <c r="E1201" i="23"/>
  <c r="D1202" i="23"/>
  <c r="D1203" i="23"/>
  <c r="D1204" i="23"/>
  <c r="D1205" i="23"/>
  <c r="D1206" i="23"/>
  <c r="D1207" i="23"/>
  <c r="D1208" i="23"/>
  <c r="D1209" i="23"/>
  <c r="D1210" i="23"/>
  <c r="D1211" i="23"/>
  <c r="D1212" i="23"/>
  <c r="D1213" i="23"/>
  <c r="D1214" i="23"/>
  <c r="D1215" i="23"/>
  <c r="D1216" i="23"/>
  <c r="D1217" i="23"/>
  <c r="D1218" i="23"/>
  <c r="D1219" i="23"/>
  <c r="D1220" i="23"/>
  <c r="D1221" i="23"/>
  <c r="D1222" i="23"/>
  <c r="D1223" i="23"/>
  <c r="D1224" i="23"/>
  <c r="D1201" i="23"/>
  <c r="C1226" i="23"/>
  <c r="C1225" i="23"/>
  <c r="B1226" i="23"/>
  <c r="B1225" i="23"/>
  <c r="B1227" i="23" s="1"/>
  <c r="E1169" i="23"/>
  <c r="E1170" i="23"/>
  <c r="E1171" i="23"/>
  <c r="E1172" i="23"/>
  <c r="E1173" i="23"/>
  <c r="E1174" i="23"/>
  <c r="E1175" i="23"/>
  <c r="E1176" i="23"/>
  <c r="E1177" i="23"/>
  <c r="E1178" i="23"/>
  <c r="E1179" i="23"/>
  <c r="E1180" i="23"/>
  <c r="E1181" i="23"/>
  <c r="E1182" i="23"/>
  <c r="E1183" i="23"/>
  <c r="E1184" i="23"/>
  <c r="E1185" i="23"/>
  <c r="E1186" i="23"/>
  <c r="E1187" i="23"/>
  <c r="E1168" i="23"/>
  <c r="D1169" i="23"/>
  <c r="D1170" i="23"/>
  <c r="D1171" i="23"/>
  <c r="D1172" i="23"/>
  <c r="D1173" i="23"/>
  <c r="D1174" i="23"/>
  <c r="D1175" i="23"/>
  <c r="D1176" i="23"/>
  <c r="D1177" i="23"/>
  <c r="D1178" i="23"/>
  <c r="D1179" i="23"/>
  <c r="D1180" i="23"/>
  <c r="D1181" i="23"/>
  <c r="D1182" i="23"/>
  <c r="D1183" i="23"/>
  <c r="D1184" i="23"/>
  <c r="D1185" i="23"/>
  <c r="D1186" i="23"/>
  <c r="D1187" i="23"/>
  <c r="D1168" i="23"/>
  <c r="C1189" i="23"/>
  <c r="C1188" i="23"/>
  <c r="C1190" i="23" s="1"/>
  <c r="B1189" i="23"/>
  <c r="B1188" i="23"/>
  <c r="E1142" i="23"/>
  <c r="E1143" i="23"/>
  <c r="E1144" i="23"/>
  <c r="E1145" i="23"/>
  <c r="E1146" i="23"/>
  <c r="E1147" i="23"/>
  <c r="E1148" i="23"/>
  <c r="E1149" i="23"/>
  <c r="E1150" i="23"/>
  <c r="E1151" i="23"/>
  <c r="E1152" i="23"/>
  <c r="E1153" i="23"/>
  <c r="E1154" i="23"/>
  <c r="E1141" i="23"/>
  <c r="D1142" i="23"/>
  <c r="D1143" i="23"/>
  <c r="D1144" i="23"/>
  <c r="D1145" i="23"/>
  <c r="D1146" i="23"/>
  <c r="D1147" i="23"/>
  <c r="D1148" i="23"/>
  <c r="D1149" i="23"/>
  <c r="D1150" i="23"/>
  <c r="D1151" i="23"/>
  <c r="D1152" i="23"/>
  <c r="D1153" i="23"/>
  <c r="D1154" i="23"/>
  <c r="D1141" i="23"/>
  <c r="C1156" i="23"/>
  <c r="C1155" i="23"/>
  <c r="B1156" i="23"/>
  <c r="B1155" i="23"/>
  <c r="E1113" i="23"/>
  <c r="E1114" i="23"/>
  <c r="E1115" i="23"/>
  <c r="E1116" i="23"/>
  <c r="E1117" i="23"/>
  <c r="E1118" i="23"/>
  <c r="E1119" i="23"/>
  <c r="E1120" i="23"/>
  <c r="E1121" i="23"/>
  <c r="E1122" i="23"/>
  <c r="E1123" i="23"/>
  <c r="E1124" i="23"/>
  <c r="E1125" i="23"/>
  <c r="E1112" i="23"/>
  <c r="D1113" i="23"/>
  <c r="D1114" i="23"/>
  <c r="D1115" i="23"/>
  <c r="D1116" i="23"/>
  <c r="D1117" i="23"/>
  <c r="D1118" i="23"/>
  <c r="D1119" i="23"/>
  <c r="D1120" i="23"/>
  <c r="D1121" i="23"/>
  <c r="D1122" i="23"/>
  <c r="D1123" i="23"/>
  <c r="D1124" i="23"/>
  <c r="D1125" i="23"/>
  <c r="D1112" i="23"/>
  <c r="C1127" i="23"/>
  <c r="C1126" i="23"/>
  <c r="C1128" i="23" s="1"/>
  <c r="B1127" i="23"/>
  <c r="B1126" i="23"/>
  <c r="E1077" i="23"/>
  <c r="E1078" i="23"/>
  <c r="E1079" i="23"/>
  <c r="E1080" i="23"/>
  <c r="E1081" i="23"/>
  <c r="E1082" i="23"/>
  <c r="E1083" i="23"/>
  <c r="E1084" i="23"/>
  <c r="E1085" i="23"/>
  <c r="E1086" i="23"/>
  <c r="E1087" i="23"/>
  <c r="E1088" i="23"/>
  <c r="E1089" i="23"/>
  <c r="E1090" i="23"/>
  <c r="E1091" i="23"/>
  <c r="E1092" i="23"/>
  <c r="E1093" i="23"/>
  <c r="E1094" i="23"/>
  <c r="E1095" i="23"/>
  <c r="E1096" i="23"/>
  <c r="E1097" i="23"/>
  <c r="E1076" i="23"/>
  <c r="D1077" i="23"/>
  <c r="D1078" i="23"/>
  <c r="D1079" i="23"/>
  <c r="D1080" i="23"/>
  <c r="D1081" i="23"/>
  <c r="D1082" i="23"/>
  <c r="D1083" i="23"/>
  <c r="D1084" i="23"/>
  <c r="D1085" i="23"/>
  <c r="D1086" i="23"/>
  <c r="D1087" i="23"/>
  <c r="D1088" i="23"/>
  <c r="D1089" i="23"/>
  <c r="D1090" i="23"/>
  <c r="D1091" i="23"/>
  <c r="D1092" i="23"/>
  <c r="D1093" i="23"/>
  <c r="D1094" i="23"/>
  <c r="D1095" i="23"/>
  <c r="D1096" i="23"/>
  <c r="D1097" i="23"/>
  <c r="D1076" i="23"/>
  <c r="C1099" i="23"/>
  <c r="C1098" i="23"/>
  <c r="B1099" i="23"/>
  <c r="B1098" i="23"/>
  <c r="E1055" i="23"/>
  <c r="E1056" i="23"/>
  <c r="E1054" i="23"/>
  <c r="D1055" i="23"/>
  <c r="D1056" i="23"/>
  <c r="D1054" i="23"/>
  <c r="C1058" i="23"/>
  <c r="C1057" i="23"/>
  <c r="B1058" i="23"/>
  <c r="B1057" i="23"/>
  <c r="E1014" i="23"/>
  <c r="E1015" i="23"/>
  <c r="E1016" i="23"/>
  <c r="E1017" i="23"/>
  <c r="E1018" i="23"/>
  <c r="E1019" i="23"/>
  <c r="E1020" i="23"/>
  <c r="E1021" i="23"/>
  <c r="E1022" i="23"/>
  <c r="E1023" i="23"/>
  <c r="E1024" i="23"/>
  <c r="E1025" i="23"/>
  <c r="E1026" i="23"/>
  <c r="E1027" i="23"/>
  <c r="E1028" i="23"/>
  <c r="E1029" i="23"/>
  <c r="E1030" i="23"/>
  <c r="E1031" i="23"/>
  <c r="E1032" i="23"/>
  <c r="E1033" i="23"/>
  <c r="E1013" i="23"/>
  <c r="D1014" i="23"/>
  <c r="D1015" i="23"/>
  <c r="D1016" i="23"/>
  <c r="D1017" i="23"/>
  <c r="D1018" i="23"/>
  <c r="D1019" i="23"/>
  <c r="D1020" i="23"/>
  <c r="D1021" i="23"/>
  <c r="D1022" i="23"/>
  <c r="D1023" i="23"/>
  <c r="D1024" i="23"/>
  <c r="D1025" i="23"/>
  <c r="D1026" i="23"/>
  <c r="D1027" i="23"/>
  <c r="D1028" i="23"/>
  <c r="D1029" i="23"/>
  <c r="D1030" i="23"/>
  <c r="D1031" i="23"/>
  <c r="D1032" i="23"/>
  <c r="D1033" i="23"/>
  <c r="D1013" i="23"/>
  <c r="C1035" i="23"/>
  <c r="C1034" i="23"/>
  <c r="B1035" i="23"/>
  <c r="B1034" i="23"/>
  <c r="E986" i="23"/>
  <c r="E987" i="23"/>
  <c r="E988" i="23"/>
  <c r="E989" i="23"/>
  <c r="E990" i="23"/>
  <c r="E991" i="23"/>
  <c r="E992" i="23"/>
  <c r="E993" i="23"/>
  <c r="E994" i="23"/>
  <c r="E995" i="23"/>
  <c r="E996" i="23"/>
  <c r="E997" i="23"/>
  <c r="E998" i="23"/>
  <c r="E999" i="23"/>
  <c r="E985" i="23"/>
  <c r="D986" i="23"/>
  <c r="D987" i="23"/>
  <c r="D988" i="23"/>
  <c r="D989" i="23"/>
  <c r="D990" i="23"/>
  <c r="D991" i="23"/>
  <c r="D992" i="23"/>
  <c r="D993" i="23"/>
  <c r="D994" i="23"/>
  <c r="D995" i="23"/>
  <c r="D996" i="23"/>
  <c r="D997" i="23"/>
  <c r="D998" i="23"/>
  <c r="D999" i="23"/>
  <c r="D985" i="23"/>
  <c r="C1001" i="23"/>
  <c r="C1000" i="23"/>
  <c r="B1001" i="23"/>
  <c r="B1000" i="23"/>
  <c r="E946" i="23"/>
  <c r="E947" i="23"/>
  <c r="E948" i="23"/>
  <c r="E949" i="23"/>
  <c r="E950" i="23"/>
  <c r="E951" i="23"/>
  <c r="E952" i="23"/>
  <c r="E953" i="23"/>
  <c r="E954" i="23"/>
  <c r="E955" i="23"/>
  <c r="E956" i="23"/>
  <c r="E957" i="23"/>
  <c r="E958" i="23"/>
  <c r="E959" i="23"/>
  <c r="E960" i="23"/>
  <c r="E961" i="23"/>
  <c r="E962" i="23"/>
  <c r="E963" i="23"/>
  <c r="E964" i="23"/>
  <c r="E965" i="23"/>
  <c r="E966" i="23"/>
  <c r="E945" i="23"/>
  <c r="D946" i="23"/>
  <c r="D947" i="23"/>
  <c r="D948" i="23"/>
  <c r="D949" i="23"/>
  <c r="D950" i="23"/>
  <c r="D951" i="23"/>
  <c r="D952" i="23"/>
  <c r="D953" i="23"/>
  <c r="D954" i="23"/>
  <c r="D955" i="23"/>
  <c r="D956" i="23"/>
  <c r="D957" i="23"/>
  <c r="D958" i="23"/>
  <c r="D959" i="23"/>
  <c r="D960" i="23"/>
  <c r="D961" i="23"/>
  <c r="D962" i="23"/>
  <c r="D963" i="23"/>
  <c r="D964" i="23"/>
  <c r="D965" i="23"/>
  <c r="D966" i="23"/>
  <c r="D945" i="23"/>
  <c r="C968" i="23"/>
  <c r="C967" i="23"/>
  <c r="B968" i="23"/>
  <c r="B967" i="23"/>
  <c r="E909" i="23"/>
  <c r="E910" i="23"/>
  <c r="E911" i="23"/>
  <c r="E912" i="23"/>
  <c r="E913" i="23"/>
  <c r="E914" i="23"/>
  <c r="E915" i="23"/>
  <c r="E916" i="23"/>
  <c r="E917" i="23"/>
  <c r="E918" i="23"/>
  <c r="E919" i="23"/>
  <c r="E920" i="23"/>
  <c r="E921" i="23"/>
  <c r="E922" i="23"/>
  <c r="E923" i="23"/>
  <c r="E924" i="23"/>
  <c r="E925" i="23"/>
  <c r="E926" i="23"/>
  <c r="E927" i="23"/>
  <c r="E928" i="23"/>
  <c r="E929" i="23"/>
  <c r="E930" i="23"/>
  <c r="E931" i="23"/>
  <c r="E932" i="23"/>
  <c r="E933" i="23"/>
  <c r="E908" i="23"/>
  <c r="D909" i="23"/>
  <c r="D910" i="23"/>
  <c r="D911" i="23"/>
  <c r="D912" i="23"/>
  <c r="D913" i="23"/>
  <c r="D914" i="23"/>
  <c r="D915" i="23"/>
  <c r="D916" i="23"/>
  <c r="D917" i="23"/>
  <c r="D918" i="23"/>
  <c r="D919" i="23"/>
  <c r="D920" i="23"/>
  <c r="D921" i="23"/>
  <c r="D922" i="23"/>
  <c r="D923" i="23"/>
  <c r="D924" i="23"/>
  <c r="D925" i="23"/>
  <c r="D926" i="23"/>
  <c r="D927" i="23"/>
  <c r="D928" i="23"/>
  <c r="D929" i="23"/>
  <c r="D930" i="23"/>
  <c r="D931" i="23"/>
  <c r="D932" i="23"/>
  <c r="D933" i="23"/>
  <c r="D908" i="23"/>
  <c r="C935" i="23"/>
  <c r="C934" i="23"/>
  <c r="B935" i="23"/>
  <c r="B934" i="23"/>
  <c r="E873" i="23"/>
  <c r="E874" i="23"/>
  <c r="E875" i="23"/>
  <c r="E876" i="23"/>
  <c r="E877" i="23"/>
  <c r="E878" i="23"/>
  <c r="E879" i="23"/>
  <c r="E880" i="23"/>
  <c r="E881" i="23"/>
  <c r="E882" i="23"/>
  <c r="E883" i="23"/>
  <c r="E884" i="23"/>
  <c r="E885" i="23"/>
  <c r="E886" i="23"/>
  <c r="E887" i="23"/>
  <c r="E888" i="23"/>
  <c r="E889" i="23"/>
  <c r="E890" i="23"/>
  <c r="E891" i="23"/>
  <c r="E872" i="23"/>
  <c r="D873" i="23"/>
  <c r="D874" i="23"/>
  <c r="D875" i="23"/>
  <c r="D876" i="23"/>
  <c r="D877" i="23"/>
  <c r="D878" i="23"/>
  <c r="D879" i="23"/>
  <c r="D880" i="23"/>
  <c r="D881" i="23"/>
  <c r="D882" i="23"/>
  <c r="D883" i="23"/>
  <c r="D884" i="23"/>
  <c r="D885" i="23"/>
  <c r="D886" i="23"/>
  <c r="D887" i="23"/>
  <c r="D888" i="23"/>
  <c r="D889" i="23"/>
  <c r="D890" i="23"/>
  <c r="D891" i="23"/>
  <c r="D872" i="23"/>
  <c r="C893" i="23"/>
  <c r="C892" i="23"/>
  <c r="B893" i="23"/>
  <c r="B892" i="23"/>
  <c r="B894" i="23" s="1"/>
  <c r="E835" i="23"/>
  <c r="E836" i="23"/>
  <c r="E837" i="23"/>
  <c r="E838" i="23"/>
  <c r="E839" i="23"/>
  <c r="E840" i="23"/>
  <c r="E841" i="23"/>
  <c r="E842" i="23"/>
  <c r="E843" i="23"/>
  <c r="E844" i="23"/>
  <c r="E845" i="23"/>
  <c r="E846" i="23"/>
  <c r="E847" i="23"/>
  <c r="E848" i="23"/>
  <c r="E849" i="23"/>
  <c r="E850" i="23"/>
  <c r="E851" i="23"/>
  <c r="E852" i="23"/>
  <c r="E853" i="23"/>
  <c r="E854" i="23"/>
  <c r="E855" i="23"/>
  <c r="E856" i="23"/>
  <c r="E857" i="23"/>
  <c r="E858" i="23"/>
  <c r="E834" i="23"/>
  <c r="D835" i="23"/>
  <c r="D836" i="23"/>
  <c r="D837" i="23"/>
  <c r="D838" i="23"/>
  <c r="D839" i="23"/>
  <c r="D840" i="23"/>
  <c r="D841" i="23"/>
  <c r="D842" i="23"/>
  <c r="D843" i="23"/>
  <c r="D844" i="23"/>
  <c r="D845" i="23"/>
  <c r="D846" i="23"/>
  <c r="D847" i="23"/>
  <c r="D848" i="23"/>
  <c r="D849" i="23"/>
  <c r="D850" i="23"/>
  <c r="D851" i="23"/>
  <c r="D852" i="23"/>
  <c r="D853" i="23"/>
  <c r="D854" i="23"/>
  <c r="D855" i="23"/>
  <c r="D856" i="23"/>
  <c r="D857" i="23"/>
  <c r="D858" i="23"/>
  <c r="D834" i="23"/>
  <c r="C860" i="23"/>
  <c r="C859" i="23"/>
  <c r="B860" i="23"/>
  <c r="B859" i="23"/>
  <c r="E793" i="23"/>
  <c r="E794" i="23"/>
  <c r="E795" i="23"/>
  <c r="E796" i="23"/>
  <c r="E797" i="23"/>
  <c r="E798" i="23"/>
  <c r="E799" i="23"/>
  <c r="E800" i="23"/>
  <c r="E801" i="23"/>
  <c r="E802" i="23"/>
  <c r="E803" i="23"/>
  <c r="E804" i="23"/>
  <c r="E805" i="23"/>
  <c r="E806" i="23"/>
  <c r="E807" i="23"/>
  <c r="E808" i="23"/>
  <c r="E809" i="23"/>
  <c r="E810" i="23"/>
  <c r="E811" i="23"/>
  <c r="E812" i="23"/>
  <c r="E813" i="23"/>
  <c r="E814" i="23"/>
  <c r="E815" i="23"/>
  <c r="E816" i="23"/>
  <c r="E817" i="23"/>
  <c r="E818" i="23"/>
  <c r="E792" i="23"/>
  <c r="D793" i="23"/>
  <c r="D794" i="23"/>
  <c r="D795" i="23"/>
  <c r="D796" i="23"/>
  <c r="D797" i="23"/>
  <c r="D798" i="23"/>
  <c r="D799" i="23"/>
  <c r="D800" i="23"/>
  <c r="D801" i="23"/>
  <c r="D802" i="23"/>
  <c r="D803" i="23"/>
  <c r="D804" i="23"/>
  <c r="D805" i="23"/>
  <c r="D806" i="23"/>
  <c r="D807" i="23"/>
  <c r="D808" i="23"/>
  <c r="D809" i="23"/>
  <c r="D810" i="23"/>
  <c r="D811" i="23"/>
  <c r="D812" i="23"/>
  <c r="D813" i="23"/>
  <c r="D814" i="23"/>
  <c r="D815" i="23"/>
  <c r="D816" i="23"/>
  <c r="D817" i="23"/>
  <c r="D818" i="23"/>
  <c r="D792" i="23"/>
  <c r="C820" i="23"/>
  <c r="C819" i="23"/>
  <c r="B820" i="23"/>
  <c r="B819" i="23"/>
  <c r="E752" i="23"/>
  <c r="E753" i="23"/>
  <c r="E754" i="23"/>
  <c r="E755" i="23"/>
  <c r="E756" i="23"/>
  <c r="E757" i="23"/>
  <c r="E758" i="23"/>
  <c r="E759" i="23"/>
  <c r="E760" i="23"/>
  <c r="E761" i="23"/>
  <c r="E762" i="23"/>
  <c r="E763" i="23"/>
  <c r="E764" i="23"/>
  <c r="E765" i="23"/>
  <c r="E766" i="23"/>
  <c r="E767" i="23"/>
  <c r="E768" i="23"/>
  <c r="E769" i="23"/>
  <c r="E770" i="23"/>
  <c r="E771" i="23"/>
  <c r="E772" i="23"/>
  <c r="E773" i="23"/>
  <c r="E774" i="23"/>
  <c r="E775" i="23"/>
  <c r="E776" i="23"/>
  <c r="E777" i="23"/>
  <c r="E778" i="23"/>
  <c r="E751" i="23"/>
  <c r="D752" i="23"/>
  <c r="D753" i="23"/>
  <c r="D754" i="23"/>
  <c r="D755" i="23"/>
  <c r="D756" i="23"/>
  <c r="D757" i="23"/>
  <c r="D758" i="23"/>
  <c r="D759" i="23"/>
  <c r="D760" i="23"/>
  <c r="D761" i="23"/>
  <c r="D762" i="23"/>
  <c r="D763" i="23"/>
  <c r="D764" i="23"/>
  <c r="D765" i="23"/>
  <c r="D766" i="23"/>
  <c r="D767" i="23"/>
  <c r="D768" i="23"/>
  <c r="D769" i="23"/>
  <c r="D770" i="23"/>
  <c r="D771" i="23"/>
  <c r="D772" i="23"/>
  <c r="D773" i="23"/>
  <c r="D774" i="23"/>
  <c r="D775" i="23"/>
  <c r="D776" i="23"/>
  <c r="D777" i="23"/>
  <c r="D778" i="23"/>
  <c r="D751" i="23"/>
  <c r="C780" i="23"/>
  <c r="C779" i="23"/>
  <c r="B780" i="23"/>
  <c r="B779" i="23"/>
  <c r="E713" i="23"/>
  <c r="E714" i="23"/>
  <c r="E715" i="23"/>
  <c r="E716" i="23"/>
  <c r="E717" i="23"/>
  <c r="E718" i="23"/>
  <c r="E719" i="23"/>
  <c r="E720" i="23"/>
  <c r="E721" i="23"/>
  <c r="E722" i="23"/>
  <c r="E723" i="23"/>
  <c r="E724" i="23"/>
  <c r="E725" i="23"/>
  <c r="E726" i="23"/>
  <c r="E727" i="23"/>
  <c r="E728" i="23"/>
  <c r="E729" i="23"/>
  <c r="E730" i="23"/>
  <c r="E731" i="23"/>
  <c r="E732" i="23"/>
  <c r="E733" i="23"/>
  <c r="E734" i="23"/>
  <c r="E735" i="23"/>
  <c r="E736" i="23"/>
  <c r="E712" i="23"/>
  <c r="D713" i="23"/>
  <c r="D714" i="23"/>
  <c r="D715" i="23"/>
  <c r="D716" i="23"/>
  <c r="D717" i="23"/>
  <c r="D718" i="23"/>
  <c r="D719" i="23"/>
  <c r="D720" i="23"/>
  <c r="D721" i="23"/>
  <c r="D722" i="23"/>
  <c r="D723" i="23"/>
  <c r="D724" i="23"/>
  <c r="D725" i="23"/>
  <c r="D726" i="23"/>
  <c r="D727" i="23"/>
  <c r="D728" i="23"/>
  <c r="D729" i="23"/>
  <c r="D730" i="23"/>
  <c r="D731" i="23"/>
  <c r="D732" i="23"/>
  <c r="D733" i="23"/>
  <c r="D734" i="23"/>
  <c r="D735" i="23"/>
  <c r="D736" i="23"/>
  <c r="D712" i="23"/>
  <c r="C738" i="23"/>
  <c r="C737" i="23"/>
  <c r="B738" i="23"/>
  <c r="B737" i="23"/>
  <c r="E693" i="23"/>
  <c r="E694" i="23"/>
  <c r="E695" i="23"/>
  <c r="E692" i="23"/>
  <c r="D693" i="23"/>
  <c r="D694" i="23"/>
  <c r="D695" i="23"/>
  <c r="D692" i="23"/>
  <c r="C697" i="23"/>
  <c r="C696" i="23"/>
  <c r="B697" i="23"/>
  <c r="B696" i="23"/>
  <c r="E662" i="23"/>
  <c r="E663" i="23"/>
  <c r="E664" i="23"/>
  <c r="E665" i="23"/>
  <c r="E666" i="23"/>
  <c r="E667" i="23"/>
  <c r="E668" i="23"/>
  <c r="E669" i="23"/>
  <c r="E670" i="23"/>
  <c r="E671" i="23"/>
  <c r="E672" i="23"/>
  <c r="E673" i="23"/>
  <c r="E674" i="23"/>
  <c r="E675" i="23"/>
  <c r="E676" i="23"/>
  <c r="E677" i="23"/>
  <c r="E678" i="23"/>
  <c r="E661" i="23"/>
  <c r="D662" i="23"/>
  <c r="D663" i="23"/>
  <c r="D664" i="23"/>
  <c r="D665" i="23"/>
  <c r="D666" i="23"/>
  <c r="D667" i="23"/>
  <c r="D668" i="23"/>
  <c r="D669" i="23"/>
  <c r="D670" i="23"/>
  <c r="D671" i="23"/>
  <c r="D672" i="23"/>
  <c r="D673" i="23"/>
  <c r="D674" i="23"/>
  <c r="D675" i="23"/>
  <c r="D676" i="23"/>
  <c r="D677" i="23"/>
  <c r="D678" i="23"/>
  <c r="D661" i="23"/>
  <c r="C680" i="23"/>
  <c r="C679" i="23"/>
  <c r="B680" i="23"/>
  <c r="B679" i="23"/>
  <c r="E623" i="23"/>
  <c r="E624" i="23"/>
  <c r="E625" i="23"/>
  <c r="E626" i="23"/>
  <c r="E627" i="23"/>
  <c r="E628" i="23"/>
  <c r="E629" i="23"/>
  <c r="E630" i="23"/>
  <c r="E631" i="23"/>
  <c r="E632" i="23"/>
  <c r="E633" i="23"/>
  <c r="E634" i="23"/>
  <c r="E635" i="23"/>
  <c r="E636" i="23"/>
  <c r="E637" i="23"/>
  <c r="E638" i="23"/>
  <c r="E639" i="23"/>
  <c r="E640" i="23"/>
  <c r="E641" i="23"/>
  <c r="E642" i="23"/>
  <c r="E643" i="23"/>
  <c r="E644" i="23"/>
  <c r="E645" i="23"/>
  <c r="E646" i="23"/>
  <c r="E622" i="23"/>
  <c r="D623" i="23"/>
  <c r="D624" i="23"/>
  <c r="D625" i="23"/>
  <c r="D626" i="23"/>
  <c r="D627" i="23"/>
  <c r="D628" i="23"/>
  <c r="D629" i="23"/>
  <c r="D630" i="23"/>
  <c r="D631" i="23"/>
  <c r="D632" i="23"/>
  <c r="D633" i="23"/>
  <c r="D634" i="23"/>
  <c r="D635" i="23"/>
  <c r="D636" i="23"/>
  <c r="D637" i="23"/>
  <c r="D638" i="23"/>
  <c r="D639" i="23"/>
  <c r="D640" i="23"/>
  <c r="D641" i="23"/>
  <c r="D642" i="23"/>
  <c r="D643" i="23"/>
  <c r="D644" i="23"/>
  <c r="D645" i="23"/>
  <c r="D646" i="23"/>
  <c r="D622" i="23"/>
  <c r="C648" i="23"/>
  <c r="C647" i="23"/>
  <c r="B648" i="23"/>
  <c r="B647" i="23"/>
  <c r="C781" i="23" l="1"/>
  <c r="C1002" i="23"/>
  <c r="B1036" i="23"/>
  <c r="C1059" i="23"/>
  <c r="B1100" i="23"/>
  <c r="B1128" i="23"/>
  <c r="B1157" i="23"/>
  <c r="B1190" i="23"/>
  <c r="B781" i="23"/>
  <c r="C861" i="23"/>
  <c r="B936" i="23"/>
  <c r="B969" i="23"/>
  <c r="B1002" i="23"/>
  <c r="C1227" i="23"/>
  <c r="C1157" i="23"/>
  <c r="C1100" i="23"/>
  <c r="B1059" i="23"/>
  <c r="C1036" i="23"/>
  <c r="C821" i="23"/>
  <c r="B861" i="23"/>
  <c r="C894" i="23"/>
  <c r="C969" i="23"/>
  <c r="C936" i="23"/>
  <c r="B821" i="23"/>
  <c r="C739" i="23"/>
  <c r="B739" i="23"/>
  <c r="B698" i="23"/>
  <c r="B649" i="23"/>
  <c r="C681" i="23"/>
  <c r="C698" i="23"/>
  <c r="B681" i="23"/>
  <c r="C649" i="23"/>
  <c r="E601" i="23"/>
  <c r="E602" i="23"/>
  <c r="E603" i="23"/>
  <c r="E604" i="23"/>
  <c r="E605" i="23"/>
  <c r="E606" i="23"/>
  <c r="E607" i="23"/>
  <c r="E608" i="23"/>
  <c r="E600" i="23"/>
  <c r="D601" i="23"/>
  <c r="D602" i="23"/>
  <c r="D603" i="23"/>
  <c r="D604" i="23"/>
  <c r="D605" i="23"/>
  <c r="D606" i="23"/>
  <c r="D607" i="23"/>
  <c r="D608" i="23"/>
  <c r="D600" i="23"/>
  <c r="C610" i="23"/>
  <c r="C609" i="23"/>
  <c r="B610" i="23"/>
  <c r="B609" i="23"/>
  <c r="E566" i="23"/>
  <c r="E567" i="23"/>
  <c r="E568" i="23"/>
  <c r="E569" i="23"/>
  <c r="E570" i="23"/>
  <c r="E571" i="23"/>
  <c r="E572" i="23"/>
  <c r="E573" i="23"/>
  <c r="E574" i="23"/>
  <c r="E575" i="23"/>
  <c r="E576" i="23"/>
  <c r="E577" i="23"/>
  <c r="E578" i="23"/>
  <c r="E579" i="23"/>
  <c r="E580" i="23"/>
  <c r="E581" i="23"/>
  <c r="E582" i="23"/>
  <c r="E583" i="23"/>
  <c r="E584" i="23"/>
  <c r="E585" i="23"/>
  <c r="E586" i="23"/>
  <c r="E587" i="23"/>
  <c r="E588" i="23"/>
  <c r="E589" i="23"/>
  <c r="E565" i="23"/>
  <c r="D566" i="23"/>
  <c r="D567" i="23"/>
  <c r="D568" i="23"/>
  <c r="D569" i="23"/>
  <c r="D570" i="23"/>
  <c r="D571" i="23"/>
  <c r="D572" i="23"/>
  <c r="D573" i="23"/>
  <c r="D574" i="23"/>
  <c r="D575" i="23"/>
  <c r="D576" i="23"/>
  <c r="D577" i="23"/>
  <c r="D578" i="23"/>
  <c r="D579" i="23"/>
  <c r="D580" i="23"/>
  <c r="D581" i="23"/>
  <c r="D582" i="23"/>
  <c r="D583" i="23"/>
  <c r="D584" i="23"/>
  <c r="D585" i="23"/>
  <c r="D586" i="23"/>
  <c r="D587" i="23"/>
  <c r="D588" i="23"/>
  <c r="D589" i="23"/>
  <c r="D565" i="23"/>
  <c r="C591" i="23"/>
  <c r="C590" i="23"/>
  <c r="B591" i="23"/>
  <c r="B590" i="23"/>
  <c r="E524" i="23"/>
  <c r="E525" i="23"/>
  <c r="E526" i="23"/>
  <c r="E527" i="23"/>
  <c r="E528" i="23"/>
  <c r="E529" i="23"/>
  <c r="E530" i="23"/>
  <c r="E531" i="23"/>
  <c r="E532" i="23"/>
  <c r="E533" i="23"/>
  <c r="E534" i="23"/>
  <c r="E535" i="23"/>
  <c r="E536" i="23"/>
  <c r="E537" i="23"/>
  <c r="E538" i="23"/>
  <c r="E539" i="23"/>
  <c r="E540" i="23"/>
  <c r="E541" i="23"/>
  <c r="E542" i="23"/>
  <c r="E543" i="23"/>
  <c r="E544" i="23"/>
  <c r="E545" i="23"/>
  <c r="E546" i="23"/>
  <c r="E547" i="23"/>
  <c r="E548" i="23"/>
  <c r="E549" i="23"/>
  <c r="E550" i="23"/>
  <c r="E551" i="23"/>
  <c r="E523" i="23"/>
  <c r="D524" i="23"/>
  <c r="D525" i="23"/>
  <c r="D526" i="23"/>
  <c r="D527" i="23"/>
  <c r="D528" i="23"/>
  <c r="D529" i="23"/>
  <c r="D530" i="23"/>
  <c r="D531" i="23"/>
  <c r="D532" i="23"/>
  <c r="D533" i="23"/>
  <c r="D534" i="23"/>
  <c r="D535" i="23"/>
  <c r="D536" i="23"/>
  <c r="D537" i="23"/>
  <c r="D538" i="23"/>
  <c r="D539" i="23"/>
  <c r="D540" i="23"/>
  <c r="D541" i="23"/>
  <c r="D542" i="23"/>
  <c r="D543" i="23"/>
  <c r="D544" i="23"/>
  <c r="D545" i="23"/>
  <c r="D546" i="23"/>
  <c r="D547" i="23"/>
  <c r="D548" i="23"/>
  <c r="D549" i="23"/>
  <c r="D550" i="23"/>
  <c r="D551" i="23"/>
  <c r="D523" i="23"/>
  <c r="C553" i="23"/>
  <c r="C552" i="23"/>
  <c r="B553" i="23"/>
  <c r="B552" i="23"/>
  <c r="E490" i="23"/>
  <c r="E491" i="23"/>
  <c r="E492" i="23"/>
  <c r="E493" i="23"/>
  <c r="E494" i="23"/>
  <c r="E495" i="23"/>
  <c r="E496" i="23"/>
  <c r="E497" i="23"/>
  <c r="E498" i="23"/>
  <c r="E499" i="23"/>
  <c r="E500" i="23"/>
  <c r="E501" i="23"/>
  <c r="E502" i="23"/>
  <c r="E503" i="23"/>
  <c r="E504" i="23"/>
  <c r="E505" i="23"/>
  <c r="E506" i="23"/>
  <c r="E507" i="23"/>
  <c r="E508" i="23"/>
  <c r="E509" i="23"/>
  <c r="E489" i="23"/>
  <c r="D490" i="23"/>
  <c r="D491" i="23"/>
  <c r="D492" i="23"/>
  <c r="D493" i="23"/>
  <c r="D494" i="23"/>
  <c r="D495" i="23"/>
  <c r="D496" i="23"/>
  <c r="D497" i="23"/>
  <c r="D498" i="23"/>
  <c r="D499" i="23"/>
  <c r="D500" i="23"/>
  <c r="D501" i="23"/>
  <c r="D502" i="23"/>
  <c r="D503" i="23"/>
  <c r="D504" i="23"/>
  <c r="D505" i="23"/>
  <c r="D506" i="23"/>
  <c r="D507" i="23"/>
  <c r="D508" i="23"/>
  <c r="D509" i="23"/>
  <c r="D489" i="23"/>
  <c r="C511" i="23"/>
  <c r="C510" i="23"/>
  <c r="B511" i="23"/>
  <c r="B510" i="23"/>
  <c r="E454" i="23"/>
  <c r="E455" i="23"/>
  <c r="E456" i="23"/>
  <c r="E457" i="23"/>
  <c r="E458" i="23"/>
  <c r="E459" i="23"/>
  <c r="E460" i="23"/>
  <c r="E461" i="23"/>
  <c r="E462" i="23"/>
  <c r="E463" i="23"/>
  <c r="E464" i="23"/>
  <c r="E465" i="23"/>
  <c r="E466" i="23"/>
  <c r="E467" i="23"/>
  <c r="E468" i="23"/>
  <c r="E469" i="23"/>
  <c r="E470" i="23"/>
  <c r="E471" i="23"/>
  <c r="E472" i="23"/>
  <c r="E473" i="23"/>
  <c r="E474" i="23"/>
  <c r="E475" i="23"/>
  <c r="E476" i="23"/>
  <c r="E477" i="23"/>
  <c r="E453" i="23"/>
  <c r="D454" i="23"/>
  <c r="D455" i="23"/>
  <c r="D456" i="23"/>
  <c r="D457" i="23"/>
  <c r="D458" i="23"/>
  <c r="D459" i="23"/>
  <c r="D460" i="23"/>
  <c r="D461" i="23"/>
  <c r="D462" i="23"/>
  <c r="D463" i="23"/>
  <c r="D464" i="23"/>
  <c r="D465" i="23"/>
  <c r="D466" i="23"/>
  <c r="D467" i="23"/>
  <c r="D468" i="23"/>
  <c r="D469" i="23"/>
  <c r="D470" i="23"/>
  <c r="D471" i="23"/>
  <c r="D472" i="23"/>
  <c r="D473" i="23"/>
  <c r="D474" i="23"/>
  <c r="D475" i="23"/>
  <c r="D476" i="23"/>
  <c r="D477" i="23"/>
  <c r="D453" i="23"/>
  <c r="C479" i="23"/>
  <c r="C478" i="23"/>
  <c r="B479" i="23"/>
  <c r="B478" i="23"/>
  <c r="E419" i="23"/>
  <c r="E420" i="23"/>
  <c r="E421" i="23"/>
  <c r="E422" i="23"/>
  <c r="E423" i="23"/>
  <c r="E424" i="23"/>
  <c r="E425" i="23"/>
  <c r="E426" i="23"/>
  <c r="E427" i="23"/>
  <c r="E428" i="23"/>
  <c r="E429" i="23"/>
  <c r="E430" i="23"/>
  <c r="E431" i="23"/>
  <c r="E432" i="23"/>
  <c r="E433" i="23"/>
  <c r="E434" i="23"/>
  <c r="E435" i="23"/>
  <c r="E436" i="23"/>
  <c r="E437" i="23"/>
  <c r="E438" i="23"/>
  <c r="E439" i="23"/>
  <c r="E440" i="23"/>
  <c r="E441" i="23"/>
  <c r="E442" i="23"/>
  <c r="E418" i="23"/>
  <c r="D419" i="23"/>
  <c r="D420" i="23"/>
  <c r="D421" i="23"/>
  <c r="D422" i="23"/>
  <c r="D423" i="23"/>
  <c r="D424" i="23"/>
  <c r="D425" i="23"/>
  <c r="D426" i="23"/>
  <c r="D427" i="23"/>
  <c r="D428" i="23"/>
  <c r="D429" i="23"/>
  <c r="D430" i="23"/>
  <c r="D431" i="23"/>
  <c r="D432" i="23"/>
  <c r="D433" i="23"/>
  <c r="D434" i="23"/>
  <c r="D435" i="23"/>
  <c r="D436" i="23"/>
  <c r="D437" i="23"/>
  <c r="D438" i="23"/>
  <c r="D439" i="23"/>
  <c r="D440" i="23"/>
  <c r="D441" i="23"/>
  <c r="D442" i="23"/>
  <c r="D418" i="23"/>
  <c r="C444" i="23"/>
  <c r="C443" i="23"/>
  <c r="B444" i="23"/>
  <c r="B443" i="23"/>
  <c r="E398" i="23"/>
  <c r="E399" i="23"/>
  <c r="E400" i="23"/>
  <c r="E401" i="23"/>
  <c r="E402" i="23"/>
  <c r="E403" i="23"/>
  <c r="E404" i="23"/>
  <c r="E405" i="23"/>
  <c r="E406" i="23"/>
  <c r="E407" i="23"/>
  <c r="E408" i="23"/>
  <c r="E409" i="23"/>
  <c r="E397" i="23"/>
  <c r="D398" i="23"/>
  <c r="D399" i="23"/>
  <c r="D400" i="23"/>
  <c r="D401" i="23"/>
  <c r="D402" i="23"/>
  <c r="D403" i="23"/>
  <c r="D404" i="23"/>
  <c r="D405" i="23"/>
  <c r="D406" i="23"/>
  <c r="D407" i="23"/>
  <c r="D408" i="23"/>
  <c r="D409" i="23"/>
  <c r="D397" i="23"/>
  <c r="C411" i="23"/>
  <c r="C410" i="23"/>
  <c r="B411" i="23"/>
  <c r="B410" i="23"/>
  <c r="E379" i="23"/>
  <c r="E380" i="23"/>
  <c r="E381" i="23"/>
  <c r="E382" i="23"/>
  <c r="E383" i="23"/>
  <c r="E384" i="23"/>
  <c r="E385" i="23"/>
  <c r="E386" i="23"/>
  <c r="E387" i="23"/>
  <c r="E388" i="23"/>
  <c r="E378" i="23"/>
  <c r="D379" i="23"/>
  <c r="D380" i="23"/>
  <c r="D381" i="23"/>
  <c r="D382" i="23"/>
  <c r="D383" i="23"/>
  <c r="D384" i="23"/>
  <c r="D385" i="23"/>
  <c r="D386" i="23"/>
  <c r="D387" i="23"/>
  <c r="D388" i="23"/>
  <c r="D378" i="23"/>
  <c r="C390" i="23"/>
  <c r="C389" i="23"/>
  <c r="B390" i="23"/>
  <c r="B389" i="23"/>
  <c r="E341" i="23"/>
  <c r="E342" i="23"/>
  <c r="E343" i="23"/>
  <c r="E344" i="23"/>
  <c r="E345" i="23"/>
  <c r="E346" i="23"/>
  <c r="E347" i="23"/>
  <c r="E348" i="23"/>
  <c r="E349" i="23"/>
  <c r="E350" i="23"/>
  <c r="E351" i="23"/>
  <c r="E352" i="23"/>
  <c r="E353" i="23"/>
  <c r="E354" i="23"/>
  <c r="E355" i="23"/>
  <c r="E356" i="23"/>
  <c r="E357" i="23"/>
  <c r="E358" i="23"/>
  <c r="E359" i="23"/>
  <c r="E360" i="23"/>
  <c r="E361" i="23"/>
  <c r="E362" i="23"/>
  <c r="E363" i="23"/>
  <c r="E364" i="23"/>
  <c r="E365" i="23"/>
  <c r="E340" i="23"/>
  <c r="D341" i="23"/>
  <c r="D342" i="23"/>
  <c r="D343" i="23"/>
  <c r="D344" i="23"/>
  <c r="D345" i="23"/>
  <c r="D346" i="23"/>
  <c r="D347" i="23"/>
  <c r="D348" i="23"/>
  <c r="D349" i="23"/>
  <c r="D350" i="23"/>
  <c r="D351" i="23"/>
  <c r="D352" i="23"/>
  <c r="D353" i="23"/>
  <c r="D354" i="23"/>
  <c r="D355" i="23"/>
  <c r="D356" i="23"/>
  <c r="D357" i="23"/>
  <c r="D358" i="23"/>
  <c r="D359" i="23"/>
  <c r="D360" i="23"/>
  <c r="D361" i="23"/>
  <c r="D362" i="23"/>
  <c r="D363" i="23"/>
  <c r="D364" i="23"/>
  <c r="D365" i="23"/>
  <c r="D340" i="23"/>
  <c r="C367" i="23"/>
  <c r="C366" i="23"/>
  <c r="B367" i="23"/>
  <c r="B366" i="23"/>
  <c r="E313" i="23"/>
  <c r="E314" i="23"/>
  <c r="E315" i="23"/>
  <c r="E316" i="23"/>
  <c r="E317" i="23"/>
  <c r="E318" i="23"/>
  <c r="E319" i="23"/>
  <c r="E320" i="23"/>
  <c r="E321" i="23"/>
  <c r="E322" i="23"/>
  <c r="E312" i="23"/>
  <c r="D313" i="23"/>
  <c r="D314" i="23"/>
  <c r="D315" i="23"/>
  <c r="D316" i="23"/>
  <c r="D317" i="23"/>
  <c r="D318" i="23"/>
  <c r="D319" i="23"/>
  <c r="D320" i="23"/>
  <c r="D321" i="23"/>
  <c r="D322" i="23"/>
  <c r="D312" i="23"/>
  <c r="C324" i="23"/>
  <c r="C323" i="23"/>
  <c r="B324" i="23"/>
  <c r="B323" i="23"/>
  <c r="E276" i="23"/>
  <c r="E277" i="23"/>
  <c r="E278" i="23"/>
  <c r="E279" i="23"/>
  <c r="E280" i="23"/>
  <c r="E281" i="23"/>
  <c r="E282" i="23"/>
  <c r="E283" i="23"/>
  <c r="E284" i="23"/>
  <c r="E285" i="23"/>
  <c r="E286" i="23"/>
  <c r="E287" i="23"/>
  <c r="E288" i="23"/>
  <c r="E289" i="23"/>
  <c r="E290" i="23"/>
  <c r="E291" i="23"/>
  <c r="E292" i="23"/>
  <c r="E293" i="23"/>
  <c r="E294" i="23"/>
  <c r="E295" i="23"/>
  <c r="E275" i="23"/>
  <c r="D276" i="23"/>
  <c r="D277" i="23"/>
  <c r="D278" i="23"/>
  <c r="D279" i="23"/>
  <c r="D280" i="23"/>
  <c r="D281" i="23"/>
  <c r="D282" i="23"/>
  <c r="D283" i="23"/>
  <c r="D284" i="23"/>
  <c r="D285" i="23"/>
  <c r="D286" i="23"/>
  <c r="D287" i="23"/>
  <c r="D288" i="23"/>
  <c r="D289" i="23"/>
  <c r="D290" i="23"/>
  <c r="D291" i="23"/>
  <c r="D292" i="23"/>
  <c r="D293" i="23"/>
  <c r="D294" i="23"/>
  <c r="D295" i="23"/>
  <c r="D275" i="23"/>
  <c r="C297" i="23"/>
  <c r="C296" i="23"/>
  <c r="B297" i="23"/>
  <c r="B296" i="23"/>
  <c r="E240" i="23"/>
  <c r="E241" i="23"/>
  <c r="E242" i="23"/>
  <c r="E243" i="23"/>
  <c r="E244" i="23"/>
  <c r="E245" i="23"/>
  <c r="E246" i="23"/>
  <c r="E247" i="23"/>
  <c r="E248" i="23"/>
  <c r="E249" i="23"/>
  <c r="E250" i="23"/>
  <c r="E251" i="23"/>
  <c r="E252" i="23"/>
  <c r="E253" i="23"/>
  <c r="E254" i="23"/>
  <c r="E255" i="23"/>
  <c r="E256" i="23"/>
  <c r="E257" i="23"/>
  <c r="E258" i="23"/>
  <c r="E259" i="23"/>
  <c r="E260" i="23"/>
  <c r="E261" i="23"/>
  <c r="E262" i="23"/>
  <c r="E263" i="23"/>
  <c r="E264" i="23"/>
  <c r="E239" i="23"/>
  <c r="D240" i="23"/>
  <c r="D241" i="23"/>
  <c r="D242" i="23"/>
  <c r="D243" i="23"/>
  <c r="D244" i="23"/>
  <c r="D245" i="23"/>
  <c r="D246" i="23"/>
  <c r="D247" i="23"/>
  <c r="D248" i="23"/>
  <c r="D249" i="23"/>
  <c r="D250" i="23"/>
  <c r="D251" i="23"/>
  <c r="D252" i="23"/>
  <c r="D253" i="23"/>
  <c r="D254" i="23"/>
  <c r="D255" i="23"/>
  <c r="D256" i="23"/>
  <c r="D257" i="23"/>
  <c r="D258" i="23"/>
  <c r="D259" i="23"/>
  <c r="D260" i="23"/>
  <c r="D261" i="23"/>
  <c r="D262" i="23"/>
  <c r="D263" i="23"/>
  <c r="D264" i="23"/>
  <c r="D239" i="23"/>
  <c r="C266" i="23"/>
  <c r="C265" i="23"/>
  <c r="B266" i="23"/>
  <c r="B265" i="23"/>
  <c r="E218" i="23"/>
  <c r="E219" i="23"/>
  <c r="E220" i="23"/>
  <c r="E221" i="23"/>
  <c r="E222" i="23"/>
  <c r="E223" i="23"/>
  <c r="E224" i="23"/>
  <c r="E225" i="23"/>
  <c r="E226" i="23"/>
  <c r="E227" i="23"/>
  <c r="E228" i="23"/>
  <c r="E229" i="23"/>
  <c r="E230" i="23"/>
  <c r="E217" i="23"/>
  <c r="D218" i="23"/>
  <c r="D219" i="23"/>
  <c r="D220" i="23"/>
  <c r="D221" i="23"/>
  <c r="D222" i="23"/>
  <c r="D223" i="23"/>
  <c r="D224" i="23"/>
  <c r="D225" i="23"/>
  <c r="D226" i="23"/>
  <c r="D227" i="23"/>
  <c r="D228" i="23"/>
  <c r="D229" i="23"/>
  <c r="D230" i="23"/>
  <c r="D217" i="23"/>
  <c r="C232" i="23"/>
  <c r="C231" i="23"/>
  <c r="B232" i="23"/>
  <c r="B231" i="23"/>
  <c r="D206" i="23"/>
  <c r="D184" i="23"/>
  <c r="D185" i="23"/>
  <c r="D186" i="23"/>
  <c r="D187" i="23"/>
  <c r="D188" i="23"/>
  <c r="D189" i="23"/>
  <c r="D190" i="23"/>
  <c r="D191" i="23"/>
  <c r="D192" i="23"/>
  <c r="D193" i="23"/>
  <c r="D194" i="23"/>
  <c r="D195" i="23"/>
  <c r="D196" i="23"/>
  <c r="D197" i="23"/>
  <c r="D198" i="23"/>
  <c r="D199" i="23"/>
  <c r="D200" i="23"/>
  <c r="D201" i="23"/>
  <c r="D202" i="23"/>
  <c r="D203" i="23"/>
  <c r="D204" i="23"/>
  <c r="D205" i="23"/>
  <c r="E184" i="23"/>
  <c r="E185" i="23"/>
  <c r="E186" i="23"/>
  <c r="E187" i="23"/>
  <c r="E188" i="23"/>
  <c r="E189" i="23"/>
  <c r="E190" i="23"/>
  <c r="E191" i="23"/>
  <c r="E192" i="23"/>
  <c r="E193" i="23"/>
  <c r="E194" i="23"/>
  <c r="E195" i="23"/>
  <c r="E196" i="23"/>
  <c r="E197" i="23"/>
  <c r="E198" i="23"/>
  <c r="E199" i="23"/>
  <c r="E200" i="23"/>
  <c r="E201" i="23"/>
  <c r="E202" i="23"/>
  <c r="E203" i="23"/>
  <c r="E204" i="23"/>
  <c r="E205" i="23"/>
  <c r="E206" i="23"/>
  <c r="E183" i="23"/>
  <c r="D183" i="23"/>
  <c r="C208" i="23"/>
  <c r="C207" i="23"/>
  <c r="B208" i="23"/>
  <c r="B207" i="23"/>
  <c r="E160" i="23"/>
  <c r="E161" i="23"/>
  <c r="E162" i="23"/>
  <c r="E163" i="23"/>
  <c r="E164" i="23"/>
  <c r="E165" i="23"/>
  <c r="E166" i="23"/>
  <c r="E167" i="23"/>
  <c r="E159" i="23"/>
  <c r="D160" i="23"/>
  <c r="D161" i="23"/>
  <c r="D162" i="23"/>
  <c r="D163" i="23"/>
  <c r="D164" i="23"/>
  <c r="D165" i="23"/>
  <c r="D166" i="23"/>
  <c r="D167" i="23"/>
  <c r="D159" i="23"/>
  <c r="C169" i="23"/>
  <c r="C168" i="23"/>
  <c r="B169" i="23"/>
  <c r="B168" i="23"/>
  <c r="E138" i="23"/>
  <c r="E139" i="23"/>
  <c r="E140" i="23"/>
  <c r="E141" i="23"/>
  <c r="E142" i="23"/>
  <c r="E143" i="23"/>
  <c r="E144" i="23"/>
  <c r="E145" i="23"/>
  <c r="E146" i="23"/>
  <c r="E147" i="23"/>
  <c r="E148" i="23"/>
  <c r="E149" i="23"/>
  <c r="E137" i="23"/>
  <c r="D138" i="23"/>
  <c r="D139" i="23"/>
  <c r="D140" i="23"/>
  <c r="D141" i="23"/>
  <c r="D142" i="23"/>
  <c r="D143" i="23"/>
  <c r="D144" i="23"/>
  <c r="D145" i="23"/>
  <c r="D146" i="23"/>
  <c r="D147" i="23"/>
  <c r="D148" i="23"/>
  <c r="D149" i="23"/>
  <c r="D137" i="23"/>
  <c r="C151" i="23"/>
  <c r="C150" i="23"/>
  <c r="B151" i="23"/>
  <c r="B150" i="23"/>
  <c r="E120" i="23"/>
  <c r="E121" i="23"/>
  <c r="E122" i="23"/>
  <c r="E123" i="23"/>
  <c r="E124" i="23"/>
  <c r="E125" i="23"/>
  <c r="E126" i="23"/>
  <c r="E119" i="23"/>
  <c r="C128" i="23"/>
  <c r="C127" i="23"/>
  <c r="D120" i="23"/>
  <c r="D121" i="23"/>
  <c r="D122" i="23"/>
  <c r="D123" i="23"/>
  <c r="D124" i="23"/>
  <c r="D125" i="23"/>
  <c r="D126" i="23"/>
  <c r="D119" i="23"/>
  <c r="B128" i="23"/>
  <c r="B127" i="23"/>
  <c r="E95" i="23"/>
  <c r="E96" i="23"/>
  <c r="E97" i="23"/>
  <c r="E98" i="23"/>
  <c r="E99" i="23"/>
  <c r="E100" i="23"/>
  <c r="E101" i="23"/>
  <c r="E102" i="23"/>
  <c r="E103" i="23"/>
  <c r="E104" i="23"/>
  <c r="E105" i="23"/>
  <c r="E106" i="23"/>
  <c r="E107" i="23"/>
  <c r="E108" i="23"/>
  <c r="E109" i="23"/>
  <c r="E94" i="23"/>
  <c r="D95" i="23"/>
  <c r="D96" i="23"/>
  <c r="D97" i="23"/>
  <c r="D98" i="23"/>
  <c r="D99" i="23"/>
  <c r="D100" i="23"/>
  <c r="D101" i="23"/>
  <c r="D102" i="23"/>
  <c r="D103" i="23"/>
  <c r="D104" i="23"/>
  <c r="D105" i="23"/>
  <c r="D106" i="23"/>
  <c r="D107" i="23"/>
  <c r="D108" i="23"/>
  <c r="D109" i="23"/>
  <c r="D94" i="23"/>
  <c r="C111" i="23"/>
  <c r="C110" i="23"/>
  <c r="B111" i="23"/>
  <c r="B110" i="23"/>
  <c r="E72" i="23"/>
  <c r="E73" i="23"/>
  <c r="E74" i="23"/>
  <c r="E75" i="23"/>
  <c r="E76" i="23"/>
  <c r="E77" i="23"/>
  <c r="E78" i="23"/>
  <c r="E79" i="23"/>
  <c r="E80" i="23"/>
  <c r="E81" i="23"/>
  <c r="E82" i="23"/>
  <c r="E83" i="23"/>
  <c r="E84" i="23"/>
  <c r="E85" i="23"/>
  <c r="E71" i="23"/>
  <c r="D72" i="23"/>
  <c r="D73" i="23"/>
  <c r="D74" i="23"/>
  <c r="D75" i="23"/>
  <c r="D76" i="23"/>
  <c r="D77" i="23"/>
  <c r="D78" i="23"/>
  <c r="D79" i="23"/>
  <c r="D80" i="23"/>
  <c r="D81" i="23"/>
  <c r="D82" i="23"/>
  <c r="D83" i="23"/>
  <c r="D84" i="23"/>
  <c r="D85" i="23"/>
  <c r="D71" i="23"/>
  <c r="C87" i="23"/>
  <c r="C86" i="23"/>
  <c r="B87" i="23"/>
  <c r="B86" i="23"/>
  <c r="E41" i="23"/>
  <c r="E42" i="23"/>
  <c r="E43" i="23"/>
  <c r="E44" i="23"/>
  <c r="E45" i="23"/>
  <c r="E46" i="23"/>
  <c r="E47" i="23"/>
  <c r="E48" i="23"/>
  <c r="E49" i="23"/>
  <c r="E50" i="23"/>
  <c r="E51" i="23"/>
  <c r="E52" i="23"/>
  <c r="E53" i="23"/>
  <c r="E54" i="23"/>
  <c r="E55" i="23"/>
  <c r="E56" i="23"/>
  <c r="E57" i="23"/>
  <c r="E58" i="23"/>
  <c r="E59" i="23"/>
  <c r="E60" i="23"/>
  <c r="E40" i="23"/>
  <c r="D41" i="23"/>
  <c r="D42" i="23"/>
  <c r="D43" i="23"/>
  <c r="D44" i="23"/>
  <c r="D45" i="23"/>
  <c r="D46" i="23"/>
  <c r="D47" i="23"/>
  <c r="D48" i="23"/>
  <c r="D49" i="23"/>
  <c r="D50" i="23"/>
  <c r="D51" i="23"/>
  <c r="D52" i="23"/>
  <c r="D53" i="23"/>
  <c r="D54" i="23"/>
  <c r="D55" i="23"/>
  <c r="D56" i="23"/>
  <c r="D57" i="23"/>
  <c r="D58" i="23"/>
  <c r="D59" i="23"/>
  <c r="D60" i="23"/>
  <c r="D40" i="23"/>
  <c r="C62" i="23"/>
  <c r="C61" i="23"/>
  <c r="B62" i="23"/>
  <c r="B61" i="23"/>
  <c r="E21" i="23"/>
  <c r="E22" i="23"/>
  <c r="E23" i="23"/>
  <c r="E24" i="23"/>
  <c r="E25" i="23"/>
  <c r="E26" i="23"/>
  <c r="E27" i="23"/>
  <c r="E28" i="23"/>
  <c r="E29" i="23"/>
  <c r="E30" i="23"/>
  <c r="E31" i="23"/>
  <c r="E20" i="23"/>
  <c r="D21" i="23"/>
  <c r="D22" i="23"/>
  <c r="D23" i="23"/>
  <c r="D24" i="23"/>
  <c r="D25" i="23"/>
  <c r="D26" i="23"/>
  <c r="D27" i="23"/>
  <c r="D28" i="23"/>
  <c r="D29" i="23"/>
  <c r="D30" i="23"/>
  <c r="D31" i="23"/>
  <c r="D20" i="23"/>
  <c r="C33" i="23"/>
  <c r="C32" i="23"/>
  <c r="B33" i="23"/>
  <c r="B32" i="23"/>
  <c r="E3" i="23"/>
  <c r="E4" i="23"/>
  <c r="E5" i="23"/>
  <c r="E6" i="23"/>
  <c r="E7" i="23"/>
  <c r="E8" i="23"/>
  <c r="E9" i="23"/>
  <c r="E10" i="23"/>
  <c r="E2" i="23"/>
  <c r="D3" i="23"/>
  <c r="D4" i="23"/>
  <c r="D5" i="23"/>
  <c r="D6" i="23"/>
  <c r="D7" i="23"/>
  <c r="D8" i="23"/>
  <c r="D9" i="23"/>
  <c r="D10" i="23"/>
  <c r="D2" i="23"/>
  <c r="C11" i="23"/>
  <c r="B11" i="23"/>
  <c r="B12" i="23" s="1"/>
  <c r="B13" i="23" s="1"/>
  <c r="B611" i="23" l="1"/>
  <c r="B554" i="23"/>
  <c r="C592" i="23"/>
  <c r="C611" i="23"/>
  <c r="B592" i="23"/>
  <c r="C412" i="23"/>
  <c r="B512" i="23"/>
  <c r="C554" i="23"/>
  <c r="C512" i="23"/>
  <c r="B412" i="23"/>
  <c r="C445" i="23"/>
  <c r="B170" i="23"/>
  <c r="B445" i="23"/>
  <c r="C209" i="23"/>
  <c r="B480" i="23"/>
  <c r="C480" i="23"/>
  <c r="C63" i="23"/>
  <c r="C112" i="23"/>
  <c r="C152" i="23"/>
  <c r="C267" i="23"/>
  <c r="C368" i="23"/>
  <c r="C391" i="23"/>
  <c r="B368" i="23"/>
  <c r="B391" i="23"/>
  <c r="B129" i="23"/>
  <c r="B209" i="23"/>
  <c r="C298" i="23"/>
  <c r="B325" i="23"/>
  <c r="B267" i="23"/>
  <c r="B298" i="23"/>
  <c r="C325" i="23"/>
  <c r="C233" i="23"/>
  <c r="B63" i="23"/>
  <c r="C88" i="23"/>
  <c r="B112" i="23"/>
  <c r="B152" i="23"/>
  <c r="C170" i="23"/>
  <c r="B233" i="23"/>
  <c r="C129" i="23"/>
  <c r="C34" i="23"/>
  <c r="B88" i="23"/>
  <c r="B34" i="23"/>
  <c r="C12" i="23"/>
  <c r="C13" i="23" s="1"/>
  <c r="B2" i="22"/>
  <c r="D2" i="22"/>
  <c r="F2" i="22"/>
  <c r="G2" i="22"/>
  <c r="H2" i="22"/>
  <c r="I2" i="22"/>
  <c r="J2" i="22"/>
  <c r="K2" i="22"/>
  <c r="L2" i="22"/>
  <c r="M2" i="22"/>
  <c r="N2" i="22"/>
  <c r="O2" i="22"/>
  <c r="P2" i="22"/>
  <c r="Q2" i="22"/>
  <c r="R2" i="22"/>
  <c r="S2" i="22"/>
  <c r="T2" i="22"/>
  <c r="U2" i="22"/>
  <c r="V2" i="22"/>
  <c r="W2" i="22"/>
  <c r="X2" i="22"/>
  <c r="Y2" i="22"/>
  <c r="Z2" i="22"/>
  <c r="AA2" i="22"/>
  <c r="AB2" i="22"/>
  <c r="AC2" i="22"/>
  <c r="AD2" i="22"/>
  <c r="AE2" i="22"/>
  <c r="AF2" i="22"/>
  <c r="AG2" i="22"/>
  <c r="AH2" i="22"/>
  <c r="AI2" i="22"/>
  <c r="AJ2" i="22"/>
  <c r="AK2" i="22"/>
  <c r="AL2" i="22"/>
  <c r="AM2" i="22"/>
  <c r="AN2" i="22"/>
  <c r="AO2" i="22"/>
  <c r="AP2" i="22"/>
  <c r="AQ2" i="22"/>
  <c r="AR2" i="22"/>
  <c r="AS2" i="22"/>
  <c r="AT2" i="22"/>
  <c r="AU2" i="22"/>
  <c r="AV2" i="22"/>
  <c r="AW2" i="22"/>
  <c r="AX2" i="22"/>
  <c r="AY2" i="22"/>
  <c r="AZ2" i="22"/>
  <c r="BA2" i="22"/>
  <c r="BB2" i="22"/>
  <c r="BC2" i="22"/>
  <c r="BD2" i="22"/>
  <c r="BE2" i="22"/>
  <c r="BF2" i="22"/>
  <c r="BG2" i="22"/>
  <c r="BH2" i="22"/>
  <c r="BI2" i="22"/>
  <c r="BJ2" i="22"/>
  <c r="BK2" i="22"/>
  <c r="BL2" i="22"/>
  <c r="BM2" i="22"/>
  <c r="BN2" i="22"/>
  <c r="BO2" i="22"/>
  <c r="BP2" i="22"/>
  <c r="BQ2" i="22"/>
  <c r="BR2" i="22"/>
  <c r="BS2" i="22"/>
  <c r="BT2" i="22"/>
  <c r="BU2" i="22"/>
  <c r="BV2" i="22"/>
  <c r="BW2" i="22"/>
  <c r="BX2" i="22"/>
  <c r="BY2" i="22"/>
  <c r="BZ2" i="22"/>
  <c r="CA2" i="22"/>
  <c r="CB2" i="22"/>
  <c r="CC2" i="22"/>
  <c r="CD2" i="22"/>
  <c r="CE2" i="22"/>
  <c r="CF2" i="22"/>
  <c r="CG2" i="22"/>
  <c r="CH2" i="22"/>
  <c r="CI2" i="22"/>
  <c r="CJ2" i="22"/>
  <c r="CK2" i="22"/>
  <c r="CL2" i="22"/>
  <c r="CM2" i="22"/>
  <c r="CN2" i="22"/>
  <c r="CO2" i="22"/>
  <c r="CP2" i="22"/>
  <c r="CQ2" i="22"/>
  <c r="CR2" i="22"/>
  <c r="CS2" i="22"/>
  <c r="CT2" i="22"/>
  <c r="CU2" i="22"/>
  <c r="CV2" i="22"/>
  <c r="CW2" i="22"/>
  <c r="CX2" i="22"/>
  <c r="CY2" i="22"/>
  <c r="CZ2" i="22"/>
  <c r="DA2" i="22"/>
  <c r="DB2" i="22"/>
  <c r="DC2" i="22"/>
  <c r="DD2" i="22"/>
  <c r="DE2" i="22"/>
  <c r="DF2" i="22"/>
  <c r="DG2" i="22"/>
  <c r="DH2" i="22"/>
  <c r="DI2" i="22"/>
  <c r="DJ2" i="22"/>
  <c r="DK2" i="22"/>
  <c r="DL2" i="22"/>
  <c r="DM2" i="22"/>
  <c r="DN2" i="22"/>
  <c r="DO2" i="22"/>
  <c r="DP2" i="22"/>
  <c r="DQ2" i="22"/>
  <c r="DR2" i="22"/>
  <c r="DS2" i="22"/>
  <c r="DT2" i="22"/>
  <c r="DU2" i="22"/>
  <c r="DV2" i="22"/>
  <c r="DW2" i="22"/>
  <c r="DX2" i="22"/>
  <c r="DY2" i="22"/>
  <c r="DZ2" i="22"/>
  <c r="EA2" i="22"/>
  <c r="EB2" i="22"/>
  <c r="EC2" i="22"/>
  <c r="ED2" i="22"/>
  <c r="EE2" i="22"/>
  <c r="EF2" i="22"/>
  <c r="EG2" i="22"/>
  <c r="EH2" i="22"/>
  <c r="EI2" i="22"/>
  <c r="EJ2" i="22"/>
  <c r="EK2" i="22"/>
  <c r="EL2" i="22"/>
  <c r="EM2" i="22"/>
  <c r="EN2" i="22"/>
  <c r="EO2" i="22"/>
  <c r="EP2" i="22"/>
  <c r="EQ2" i="22"/>
  <c r="ER2" i="22"/>
  <c r="ES2" i="22"/>
  <c r="ET2" i="22"/>
  <c r="EU2" i="22"/>
  <c r="EV2" i="22"/>
  <c r="EW2" i="22"/>
  <c r="EX2" i="22"/>
  <c r="EY2" i="22"/>
  <c r="EZ2" i="22"/>
  <c r="FA2" i="22"/>
  <c r="FB2" i="22"/>
  <c r="FC2" i="22"/>
  <c r="FD2" i="22"/>
  <c r="FE2" i="22"/>
  <c r="FF2" i="22"/>
  <c r="FG2" i="22"/>
  <c r="FH2" i="22"/>
  <c r="FI2" i="22"/>
  <c r="FJ2" i="22"/>
  <c r="FK2" i="22"/>
  <c r="FL2" i="22"/>
  <c r="FM2" i="22"/>
  <c r="FN2" i="22"/>
  <c r="FO2" i="22"/>
  <c r="FP2" i="22"/>
  <c r="FQ2" i="22"/>
  <c r="FR2" i="22"/>
  <c r="FS2" i="22"/>
  <c r="E2" i="22"/>
</calcChain>
</file>

<file path=xl/sharedStrings.xml><?xml version="1.0" encoding="utf-8"?>
<sst xmlns="http://schemas.openxmlformats.org/spreadsheetml/2006/main" count="3832" uniqueCount="1375">
  <si>
    <t>Continents</t>
  </si>
  <si>
    <t>Locations</t>
  </si>
  <si>
    <t>TRUE_SETS_32</t>
  </si>
  <si>
    <t>Africa</t>
  </si>
  <si>
    <t>Angola</t>
  </si>
  <si>
    <t>TRUE_SETS_33</t>
  </si>
  <si>
    <t>TRUE_SETS_37</t>
  </si>
  <si>
    <t>TRUE_SETS_38</t>
  </si>
  <si>
    <t>TRUE_SETS_42</t>
  </si>
  <si>
    <t>TRUE_SETS_43</t>
  </si>
  <si>
    <t>TRUE_SETS_45</t>
  </si>
  <si>
    <t>TRUE_SETS_46</t>
  </si>
  <si>
    <t>TRUE_SETS_47</t>
  </si>
  <si>
    <t>TRUE_SETS_123</t>
  </si>
  <si>
    <t>TRUE_SETS_126</t>
  </si>
  <si>
    <t>Botswana</t>
  </si>
  <si>
    <t>TRUE_SETS_127</t>
  </si>
  <si>
    <t>TRUE_SETS_128</t>
  </si>
  <si>
    <t>TRUE_SETS_133</t>
  </si>
  <si>
    <t>TRUE_SETS_135</t>
  </si>
  <si>
    <t>TRUE_SETS_136</t>
  </si>
  <si>
    <t>TRUE_SETS_137</t>
  </si>
  <si>
    <t>TRUE_SETS_138</t>
  </si>
  <si>
    <t>TRUE_SETS_140</t>
  </si>
  <si>
    <t>TRUE_SETS_142</t>
  </si>
  <si>
    <t>TRUE_SETS_143</t>
  </si>
  <si>
    <t>TRUE_SETS_144</t>
  </si>
  <si>
    <t>TRUE_SETS_145</t>
  </si>
  <si>
    <t>TRUE_SETS_149</t>
  </si>
  <si>
    <t>TRUE_SETS_150</t>
  </si>
  <si>
    <t>TRUE_SETS_481</t>
  </si>
  <si>
    <t>TRUE_SETS_483</t>
  </si>
  <si>
    <t>Congo</t>
  </si>
  <si>
    <t>TRUE_SETS_484</t>
  </si>
  <si>
    <t>TRUE_SETS_485</t>
  </si>
  <si>
    <t>TRUE_SETS_486</t>
  </si>
  <si>
    <t>TRUE_SETS_487</t>
  </si>
  <si>
    <t>TRUE_SETS_488</t>
  </si>
  <si>
    <t>TRUE_SETS_490</t>
  </si>
  <si>
    <t>TRUE_SETS_491</t>
  </si>
  <si>
    <t>TRUE_SETS_492</t>
  </si>
  <si>
    <t>TRUE_SETS_497</t>
  </si>
  <si>
    <t>TRUE_SETS_498</t>
  </si>
  <si>
    <t>TRUE_SETS_500</t>
  </si>
  <si>
    <t>Djibouti</t>
  </si>
  <si>
    <t>Eswatini</t>
  </si>
  <si>
    <t>Gabon</t>
  </si>
  <si>
    <t>Gambia</t>
  </si>
  <si>
    <t>TRUE_SETS_1139</t>
  </si>
  <si>
    <t>Ghana</t>
  </si>
  <si>
    <t>TRUE_SETS_1140</t>
  </si>
  <si>
    <t>TRUE_SETS_1141</t>
  </si>
  <si>
    <t>TRUE_SETS_1142</t>
  </si>
  <si>
    <t>TRUE_SETS_1143</t>
  </si>
  <si>
    <t>TRUE_SETS_1144</t>
  </si>
  <si>
    <t>TRUE_SETS_1145</t>
  </si>
  <si>
    <t>TRUE_SETS_1146</t>
  </si>
  <si>
    <t>TRUE_SETS_1147</t>
  </si>
  <si>
    <t>TRUE_SETS_1148</t>
  </si>
  <si>
    <t>TRUE_SETS_1149</t>
  </si>
  <si>
    <t>TRUE_SETS_1150</t>
  </si>
  <si>
    <t>TRUE_SETS_1151</t>
  </si>
  <si>
    <t>TRUE_SETS_1152</t>
  </si>
  <si>
    <t>TRUE_SETS_1153</t>
  </si>
  <si>
    <t>TRUE_SETS_1155</t>
  </si>
  <si>
    <t>TRUE_SETS_1156</t>
  </si>
  <si>
    <t>TRUE_SETS_1157</t>
  </si>
  <si>
    <t>TRUE_SETS_1158</t>
  </si>
  <si>
    <t>TRUE_SETS_1159</t>
  </si>
  <si>
    <t>TRUE_SETS_1167</t>
  </si>
  <si>
    <t>TRUE_SETS_1229</t>
  </si>
  <si>
    <t>Kenya</t>
  </si>
  <si>
    <t>TRUE_SETS_1230</t>
  </si>
  <si>
    <t>TRUE_SETS_1231</t>
  </si>
  <si>
    <t>TRUE_SETS_1232</t>
  </si>
  <si>
    <t>TRUE_SETS_1233</t>
  </si>
  <si>
    <t>TRUE_SETS_1234</t>
  </si>
  <si>
    <t>TRUE_SETS_1235</t>
  </si>
  <si>
    <t>TRUE_SETS_1236</t>
  </si>
  <si>
    <t>TRUE_SETS_1237</t>
  </si>
  <si>
    <t>TRUE_SETS_1238</t>
  </si>
  <si>
    <t>TRUE_SETS_1239</t>
  </si>
  <si>
    <t>TRUE_SETS_1240</t>
  </si>
  <si>
    <t>TRUE_SETS_1241</t>
  </si>
  <si>
    <t>TRUE_SETS_1242</t>
  </si>
  <si>
    <t>TRUE_SETS_1243</t>
  </si>
  <si>
    <t>TRUE_SETS_1244</t>
  </si>
  <si>
    <t>TRUE_SETS_1245</t>
  </si>
  <si>
    <t>TRUE_SETS_1246</t>
  </si>
  <si>
    <t>TRUE_SETS_1247</t>
  </si>
  <si>
    <t>TRUE_SETS_1248</t>
  </si>
  <si>
    <t>TRUE_SETS_1249</t>
  </si>
  <si>
    <t>TRUE_SETS_1251</t>
  </si>
  <si>
    <t>TRUE_SETS_1252</t>
  </si>
  <si>
    <t>TRUE_SETS_1253</t>
  </si>
  <si>
    <t>TRUE_SETS_1254</t>
  </si>
  <si>
    <t>TRUE_SETS_1255</t>
  </si>
  <si>
    <t>TRUE_SETS_1256</t>
  </si>
  <si>
    <t>TRUE_SETS_1257</t>
  </si>
  <si>
    <t>TRUE_SETS_1258</t>
  </si>
  <si>
    <t>TRUE_SETS_1410</t>
  </si>
  <si>
    <t>Libya</t>
  </si>
  <si>
    <t>TRUE_SETS_1411</t>
  </si>
  <si>
    <t>TRUE_SETS_1413</t>
  </si>
  <si>
    <t>TRUE_SETS_1418</t>
  </si>
  <si>
    <t>Malawi</t>
  </si>
  <si>
    <t>TRUE_SETS_1742</t>
  </si>
  <si>
    <t>Mauritius</t>
  </si>
  <si>
    <t>TRUE_SETS_1743</t>
  </si>
  <si>
    <t>TRUE_SETS_1744</t>
  </si>
  <si>
    <t>TRUE_SETS_1745</t>
  </si>
  <si>
    <t>TRUE_SETS_1746</t>
  </si>
  <si>
    <t>TRUE_SETS_1747</t>
  </si>
  <si>
    <t>TRUE_SETS_1748</t>
  </si>
  <si>
    <t>TRUE_SETS_1749</t>
  </si>
  <si>
    <t>TRUE_SETS_1750</t>
  </si>
  <si>
    <t>TRUE_SETS_1751</t>
  </si>
  <si>
    <t>TRUE_SETS_1753</t>
  </si>
  <si>
    <t>TRUE_SETS_1755</t>
  </si>
  <si>
    <t>TRUE_SETS_1756</t>
  </si>
  <si>
    <t>TRUE_SETS_1757</t>
  </si>
  <si>
    <t>TRUE_SETS_1758</t>
  </si>
  <si>
    <t>TRUE_SETS_1761</t>
  </si>
  <si>
    <t>TRUE_SETS_1762</t>
  </si>
  <si>
    <t>TRUE_SETS_1763</t>
  </si>
  <si>
    <t>TRUE_SETS_1764</t>
  </si>
  <si>
    <t>TRUE_SETS_1765</t>
  </si>
  <si>
    <t>TRUE_SETS_1767</t>
  </si>
  <si>
    <t>TRUE_SETS_1768</t>
  </si>
  <si>
    <t>TRUE_SETS_1807</t>
  </si>
  <si>
    <t>TRUE_SETS_1808</t>
  </si>
  <si>
    <t>TRUE_SETS_1824</t>
  </si>
  <si>
    <t>TRUE_SETS_1827</t>
  </si>
  <si>
    <t>TRUE_SETS_1828</t>
  </si>
  <si>
    <t>TRUE_SETS_1859</t>
  </si>
  <si>
    <t>Morocco</t>
  </si>
  <si>
    <t>TRUE_SETS_1860</t>
  </si>
  <si>
    <t>TRUE_SETS_1864</t>
  </si>
  <si>
    <t>TRUE_SETS_1869</t>
  </si>
  <si>
    <t>TRUE_SETS_1873</t>
  </si>
  <si>
    <t>TRUE_SETS_1889</t>
  </si>
  <si>
    <t>TRUE_SETS_1891</t>
  </si>
  <si>
    <t>TRUE_SETS_1892</t>
  </si>
  <si>
    <t>TRUE_SETS_1893</t>
  </si>
  <si>
    <t>TRUE_SETS_1894</t>
  </si>
  <si>
    <t>TRUE_SETS_1895</t>
  </si>
  <si>
    <t>TRUE_SETS_1896</t>
  </si>
  <si>
    <t>TRUE_SETS_1900</t>
  </si>
  <si>
    <t>TRUE_SETS_1901</t>
  </si>
  <si>
    <t>TRUE_SETS_1902</t>
  </si>
  <si>
    <t>TRUE_SETS_1906</t>
  </si>
  <si>
    <t>TRUE_SETS_1908</t>
  </si>
  <si>
    <t>TRUE_SETS_1909</t>
  </si>
  <si>
    <t>TRUE_SETS_1910</t>
  </si>
  <si>
    <t>TRUE_SETS_1911</t>
  </si>
  <si>
    <t>TRUE_SETS_1912</t>
  </si>
  <si>
    <t>TRUE_SETS_1913</t>
  </si>
  <si>
    <t>TRUE_SETS_1914</t>
  </si>
  <si>
    <t>TRUE_SETS_1916</t>
  </si>
  <si>
    <t>TRUE_SETS_1917</t>
  </si>
  <si>
    <t>TRUE_SETS_1918</t>
  </si>
  <si>
    <t>Mozambique</t>
  </si>
  <si>
    <t>TRUE_SETS_2041</t>
  </si>
  <si>
    <t>Namibia</t>
  </si>
  <si>
    <t>TRUE_SETS_2042</t>
  </si>
  <si>
    <t>TRUE_SETS_2045</t>
  </si>
  <si>
    <t>TRUE_SETS_2046</t>
  </si>
  <si>
    <t>TRUE_SETS_2047</t>
  </si>
  <si>
    <t>TRUE_SETS_2048</t>
  </si>
  <si>
    <t>TRUE_SETS_2049</t>
  </si>
  <si>
    <t>TRUE_SETS_2055</t>
  </si>
  <si>
    <t>TRUE_SETS_2076</t>
  </si>
  <si>
    <t>TRUE_SETS_2077</t>
  </si>
  <si>
    <t>TRUE_SETS_2078</t>
  </si>
  <si>
    <t>TRUE_SETS_2079</t>
  </si>
  <si>
    <t>TRUE_SETS_2080</t>
  </si>
  <si>
    <t>TRUE_SETS_2081</t>
  </si>
  <si>
    <t>TRUE_SETS_2082</t>
  </si>
  <si>
    <t>TRUE_SETS_2083</t>
  </si>
  <si>
    <t>TRUE_SETS_2088</t>
  </si>
  <si>
    <t>TRUE_SETS_2089</t>
  </si>
  <si>
    <t>TRUE_SETS_2090</t>
  </si>
  <si>
    <t>TRUE_SETS_2092</t>
  </si>
  <si>
    <t>TRUE_SETS_2093</t>
  </si>
  <si>
    <t>TRUE_SETS_2094</t>
  </si>
  <si>
    <t>Rwanda</t>
  </si>
  <si>
    <t>Senegal</t>
  </si>
  <si>
    <t>South Africa</t>
  </si>
  <si>
    <t>Tunisia</t>
  </si>
  <si>
    <t>Uganda</t>
  </si>
  <si>
    <t>Zambia</t>
  </si>
  <si>
    <t>Zimbabwe</t>
  </si>
  <si>
    <t>TRUE_SETS_3390</t>
  </si>
  <si>
    <t>Asia</t>
  </si>
  <si>
    <t>Bahrain</t>
  </si>
  <si>
    <t>TRUE_SETS_3391</t>
  </si>
  <si>
    <t>TRUE_SETS_3392</t>
  </si>
  <si>
    <t>TRUE_SETS_3393</t>
  </si>
  <si>
    <t>TRUE_SETS_3394</t>
  </si>
  <si>
    <t>TRUE_SETS_3395</t>
  </si>
  <si>
    <t>TRUE_SETS_3396</t>
  </si>
  <si>
    <t>TRUE_SETS_3397</t>
  </si>
  <si>
    <t>TRUE_SETS_3398</t>
  </si>
  <si>
    <t>TRUE_SETS_3399</t>
  </si>
  <si>
    <t>TRUE_SETS_3400</t>
  </si>
  <si>
    <t>TRUE_SETS_3401</t>
  </si>
  <si>
    <t>TRUE_SETS_3402</t>
  </si>
  <si>
    <t>TRUE_SETS_3403</t>
  </si>
  <si>
    <t>TRUE_SETS_3404</t>
  </si>
  <si>
    <t>TRUE_SETS_3406</t>
  </si>
  <si>
    <t>TRUE_SETS_3407</t>
  </si>
  <si>
    <t>TRUE_SETS_3408</t>
  </si>
  <si>
    <t>TRUE_SETS_3410</t>
  </si>
  <si>
    <t>TRUE_SETS_3414</t>
  </si>
  <si>
    <t>TRUE_SETS_3415</t>
  </si>
  <si>
    <t>Bangladesh</t>
  </si>
  <si>
    <t>Cambodia</t>
  </si>
  <si>
    <t>TRUE_SETS_3731</t>
  </si>
  <si>
    <t>Georgia</t>
  </si>
  <si>
    <t>TRUE_SETS_3736</t>
  </si>
  <si>
    <t>TRUE_SETS_3737</t>
  </si>
  <si>
    <t>TRUE_SETS_3739</t>
  </si>
  <si>
    <t>TRUE_SETS_3740</t>
  </si>
  <si>
    <t>TRUE_SETS_3741</t>
  </si>
  <si>
    <t>TRUE_SETS_3742</t>
  </si>
  <si>
    <t>TRUE_SETS_3743</t>
  </si>
  <si>
    <t>TRUE_SETS_3746</t>
  </si>
  <si>
    <t>TRUE_SETS_3747</t>
  </si>
  <si>
    <t>TRUE_SETS_3753</t>
  </si>
  <si>
    <t>TRUE_SETS_3755</t>
  </si>
  <si>
    <t>TRUE_SETS_3756</t>
  </si>
  <si>
    <t>TRUE_SETS_3757</t>
  </si>
  <si>
    <t>TRUE_SETS_3759</t>
  </si>
  <si>
    <t>TRUE_SETS_3760</t>
  </si>
  <si>
    <t>TRUE_SETS_3762</t>
  </si>
  <si>
    <t>TRUE_SETS_3763</t>
  </si>
  <si>
    <t>TRUE_SETS_3764</t>
  </si>
  <si>
    <t>TRUE_SETS_3765</t>
  </si>
  <si>
    <t>TRUE_SETS_3766</t>
  </si>
  <si>
    <t>TRUE_SETS_3767</t>
  </si>
  <si>
    <t>TRUE_SETS_3768</t>
  </si>
  <si>
    <t>TRUE_SETS_3770</t>
  </si>
  <si>
    <t>TRUE_SETS_3771</t>
  </si>
  <si>
    <t>TRUE_SETS_3772</t>
  </si>
  <si>
    <t>India</t>
  </si>
  <si>
    <t>Indonesia</t>
  </si>
  <si>
    <t>Iran</t>
  </si>
  <si>
    <t>Israel</t>
  </si>
  <si>
    <t>Japan</t>
  </si>
  <si>
    <t>Jordan</t>
  </si>
  <si>
    <t>TRUE_SETS_4588</t>
  </si>
  <si>
    <t>Kazakhstan</t>
  </si>
  <si>
    <t>TRUE_SETS_4589</t>
  </si>
  <si>
    <t>TRUE_SETS_4592</t>
  </si>
  <si>
    <t>TRUE_SETS_4593</t>
  </si>
  <si>
    <t>TRUE_SETS_4594</t>
  </si>
  <si>
    <t>TRUE_SETS_4595</t>
  </si>
  <si>
    <t>TRUE_SETS_4596</t>
  </si>
  <si>
    <t>TRUE_SETS_4597</t>
  </si>
  <si>
    <t>TRUE_SETS_4599</t>
  </si>
  <si>
    <t>TRUE_SETS_4600</t>
  </si>
  <si>
    <t>TRUE_SETS_4601</t>
  </si>
  <si>
    <t>TRUE_SETS_4605</t>
  </si>
  <si>
    <t>TRUE_SETS_4606</t>
  </si>
  <si>
    <t>TRUE_SETS_4607</t>
  </si>
  <si>
    <t>TRUE_SETS_4609</t>
  </si>
  <si>
    <t>TRUE_SETS_4610</t>
  </si>
  <si>
    <t>TRUE_SETS_4611</t>
  </si>
  <si>
    <t>TRUE_SETS_4612</t>
  </si>
  <si>
    <t>TRUE_SETS_4613</t>
  </si>
  <si>
    <t>TRUE_SETS_4615</t>
  </si>
  <si>
    <t>TRUE_SETS_4616</t>
  </si>
  <si>
    <t>Kyrgyzstan</t>
  </si>
  <si>
    <t>TRUE_SETS_4875</t>
  </si>
  <si>
    <t>TRUE_SETS_4876</t>
  </si>
  <si>
    <t>TRUE_SETS_4877</t>
  </si>
  <si>
    <t>TRUE_SETS_4879</t>
  </si>
  <si>
    <t>TRUE_SETS_4881</t>
  </si>
  <si>
    <t>TRUE_SETS_4882</t>
  </si>
  <si>
    <t>TRUE_SETS_4884</t>
  </si>
  <si>
    <t>TRUE_SETS_4885</t>
  </si>
  <si>
    <t>TRUE_SETS_4980</t>
  </si>
  <si>
    <t>Lebanon</t>
  </si>
  <si>
    <t>TRUE_SETS_4981</t>
  </si>
  <si>
    <t>TRUE_SETS_4988</t>
  </si>
  <si>
    <t>TRUE_SETS_4989</t>
  </si>
  <si>
    <t>TRUE_SETS_4994</t>
  </si>
  <si>
    <t>TRUE_SETS_4995</t>
  </si>
  <si>
    <t>TRUE_SETS_4996</t>
  </si>
  <si>
    <t>TRUE_SETS_4997</t>
  </si>
  <si>
    <t>TRUE_SETS_5001</t>
  </si>
  <si>
    <t>TRUE_SETS_5002</t>
  </si>
  <si>
    <t>TRUE_SETS_5003</t>
  </si>
  <si>
    <t>TRUE_SETS_5058</t>
  </si>
  <si>
    <t>TRUE_SETS_5059</t>
  </si>
  <si>
    <t>TRUE_SETS_5061</t>
  </si>
  <si>
    <t>TRUE_SETS_5062</t>
  </si>
  <si>
    <t>TRUE_SETS_5064</t>
  </si>
  <si>
    <t>TRUE_SETS_5065</t>
  </si>
  <si>
    <t>TRUE_SETS_5066</t>
  </si>
  <si>
    <t>Malaysia</t>
  </si>
  <si>
    <t>TRUE_SETS_5247</t>
  </si>
  <si>
    <t>Maldives</t>
  </si>
  <si>
    <t>TRUE_SETS_5248</t>
  </si>
  <si>
    <t>TRUE_SETS_5249</t>
  </si>
  <si>
    <t>TRUE_SETS_5250</t>
  </si>
  <si>
    <t>TRUE_SETS_5251</t>
  </si>
  <si>
    <t>TRUE_SETS_5252</t>
  </si>
  <si>
    <t>TRUE_SETS_5253</t>
  </si>
  <si>
    <t>TRUE_SETS_5254</t>
  </si>
  <si>
    <t>TRUE_SETS_5255</t>
  </si>
  <si>
    <t>TRUE_SETS_5256</t>
  </si>
  <si>
    <t>TRUE_SETS_5257</t>
  </si>
  <si>
    <t>TRUE_SETS_5258</t>
  </si>
  <si>
    <t>TRUE_SETS_5260</t>
  </si>
  <si>
    <t>TRUE_SETS_5261</t>
  </si>
  <si>
    <t>TRUE_SETS_5262</t>
  </si>
  <si>
    <t>TRUE_SETS_5263</t>
  </si>
  <si>
    <t>TRUE_SETS_5264</t>
  </si>
  <si>
    <t>TRUE_SETS_5265</t>
  </si>
  <si>
    <t>TRUE_SETS_5267</t>
  </si>
  <si>
    <t>TRUE_SETS_5268</t>
  </si>
  <si>
    <t>TRUE_SETS_5269</t>
  </si>
  <si>
    <t>TRUE_SETS_5270</t>
  </si>
  <si>
    <t>TRUE_SETS_5271</t>
  </si>
  <si>
    <t>TRUE_SETS_5272</t>
  </si>
  <si>
    <t>TRUE_SETS_5273</t>
  </si>
  <si>
    <t>TRUE_SETS_5277</t>
  </si>
  <si>
    <t>Mongolia</t>
  </si>
  <si>
    <t>TRUE_SETS_5278</t>
  </si>
  <si>
    <t>TRUE_SETS_5279</t>
  </si>
  <si>
    <t>TRUE_SETS_5280</t>
  </si>
  <si>
    <t>TRUE_SETS_5281</t>
  </si>
  <si>
    <t>TRUE_SETS_5283</t>
  </si>
  <si>
    <t>TRUE_SETS_5284</t>
  </si>
  <si>
    <t>TRUE_SETS_5286</t>
  </si>
  <si>
    <t>TRUE_SETS_5287</t>
  </si>
  <si>
    <t>TRUE_SETS_5288</t>
  </si>
  <si>
    <t>TRUE_SETS_5290</t>
  </si>
  <si>
    <t>TRUE_SETS_5291</t>
  </si>
  <si>
    <t>TRUE_SETS_5292</t>
  </si>
  <si>
    <t>TRUE_SETS_5293</t>
  </si>
  <si>
    <t>TRUE_SETS_5294</t>
  </si>
  <si>
    <t>TRUE_SETS_5295</t>
  </si>
  <si>
    <t>TRUE_SETS_5296</t>
  </si>
  <si>
    <t>TRUE_SETS_5297</t>
  </si>
  <si>
    <t>TRUE_SETS_5298</t>
  </si>
  <si>
    <t>TRUE_SETS_5306</t>
  </si>
  <si>
    <t>Nepal</t>
  </si>
  <si>
    <t>Oman</t>
  </si>
  <si>
    <t>TRUE_SETS_5547</t>
  </si>
  <si>
    <t>Pakistan</t>
  </si>
  <si>
    <t>TRUE_SETS_5548</t>
  </si>
  <si>
    <t>TRUE_SETS_5549</t>
  </si>
  <si>
    <t>TRUE_SETS_5550</t>
  </si>
  <si>
    <t>TRUE_SETS_5551</t>
  </si>
  <si>
    <t>TRUE_SETS_5552</t>
  </si>
  <si>
    <t>TRUE_SETS_5553</t>
  </si>
  <si>
    <t>TRUE_SETS_5554</t>
  </si>
  <si>
    <t>TRUE_SETS_5555</t>
  </si>
  <si>
    <t>TRUE_SETS_5556</t>
  </si>
  <si>
    <t>TRUE_SETS_5557</t>
  </si>
  <si>
    <t>TRUE_SETS_5558</t>
  </si>
  <si>
    <t>TRUE_SETS_5559</t>
  </si>
  <si>
    <t>TRUE_SETS_5560</t>
  </si>
  <si>
    <t>TRUE_SETS_5562</t>
  </si>
  <si>
    <t>TRUE_SETS_5563</t>
  </si>
  <si>
    <t>TRUE_SETS_5564</t>
  </si>
  <si>
    <t>TRUE_SETS_5565</t>
  </si>
  <si>
    <t>TRUE_SETS_5566</t>
  </si>
  <si>
    <t>TRUE_SETS_5570</t>
  </si>
  <si>
    <t>TRUE_SETS_5574</t>
  </si>
  <si>
    <t>TRUE_SETS_5607</t>
  </si>
  <si>
    <t>Palestine</t>
  </si>
  <si>
    <t>TRUE_SETS_5629</t>
  </si>
  <si>
    <t>TRUE_SETS_5630</t>
  </si>
  <si>
    <t>Philippines</t>
  </si>
  <si>
    <t>Qatar</t>
  </si>
  <si>
    <t>TRUE_SETS_5909</t>
  </si>
  <si>
    <t>Saudi Arabia</t>
  </si>
  <si>
    <t>TRUE_SETS_5911</t>
  </si>
  <si>
    <t>TRUE_SETS_5912</t>
  </si>
  <si>
    <t>TRUE_SETS_5919</t>
  </si>
  <si>
    <t>TRUE_SETS_5920</t>
  </si>
  <si>
    <t>TRUE_SETS_5921</t>
  </si>
  <si>
    <t>TRUE_SETS_5926</t>
  </si>
  <si>
    <t>TRUE_SETS_5927</t>
  </si>
  <si>
    <t>TRUE_SETS_5929</t>
  </si>
  <si>
    <t>TRUE_SETS_5931</t>
  </si>
  <si>
    <t>TRUE_SETS_5933</t>
  </si>
  <si>
    <t>TRUE_SETS_5934</t>
  </si>
  <si>
    <t>TRUE_SETS_5935</t>
  </si>
  <si>
    <t>TRUE_SETS_5936</t>
  </si>
  <si>
    <t>Singapore</t>
  </si>
  <si>
    <t>South Korea</t>
  </si>
  <si>
    <t>Sri Lanka</t>
  </si>
  <si>
    <t>Thailand</t>
  </si>
  <si>
    <t>TRUE_SETS_6207</t>
  </si>
  <si>
    <t>Timor</t>
  </si>
  <si>
    <t>TRUE_SETS_6208</t>
  </si>
  <si>
    <t>TRUE_SETS_6209</t>
  </si>
  <si>
    <t>TRUE_SETS_6211</t>
  </si>
  <si>
    <t>TRUE_SETS_6212</t>
  </si>
  <si>
    <t>TRUE_SETS_6213</t>
  </si>
  <si>
    <t>TRUE_SETS_6215</t>
  </si>
  <si>
    <t>TRUE_SETS_6216</t>
  </si>
  <si>
    <t>TRUE_SETS_6217</t>
  </si>
  <si>
    <t>TRUE_SETS_6218</t>
  </si>
  <si>
    <t>TRUE_SETS_6220</t>
  </si>
  <si>
    <t>TRUE_SETS_6222</t>
  </si>
  <si>
    <t>TRUE_SETS_6223</t>
  </si>
  <si>
    <t>TRUE_SETS_6225</t>
  </si>
  <si>
    <t>TRUE_SETS_6387</t>
  </si>
  <si>
    <t>United Arab Emirates</t>
  </si>
  <si>
    <t>TRUE_SETS_6388</t>
  </si>
  <si>
    <t>TRUE_SETS_6389</t>
  </si>
  <si>
    <t>TRUE_SETS_6390</t>
  </si>
  <si>
    <t>TRUE_SETS_6391</t>
  </si>
  <si>
    <t>TRUE_SETS_6392</t>
  </si>
  <si>
    <t>TRUE_SETS_6393</t>
  </si>
  <si>
    <t>TRUE_SETS_6394</t>
  </si>
  <si>
    <t>TRUE_SETS_6395</t>
  </si>
  <si>
    <t>TRUE_SETS_6396</t>
  </si>
  <si>
    <t>TRUE_SETS_6397</t>
  </si>
  <si>
    <t>TRUE_SETS_6398</t>
  </si>
  <si>
    <t>TRUE_SETS_6399</t>
  </si>
  <si>
    <t>TRUE_SETS_6403</t>
  </si>
  <si>
    <t>TRUE_SETS_6404</t>
  </si>
  <si>
    <t>TRUE_SETS_6405</t>
  </si>
  <si>
    <t>TRUE_SETS_6406</t>
  </si>
  <si>
    <t>TRUE_SETS_6407</t>
  </si>
  <si>
    <t>TRUE_SETS_6408</t>
  </si>
  <si>
    <t>TRUE_SETS_6409</t>
  </si>
  <si>
    <t>TRUE_SETS_6410</t>
  </si>
  <si>
    <t>TRUE_SETS_6411</t>
  </si>
  <si>
    <t>TRUE_SETS_6412</t>
  </si>
  <si>
    <t>Vietnam</t>
  </si>
  <si>
    <t>Europe</t>
  </si>
  <si>
    <t>Austria</t>
  </si>
  <si>
    <t>Belgium</t>
  </si>
  <si>
    <t>TRUE_SETS_7270</t>
  </si>
  <si>
    <t>Bosnia and Herzegovina</t>
  </si>
  <si>
    <t>TRUE_SETS_7271</t>
  </si>
  <si>
    <t>TRUE_SETS_7272</t>
  </si>
  <si>
    <t>TRUE_SETS_7274</t>
  </si>
  <si>
    <t>TRUE_SETS_7275</t>
  </si>
  <si>
    <t>TRUE_SETS_7276</t>
  </si>
  <si>
    <t>TRUE_SETS_7277</t>
  </si>
  <si>
    <t>TRUE_SETS_7279</t>
  </si>
  <si>
    <t>TRUE_SETS_7280</t>
  </si>
  <si>
    <t>TRUE_SETS_7281</t>
  </si>
  <si>
    <t>TRUE_SETS_7282</t>
  </si>
  <si>
    <t>TRUE_SETS_7283</t>
  </si>
  <si>
    <t>TRUE_SETS_7284</t>
  </si>
  <si>
    <t>TRUE_SETS_7285</t>
  </si>
  <si>
    <t>TRUE_SETS_7289</t>
  </si>
  <si>
    <t>Bulgaria</t>
  </si>
  <si>
    <t>Croatia</t>
  </si>
  <si>
    <t>TRUE_SETS_7573</t>
  </si>
  <si>
    <t>Cyprus</t>
  </si>
  <si>
    <t>TRUE_SETS_7582</t>
  </si>
  <si>
    <t>TRUE_SETS_7586</t>
  </si>
  <si>
    <t>TRUE_SETS_7587</t>
  </si>
  <si>
    <t>TRUE_SETS_7588</t>
  </si>
  <si>
    <t>TRUE_SETS_7592</t>
  </si>
  <si>
    <t>TRUE_SETS_7593</t>
  </si>
  <si>
    <t>TRUE_SETS_7594</t>
  </si>
  <si>
    <t>TRUE_SETS_7599</t>
  </si>
  <si>
    <t>Denmark</t>
  </si>
  <si>
    <t>Estonia</t>
  </si>
  <si>
    <t>Finland</t>
  </si>
  <si>
    <t>France</t>
  </si>
  <si>
    <t>Germany</t>
  </si>
  <si>
    <t>Gibraltar</t>
  </si>
  <si>
    <t>Greece</t>
  </si>
  <si>
    <t>TRUE_SETS_9021</t>
  </si>
  <si>
    <t>Hungary</t>
  </si>
  <si>
    <t>TRUE_SETS_9022</t>
  </si>
  <si>
    <t>TRUE_SETS_9023</t>
  </si>
  <si>
    <t>TRUE_SETS_9024</t>
  </si>
  <si>
    <t>TRUE_SETS_9025</t>
  </si>
  <si>
    <t>TRUE_SETS_9026</t>
  </si>
  <si>
    <t>TRUE_SETS_9028</t>
  </si>
  <si>
    <t>TRUE_SETS_9029</t>
  </si>
  <si>
    <t>TRUE_SETS_9030</t>
  </si>
  <si>
    <t>TRUE_SETS_9031</t>
  </si>
  <si>
    <t>TRUE_SETS_9032</t>
  </si>
  <si>
    <t>TRUE_SETS_9033</t>
  </si>
  <si>
    <t>TRUE_SETS_9035</t>
  </si>
  <si>
    <t>Iceland</t>
  </si>
  <si>
    <t>TRUE_SETS_9246</t>
  </si>
  <si>
    <t>Ireland</t>
  </si>
  <si>
    <t>TRUE_SETS_9247</t>
  </si>
  <si>
    <t>TRUE_SETS_9248</t>
  </si>
  <si>
    <t>TRUE_SETS_9249</t>
  </si>
  <si>
    <t>TRUE_SETS_9250</t>
  </si>
  <si>
    <t>TRUE_SETS_9251</t>
  </si>
  <si>
    <t>TRUE_SETS_9252</t>
  </si>
  <si>
    <t>TRUE_SETS_9253</t>
  </si>
  <si>
    <t>TRUE_SETS_9254</t>
  </si>
  <si>
    <t>TRUE_SETS_9255</t>
  </si>
  <si>
    <t>TRUE_SETS_9256</t>
  </si>
  <si>
    <t>TRUE_SETS_9257</t>
  </si>
  <si>
    <t>TRUE_SETS_9258</t>
  </si>
  <si>
    <t>TRUE_SETS_9259</t>
  </si>
  <si>
    <t>TRUE_SETS_9260</t>
  </si>
  <si>
    <t>TRUE_SETS_9261</t>
  </si>
  <si>
    <t>TRUE_SETS_9263</t>
  </si>
  <si>
    <t>TRUE_SETS_9265</t>
  </si>
  <si>
    <t>TRUE_SETS_9266</t>
  </si>
  <si>
    <t>TRUE_SETS_9267</t>
  </si>
  <si>
    <t>TRUE_SETS_9301</t>
  </si>
  <si>
    <t>TRUE_SETS_9302</t>
  </si>
  <si>
    <t>TRUE_SETS_9303</t>
  </si>
  <si>
    <t>TRUE_SETS_9304</t>
  </si>
  <si>
    <t>TRUE_SETS_9305</t>
  </si>
  <si>
    <t>Italy</t>
  </si>
  <si>
    <t>TRUE_SETS_9666</t>
  </si>
  <si>
    <t>Kosovo</t>
  </si>
  <si>
    <t>TRUE_SETS_9667</t>
  </si>
  <si>
    <t>TRUE_SETS_9668</t>
  </si>
  <si>
    <t>TRUE_SETS_9669</t>
  </si>
  <si>
    <t>TRUE_SETS_9670</t>
  </si>
  <si>
    <t>TRUE_SETS_9671</t>
  </si>
  <si>
    <t>TRUE_SETS_9672</t>
  </si>
  <si>
    <t>TRUE_SETS_9673</t>
  </si>
  <si>
    <t>TRUE_SETS_9674</t>
  </si>
  <si>
    <t>TRUE_SETS_9675</t>
  </si>
  <si>
    <t>TRUE_SETS_9676</t>
  </si>
  <si>
    <t>TRUE_SETS_9677</t>
  </si>
  <si>
    <t>TRUE_SETS_9679</t>
  </si>
  <si>
    <t>TRUE_SETS_9680</t>
  </si>
  <si>
    <t>TRUE_SETS_9681</t>
  </si>
  <si>
    <t>TRUE_SETS_9682</t>
  </si>
  <si>
    <t>TRUE_SETS_9685</t>
  </si>
  <si>
    <t>TRUE_SETS_9686</t>
  </si>
  <si>
    <t>TRUE_SETS_9687</t>
  </si>
  <si>
    <t>TRUE_SETS_9688</t>
  </si>
  <si>
    <t>TRUE_SETS_9689</t>
  </si>
  <si>
    <t>TRUE_SETS_9690</t>
  </si>
  <si>
    <t>TRUE_SETS_9691</t>
  </si>
  <si>
    <t>TRUE_SETS_9692</t>
  </si>
  <si>
    <t>TRUE_SETS_9695</t>
  </si>
  <si>
    <t>TRUE_SETS_9756</t>
  </si>
  <si>
    <t>Latvia</t>
  </si>
  <si>
    <t>TRUE_SETS_9757</t>
  </si>
  <si>
    <t>TRUE_SETS_9758</t>
  </si>
  <si>
    <t>TRUE_SETS_9759</t>
  </si>
  <si>
    <t>TRUE_SETS_9762</t>
  </si>
  <si>
    <t>TRUE_SETS_9763</t>
  </si>
  <si>
    <t>TRUE_SETS_9764</t>
  </si>
  <si>
    <t>TRUE_SETS_9765</t>
  </si>
  <si>
    <t>TRUE_SETS_9766</t>
  </si>
  <si>
    <t>TRUE_SETS_9767</t>
  </si>
  <si>
    <t>TRUE_SETS_9769</t>
  </si>
  <si>
    <t>TRUE_SETS_9770</t>
  </si>
  <si>
    <t>TRUE_SETS_9771</t>
  </si>
  <si>
    <t>TRUE_SETS_9772</t>
  </si>
  <si>
    <t>TRUE_SETS_9773</t>
  </si>
  <si>
    <t>TRUE_SETS_9774</t>
  </si>
  <si>
    <t>TRUE_SETS_9776</t>
  </si>
  <si>
    <t>TRUE_SETS_9777</t>
  </si>
  <si>
    <t>TRUE_SETS_9778</t>
  </si>
  <si>
    <t>TRUE_SETS_9779</t>
  </si>
  <si>
    <t>TRUE_SETS_9780</t>
  </si>
  <si>
    <t>TRUE_SETS_9781</t>
  </si>
  <si>
    <t>TRUE_SETS_9783</t>
  </si>
  <si>
    <t>TRUE_SETS_9784</t>
  </si>
  <si>
    <t>TRUE_SETS_9785</t>
  </si>
  <si>
    <t>Lithuania</t>
  </si>
  <si>
    <t>TRUE_SETS_10146</t>
  </si>
  <si>
    <t>Malta</t>
  </si>
  <si>
    <t>TRUE_SETS_10147</t>
  </si>
  <si>
    <t>TRUE_SETS_10148</t>
  </si>
  <si>
    <t>TRUE_SETS_10152</t>
  </si>
  <si>
    <t>TRUE_SETS_10153</t>
  </si>
  <si>
    <t>TRUE_SETS_10154</t>
  </si>
  <si>
    <t>TRUE_SETS_10155</t>
  </si>
  <si>
    <t>TRUE_SETS_10156</t>
  </si>
  <si>
    <t>TRUE_SETS_10157</t>
  </si>
  <si>
    <t>TRUE_SETS_10158</t>
  </si>
  <si>
    <t>TRUE_SETS_10159</t>
  </si>
  <si>
    <t>TRUE_SETS_10160</t>
  </si>
  <si>
    <t>TRUE_SETS_10161</t>
  </si>
  <si>
    <t>TRUE_SETS_10162</t>
  </si>
  <si>
    <t>TRUE_SETS_10163</t>
  </si>
  <si>
    <t>TRUE_SETS_10164</t>
  </si>
  <si>
    <t>TRUE_SETS_10165</t>
  </si>
  <si>
    <t>TRUE_SETS_10167</t>
  </si>
  <si>
    <t>TRUE_SETS_10177</t>
  </si>
  <si>
    <t>TRUE_SETS_10185</t>
  </si>
  <si>
    <t>TRUE_SETS_10188</t>
  </si>
  <si>
    <t>TRUE_SETS_10189</t>
  </si>
  <si>
    <t>TRUE_SETS_10191</t>
  </si>
  <si>
    <t>TRUE_SETS_10192</t>
  </si>
  <si>
    <t>TRUE_SETS_10194</t>
  </si>
  <si>
    <t>TRUE_SETS_10196</t>
  </si>
  <si>
    <t>TRUE_SETS_10197</t>
  </si>
  <si>
    <t>TRUE_SETS_10201</t>
  </si>
  <si>
    <t>TRUE_SETS_10296</t>
  </si>
  <si>
    <t>Moldova</t>
  </si>
  <si>
    <t>TRUE_SETS_10297</t>
  </si>
  <si>
    <t>TRUE_SETS_10298</t>
  </si>
  <si>
    <t>TRUE_SETS_10299</t>
  </si>
  <si>
    <t>TRUE_SETS_10300</t>
  </si>
  <si>
    <t>TRUE_SETS_10301</t>
  </si>
  <si>
    <t>TRUE_SETS_10302</t>
  </si>
  <si>
    <t>TRUE_SETS_10303</t>
  </si>
  <si>
    <t>TRUE_SETS_10304</t>
  </si>
  <si>
    <t>TRUE_SETS_10305</t>
  </si>
  <si>
    <t>TRUE_SETS_10306</t>
  </si>
  <si>
    <t>TRUE_SETS_10307</t>
  </si>
  <si>
    <t>TRUE_SETS_10308</t>
  </si>
  <si>
    <t>TRUE_SETS_10309</t>
  </si>
  <si>
    <t>TRUE_SETS_10310</t>
  </si>
  <si>
    <t>TRUE_SETS_10311</t>
  </si>
  <si>
    <t>TRUE_SETS_10313</t>
  </si>
  <si>
    <t>TRUE_SETS_10314</t>
  </si>
  <si>
    <t>TRUE_SETS_10315</t>
  </si>
  <si>
    <t>TRUE_SETS_10316</t>
  </si>
  <si>
    <t>TRUE_SETS_10317</t>
  </si>
  <si>
    <t>TRUE_SETS_10320</t>
  </si>
  <si>
    <t>TRUE_SETS_10321</t>
  </si>
  <si>
    <t>TRUE_SETS_10323</t>
  </si>
  <si>
    <t>TRUE_SETS_10324</t>
  </si>
  <si>
    <t>Montenegro</t>
  </si>
  <si>
    <t>Netherlands</t>
  </si>
  <si>
    <t>TRUE_SETS_10656</t>
  </si>
  <si>
    <t>North Macedonia</t>
  </si>
  <si>
    <t>TRUE_SETS_10657</t>
  </si>
  <si>
    <t>TRUE_SETS_10658</t>
  </si>
  <si>
    <t>TRUE_SETS_10659</t>
  </si>
  <si>
    <t>TRUE_SETS_10660</t>
  </si>
  <si>
    <t>TRUE_SETS_10665</t>
  </si>
  <si>
    <t>TRUE_SETS_10666</t>
  </si>
  <si>
    <t>TRUE_SETS_10667</t>
  </si>
  <si>
    <t>TRUE_SETS_10668</t>
  </si>
  <si>
    <t>TRUE_SETS_10669</t>
  </si>
  <si>
    <t>TRUE_SETS_10672</t>
  </si>
  <si>
    <t>TRUE_SETS_10673</t>
  </si>
  <si>
    <t>TRUE_SETS_10674</t>
  </si>
  <si>
    <t>TRUE_SETS_10675</t>
  </si>
  <si>
    <t>TRUE_SETS_10681</t>
  </si>
  <si>
    <t>Norway</t>
  </si>
  <si>
    <t>Poland</t>
  </si>
  <si>
    <t>Portugal</t>
  </si>
  <si>
    <t>Romania</t>
  </si>
  <si>
    <t>Russia</t>
  </si>
  <si>
    <t>Serbia</t>
  </si>
  <si>
    <t>Slovakia</t>
  </si>
  <si>
    <t>Slovenia</t>
  </si>
  <si>
    <t>Spain</t>
  </si>
  <si>
    <t>Sweden</t>
  </si>
  <si>
    <t>Switzerland</t>
  </si>
  <si>
    <t>TRUE_SETS_12006</t>
  </si>
  <si>
    <t>Ukraine</t>
  </si>
  <si>
    <t>TRUE_SETS_12007</t>
  </si>
  <si>
    <t>TRUE_SETS_12012</t>
  </si>
  <si>
    <t>TRUE_SETS_12013</t>
  </si>
  <si>
    <t>TRUE_SETS_12014</t>
  </si>
  <si>
    <t>TRUE_SETS_12022</t>
  </si>
  <si>
    <t>TRUE_SETS_12037</t>
  </si>
  <si>
    <t>TRUE_SETS_12045</t>
  </si>
  <si>
    <t>TRUE_SETS_12046</t>
  </si>
  <si>
    <t>TRUE_SETS_12048</t>
  </si>
  <si>
    <t>TRUE_SETS_12049</t>
  </si>
  <si>
    <t>TRUE_SETS_12050</t>
  </si>
  <si>
    <t>TRUE_SETS_12051</t>
  </si>
  <si>
    <t>TRUE_SETS_12052</t>
  </si>
  <si>
    <t>TRUE_SETS_12053</t>
  </si>
  <si>
    <t>TRUE_SETS_12055</t>
  </si>
  <si>
    <t>TRUE_SETS_12056</t>
  </si>
  <si>
    <t>TRUE_SETS_12057</t>
  </si>
  <si>
    <t>TRUE_SETS_12058</t>
  </si>
  <si>
    <t>TRUE_SETS_12062</t>
  </si>
  <si>
    <t>United Kingdom</t>
  </si>
  <si>
    <t>TRUE_SETS_12522</t>
  </si>
  <si>
    <t>North America</t>
  </si>
  <si>
    <t>Bahamas</t>
  </si>
  <si>
    <t>TRUE_SETS_12526</t>
  </si>
  <si>
    <t>TRUE_SETS_12527</t>
  </si>
  <si>
    <t>TRUE_SETS_12529</t>
  </si>
  <si>
    <t>TRUE_SETS_12530</t>
  </si>
  <si>
    <t>TRUE_SETS_12531</t>
  </si>
  <si>
    <t>TRUE_SETS_12532</t>
  </si>
  <si>
    <t>TRUE_SETS_12533</t>
  </si>
  <si>
    <t>TRUE_SETS_12534</t>
  </si>
  <si>
    <t>TRUE_SETS_12535</t>
  </si>
  <si>
    <t>TRUE_SETS_12536</t>
  </si>
  <si>
    <t>TRUE_SETS_12537</t>
  </si>
  <si>
    <t>Belize</t>
  </si>
  <si>
    <t>TRUE_SETS_12939</t>
  </si>
  <si>
    <t>British Virgin Islands</t>
  </si>
  <si>
    <t>TRUE_SETS_12940</t>
  </si>
  <si>
    <t>TRUE_SETS_12941</t>
  </si>
  <si>
    <t>TRUE_SETS_12942</t>
  </si>
  <si>
    <t>TRUE_SETS_12943</t>
  </si>
  <si>
    <t>TRUE_SETS_12946</t>
  </si>
  <si>
    <t>TRUE_SETS_12948</t>
  </si>
  <si>
    <t>TRUE_SETS_12949</t>
  </si>
  <si>
    <t>Canada</t>
  </si>
  <si>
    <t>Costa Rica</t>
  </si>
  <si>
    <t>Cuba</t>
  </si>
  <si>
    <t>Dominican Republic</t>
  </si>
  <si>
    <t>TRUE_SETS_13688</t>
  </si>
  <si>
    <t>Grenada</t>
  </si>
  <si>
    <t>TRUE_SETS_13694</t>
  </si>
  <si>
    <t>TRUE_SETS_13697</t>
  </si>
  <si>
    <t>TRUE_SETS_13700</t>
  </si>
  <si>
    <t>TRUE_SETS_13702</t>
  </si>
  <si>
    <t>TRUE_SETS_13703</t>
  </si>
  <si>
    <t>TRUE_SETS_13704</t>
  </si>
  <si>
    <t>TRUE_SETS_13705</t>
  </si>
  <si>
    <t>TRUE_SETS_13706</t>
  </si>
  <si>
    <t>TRUE_SETS_13707</t>
  </si>
  <si>
    <t>TRUE_SETS_13708</t>
  </si>
  <si>
    <t>TRUE_SETS_13776</t>
  </si>
  <si>
    <t>Guatemala</t>
  </si>
  <si>
    <t>TRUE_SETS_13777</t>
  </si>
  <si>
    <t>TRUE_SETS_13778</t>
  </si>
  <si>
    <t>TRUE_SETS_13779</t>
  </si>
  <si>
    <t>TRUE_SETS_13780</t>
  </si>
  <si>
    <t>TRUE_SETS_13781</t>
  </si>
  <si>
    <t>TRUE_SETS_13782</t>
  </si>
  <si>
    <t>TRUE_SETS_13783</t>
  </si>
  <si>
    <t>TRUE_SETS_13784</t>
  </si>
  <si>
    <t>TRUE_SETS_13785</t>
  </si>
  <si>
    <t>TRUE_SETS_13786</t>
  </si>
  <si>
    <t>TRUE_SETS_13788</t>
  </si>
  <si>
    <t>TRUE_SETS_13789</t>
  </si>
  <si>
    <t>TRUE_SETS_13790</t>
  </si>
  <si>
    <t>TRUE_SETS_13791</t>
  </si>
  <si>
    <t>TRUE_SETS_13792</t>
  </si>
  <si>
    <t>TRUE_SETS_13793</t>
  </si>
  <si>
    <t>TRUE_SETS_13794</t>
  </si>
  <si>
    <t>TRUE_SETS_13796</t>
  </si>
  <si>
    <t>TRUE_SETS_13797</t>
  </si>
  <si>
    <t>TRUE_SETS_13798</t>
  </si>
  <si>
    <t>TRUE_SETS_13799</t>
  </si>
  <si>
    <t>TRUE_SETS_13800</t>
  </si>
  <si>
    <t>TRUE_SETS_13801</t>
  </si>
  <si>
    <t>TRUE_SETS_13802</t>
  </si>
  <si>
    <t>TRUE_SETS_13805</t>
  </si>
  <si>
    <t>TRUE_SETS_13875</t>
  </si>
  <si>
    <t>Honduras</t>
  </si>
  <si>
    <t>TRUE_SETS_13876</t>
  </si>
  <si>
    <t>TRUE_SETS_13880</t>
  </si>
  <si>
    <t>TRUE_SETS_13881</t>
  </si>
  <si>
    <t>TRUE_SETS_13882</t>
  </si>
  <si>
    <t>TRUE_SETS_13883</t>
  </si>
  <si>
    <t>TRUE_SETS_13884</t>
  </si>
  <si>
    <t>TRUE_SETS_13885</t>
  </si>
  <si>
    <t>TRUE_SETS_13886</t>
  </si>
  <si>
    <t>TRUE_SETS_13887</t>
  </si>
  <si>
    <t>TRUE_SETS_13894</t>
  </si>
  <si>
    <t>Jamaica</t>
  </si>
  <si>
    <t>TRUE_SETS_13987</t>
  </si>
  <si>
    <t>TRUE_SETS_13988</t>
  </si>
  <si>
    <t>TRUE_SETS_13989</t>
  </si>
  <si>
    <t>TRUE_SETS_13990</t>
  </si>
  <si>
    <t>TRUE_SETS_13991</t>
  </si>
  <si>
    <t>TRUE_SETS_13992</t>
  </si>
  <si>
    <t>TRUE_SETS_13993</t>
  </si>
  <si>
    <t>TRUE_SETS_13994</t>
  </si>
  <si>
    <t>TRUE_SETS_13995</t>
  </si>
  <si>
    <t>TRUE_SETS_13996</t>
  </si>
  <si>
    <t>TRUE_SETS_13998</t>
  </si>
  <si>
    <t>TRUE_SETS_13999</t>
  </si>
  <si>
    <t>TRUE_SETS_14000</t>
  </si>
  <si>
    <t>TRUE_SETS_14001</t>
  </si>
  <si>
    <t>TRUE_SETS_14002</t>
  </si>
  <si>
    <t>TRUE_SETS_14004</t>
  </si>
  <si>
    <t>TRUE_SETS_14007</t>
  </si>
  <si>
    <t>TRUE_SETS_14010</t>
  </si>
  <si>
    <t>TRUE_SETS_14016</t>
  </si>
  <si>
    <t>TRUE_SETS_14017</t>
  </si>
  <si>
    <t>TRUE_SETS_14018</t>
  </si>
  <si>
    <t>TRUE_SETS_14019</t>
  </si>
  <si>
    <t>TRUE_SETS_14020</t>
  </si>
  <si>
    <t>TRUE_SETS_14021</t>
  </si>
  <si>
    <t>Mexico</t>
  </si>
  <si>
    <t>Panama</t>
  </si>
  <si>
    <t>Oceania</t>
  </si>
  <si>
    <t>Australia</t>
  </si>
  <si>
    <t>TRUE_SETS_14946</t>
  </si>
  <si>
    <t>Fiji</t>
  </si>
  <si>
    <t>TRUE_SETS_14949</t>
  </si>
  <si>
    <t>TRUE_SETS_14950</t>
  </si>
  <si>
    <t>TRUE_SETS_14951</t>
  </si>
  <si>
    <t>TRUE_SETS_14954</t>
  </si>
  <si>
    <t>TRUE_SETS_14955</t>
  </si>
  <si>
    <t>TRUE_SETS_14956</t>
  </si>
  <si>
    <t>TRUE_SETS_14957</t>
  </si>
  <si>
    <t>TRUE_SETS_14958</t>
  </si>
  <si>
    <t>TRUE_SETS_14959</t>
  </si>
  <si>
    <t>TRUE_SETS_14960</t>
  </si>
  <si>
    <t>TRUE_SETS_14961</t>
  </si>
  <si>
    <t>TRUE_SETS_14962</t>
  </si>
  <si>
    <t>TRUE_SETS_14963</t>
  </si>
  <si>
    <t>New Zealand</t>
  </si>
  <si>
    <t>Papua New Guinea</t>
  </si>
  <si>
    <t>South America</t>
  </si>
  <si>
    <t>Argentina</t>
  </si>
  <si>
    <t>Brazil</t>
  </si>
  <si>
    <t>Chile</t>
  </si>
  <si>
    <t>Colombia</t>
  </si>
  <si>
    <t>TRUE_SETS_15792</t>
  </si>
  <si>
    <t>Ecuador</t>
  </si>
  <si>
    <t>TRUE_SETS_15793</t>
  </si>
  <si>
    <t>TRUE_SETS_15794</t>
  </si>
  <si>
    <t>TRUE_SETS_15795</t>
  </si>
  <si>
    <t>TRUE_SETS_15796</t>
  </si>
  <si>
    <t>TRUE_SETS_15797</t>
  </si>
  <si>
    <t>TRUE_SETS_15798</t>
  </si>
  <si>
    <t>TRUE_SETS_15799</t>
  </si>
  <si>
    <t>TRUE_SETS_15800</t>
  </si>
  <si>
    <t>TRUE_SETS_15801</t>
  </si>
  <si>
    <t>TRUE_SETS_15802</t>
  </si>
  <si>
    <t>TRUE_SETS_15803</t>
  </si>
  <si>
    <t>TRUE_SETS_15804</t>
  </si>
  <si>
    <t>TRUE_SETS_15805</t>
  </si>
  <si>
    <t>TRUE_SETS_15806</t>
  </si>
  <si>
    <t>TRUE_SETS_15807</t>
  </si>
  <si>
    <t>TRUE_SETS_15808</t>
  </si>
  <si>
    <t>TRUE_SETS_15809</t>
  </si>
  <si>
    <t>TRUE_SETS_15810</t>
  </si>
  <si>
    <t>TRUE_SETS_15811</t>
  </si>
  <si>
    <t>TRUE_SETS_15812</t>
  </si>
  <si>
    <t>TRUE_SETS_15813</t>
  </si>
  <si>
    <t>TRUE_SETS_15814</t>
  </si>
  <si>
    <t>TRUE_SETS_15815</t>
  </si>
  <si>
    <t>TRUE_SETS_15996</t>
  </si>
  <si>
    <t>Paraguay</t>
  </si>
  <si>
    <t>TRUE_SETS_15998</t>
  </si>
  <si>
    <t>TRUE_SETS_15999</t>
  </si>
  <si>
    <t>TRUE_SETS_16000</t>
  </si>
  <si>
    <t>TRUE_SETS_16001</t>
  </si>
  <si>
    <t>TRUE_SETS_16002</t>
  </si>
  <si>
    <t>TRUE_SETS_16004</t>
  </si>
  <si>
    <t>TRUE_SETS_16005</t>
  </si>
  <si>
    <t>TRUE_SETS_16006</t>
  </si>
  <si>
    <t>TRUE_SETS_16008</t>
  </si>
  <si>
    <t>TRUE_SETS_16009</t>
  </si>
  <si>
    <t>TRUE_SETS_16010</t>
  </si>
  <si>
    <t>TRUE_SETS_16011</t>
  </si>
  <si>
    <t>TRUE_SETS_16012</t>
  </si>
  <si>
    <t>TRUE_SETS_16013</t>
  </si>
  <si>
    <t>TRUE_SETS_16015</t>
  </si>
  <si>
    <t>TRUE_SETS_16016</t>
  </si>
  <si>
    <t>TRUE_SETS_16018</t>
  </si>
  <si>
    <t>TRUE_SETS_16019</t>
  </si>
  <si>
    <t>TRUE_SETS_16022</t>
  </si>
  <si>
    <t>TRUE_SETS_16024</t>
  </si>
  <si>
    <t>TRUE_SETS_16025</t>
  </si>
  <si>
    <t>Peru</t>
  </si>
  <si>
    <t>Suriname</t>
  </si>
  <si>
    <t>TRUE_SETS_16326</t>
  </si>
  <si>
    <t>TRUE_SETS_16327</t>
  </si>
  <si>
    <t>Uruguay</t>
  </si>
  <si>
    <t>TRUE_SETS_16328</t>
  </si>
  <si>
    <t>TRUE_SETS_16331</t>
  </si>
  <si>
    <t>TRUE_SETS_16332</t>
  </si>
  <si>
    <t>TRUE_SETS_16333</t>
  </si>
  <si>
    <t>TRUE_SETS_16334</t>
  </si>
  <si>
    <t>TRUE_SETS_16335</t>
  </si>
  <si>
    <t>TRUE_SETS_16336</t>
  </si>
  <si>
    <t>TRUE_SETS_16337</t>
  </si>
  <si>
    <t>TRUE_SETS_16339</t>
  </si>
  <si>
    <t>TRUE_SETS_16340</t>
  </si>
  <si>
    <t>TRUE_SETS_16341</t>
  </si>
  <si>
    <t>TRUE_SETS_16342</t>
  </si>
  <si>
    <t>TRUE_SETS_16343</t>
  </si>
  <si>
    <t>TRUE_SETS_16344</t>
  </si>
  <si>
    <t>TRUE_SETS_16345</t>
  </si>
  <si>
    <t>TRUE_SETS_16346</t>
  </si>
  <si>
    <t>TRUE_SETS_16347</t>
  </si>
  <si>
    <t>TRUE_SETS_16348</t>
  </si>
  <si>
    <t>TRUE_SETS_16349</t>
  </si>
  <si>
    <t>TRUE_SETS_16350</t>
  </si>
  <si>
    <t>TRUE_SETS_16351</t>
  </si>
  <si>
    <t>TRUE_SETS_16352</t>
  </si>
  <si>
    <t>TRUE_SETS_16353</t>
  </si>
  <si>
    <t>TRUE_SETS_16354</t>
  </si>
  <si>
    <t>TRUE_SETS_16355</t>
  </si>
  <si>
    <t>TRUE_SETS_16447</t>
  </si>
  <si>
    <t>TRUE_SETS_16449</t>
  </si>
  <si>
    <t>Venezuela</t>
  </si>
  <si>
    <t>TRUE_SETS_16450</t>
  </si>
  <si>
    <t>TRUE_SETS_16451</t>
  </si>
  <si>
    <t>TRUE_SETS_16453</t>
  </si>
  <si>
    <t>TRUE_SETS_16459</t>
  </si>
  <si>
    <t>TRUE_SETS_16461</t>
  </si>
  <si>
    <t>TRUE_SETS_16463</t>
  </si>
  <si>
    <t>TRUE_SETS_16465</t>
  </si>
  <si>
    <t>TRUE_SETS_16466</t>
  </si>
  <si>
    <t>TRUE_SETS_16472</t>
  </si>
  <si>
    <t>TRUE_SETS_16474</t>
  </si>
  <si>
    <t>Locations</t>
    <phoneticPr fontId="2" type="noConversion"/>
  </si>
  <si>
    <t>Spain</t>
    <phoneticPr fontId="2" type="noConversion"/>
  </si>
  <si>
    <t>Nums of Truesets</t>
    <phoneticPr fontId="2" type="noConversion"/>
  </si>
  <si>
    <t>Training sets</t>
    <phoneticPr fontId="2" type="noConversion"/>
  </si>
  <si>
    <t>Type of datasets</t>
    <phoneticPr fontId="2" type="noConversion"/>
  </si>
  <si>
    <t>Validating sets</t>
    <phoneticPr fontId="2" type="noConversion"/>
  </si>
  <si>
    <t>Netherlands</t>
    <phoneticPr fontId="2" type="noConversion"/>
  </si>
  <si>
    <t>Canada</t>
    <phoneticPr fontId="2" type="noConversion"/>
  </si>
  <si>
    <t>Norway</t>
    <phoneticPr fontId="2" type="noConversion"/>
  </si>
  <si>
    <t>Brazil</t>
    <phoneticPr fontId="2" type="noConversion"/>
  </si>
  <si>
    <t>Iran</t>
    <phoneticPr fontId="2" type="noConversion"/>
  </si>
  <si>
    <t>Costa Rica</t>
    <phoneticPr fontId="2" type="noConversion"/>
  </si>
  <si>
    <t>Rwanda</t>
    <phoneticPr fontId="2" type="noConversion"/>
  </si>
  <si>
    <t>Belize</t>
    <phoneticPr fontId="2" type="noConversion"/>
  </si>
  <si>
    <t>X32.NSP13_D105Y.D</t>
  </si>
  <si>
    <t>X62.S_W152R.W</t>
  </si>
  <si>
    <t>X63.S_E154Q.K</t>
  </si>
  <si>
    <t>X63.S_E154Q.Y</t>
  </si>
  <si>
    <t>X65.S_I210T.F</t>
  </si>
  <si>
    <t>X67.S_A222V.T</t>
  </si>
  <si>
    <t>X69.S_D253G.N</t>
  </si>
  <si>
    <t>X70.S_P323F.P</t>
  </si>
  <si>
    <t>X72.S_E341D.E</t>
  </si>
  <si>
    <t>X72.S_E341D.G</t>
  </si>
  <si>
    <t>X72.S_E341D.V</t>
  </si>
  <si>
    <t>X73.S_R346KS.K</t>
  </si>
  <si>
    <t>X73.S_R346KS.R</t>
  </si>
  <si>
    <t>X73.S_R346KS.T</t>
  </si>
  <si>
    <t>X74.S_S371L.F</t>
  </si>
  <si>
    <t>X74.S_S371L.L</t>
  </si>
  <si>
    <t>X74.S_S371L.Y</t>
  </si>
  <si>
    <t>X75.S_S373P.P</t>
  </si>
  <si>
    <t>X78.S_K417NT.R</t>
  </si>
  <si>
    <t>X79.S_N439K.N</t>
  </si>
  <si>
    <t>X79.S_N439K.T</t>
  </si>
  <si>
    <t>X81.S_G446S.S</t>
  </si>
  <si>
    <t>X84.S_Y453F.H</t>
  </si>
  <si>
    <t>X101.S_Q677H.H</t>
  </si>
  <si>
    <t>X101.S_Q677H.Q</t>
  </si>
  <si>
    <t>X140.NS8_Q23Stop.Q</t>
  </si>
  <si>
    <t>X140.NS8_Q23Stop.R</t>
  </si>
  <si>
    <t>X141.NS8_S24L.L</t>
  </si>
  <si>
    <t>**</t>
  </si>
  <si>
    <t>***</t>
  </si>
  <si>
    <t>*</t>
  </si>
  <si>
    <t>***</t>
    <phoneticPr fontId="2" type="noConversion"/>
  </si>
  <si>
    <t>X1.NSP2_T85I.T</t>
  </si>
  <si>
    <t>X11.NSP3_M84V.A</t>
  </si>
  <si>
    <t>X11.NSP3_M84V.I</t>
  </si>
  <si>
    <t>X11.NSP3_M84V.M</t>
  </si>
  <si>
    <t>X11.NSP3_M84V.T</t>
  </si>
  <si>
    <t>X71.S_G339D.G</t>
  </si>
  <si>
    <t>X76.S_S375F.F</t>
  </si>
  <si>
    <t>X76.S_S375F.S</t>
  </si>
  <si>
    <t>X88.S_V483A.I</t>
  </si>
  <si>
    <t>X88.S_V483A.V</t>
  </si>
  <si>
    <t>X93.S_G496S.S</t>
  </si>
  <si>
    <t>X126.NS3_L15F.L</t>
  </si>
  <si>
    <t>X142.NS8_T26I.S</t>
  </si>
  <si>
    <t>X143.NS8_Q27Stop.Q</t>
  </si>
  <si>
    <t>X149.NS8_Y73C.Y</t>
  </si>
  <si>
    <t>X150.NS8_L84S.S</t>
  </si>
  <si>
    <t>X153.N_D22Y.G</t>
  </si>
  <si>
    <t>X154.N_D63G.Y</t>
  </si>
  <si>
    <t>X155.N_P67S.S</t>
  </si>
  <si>
    <t>X156.N_S194L.P</t>
  </si>
  <si>
    <t>X156.N_S194L.S</t>
  </si>
  <si>
    <t>X14.NSP3_T237A.I</t>
  </si>
  <si>
    <t>X62.S_W152R.stop</t>
  </si>
  <si>
    <t>X15.NSP3_E378V.E</t>
  </si>
  <si>
    <t>X45.S_P25L.P</t>
  </si>
  <si>
    <t>X45.S_P25L.Y</t>
  </si>
  <si>
    <t>X46.S_P26S.L</t>
  </si>
  <si>
    <t>X54.S_T95I.I</t>
  </si>
  <si>
    <t>X63.S_E154Q.E</t>
  </si>
  <si>
    <t>X75.S_S373P.S</t>
  </si>
  <si>
    <t>X83.S_L452R.M</t>
  </si>
  <si>
    <t>X87.S_T478I.K</t>
  </si>
  <si>
    <t>X89.S_E484KQ.V</t>
  </si>
  <si>
    <t>X101.S_Q677H.R</t>
  </si>
  <si>
    <t>X102.S_N679K.N</t>
  </si>
  <si>
    <t>X103.S_P681HR.P</t>
  </si>
  <si>
    <t>X104.S_A701V.A</t>
  </si>
  <si>
    <t>X104.S_A701V.S</t>
  </si>
  <si>
    <t>X104.S_A701V.V</t>
  </si>
  <si>
    <t>X124.S_V1176F.A</t>
  </si>
  <si>
    <t>X134.NS3_S171L.S</t>
  </si>
  <si>
    <t>X162.N_G215C.C</t>
  </si>
  <si>
    <t>X162.N_G215C.G</t>
  </si>
  <si>
    <t>X162.N_G215C.S</t>
  </si>
  <si>
    <t>X16.NSP3_T428I.I</t>
  </si>
  <si>
    <t>X24.NSP3_V1069I.I</t>
  </si>
  <si>
    <t>X62.S_W152R.L</t>
  </si>
  <si>
    <t>X85.S_G476S.V</t>
  </si>
  <si>
    <t>X70.S_P323F.L</t>
  </si>
  <si>
    <t>X89.S_E484KQ.S</t>
  </si>
  <si>
    <t>X127.NS3_S26L.L</t>
  </si>
  <si>
    <t>X36.NSP13_M429I.M</t>
  </si>
  <si>
    <t>X44.S_T20N.I</t>
  </si>
  <si>
    <t>X44.S_T20N.T</t>
  </si>
  <si>
    <t>X66.S_D215GH.C</t>
  </si>
  <si>
    <t>X79.S_N439K.K</t>
  </si>
  <si>
    <t>X86.S_S477N.N</t>
  </si>
  <si>
    <t>X87.S_T478I.R</t>
  </si>
  <si>
    <t>X112.S_A879T.V</t>
  </si>
  <si>
    <t>X123.S_D1139H.D</t>
  </si>
  <si>
    <t>X157.N_P199L.P</t>
  </si>
  <si>
    <t>X31.NSP13_Q88H.Q</t>
  </si>
  <si>
    <t>X100.S_H655Y.H</t>
  </si>
  <si>
    <t>X148.NS8_K68Stop.K</t>
  </si>
  <si>
    <t>X150.NS8_L84S.L</t>
  </si>
  <si>
    <t>X154.N_D63G.G</t>
  </si>
  <si>
    <t>X155.N_P67S.P</t>
  </si>
  <si>
    <t>X156.N_S194L.L</t>
  </si>
  <si>
    <t>Belize</t>
    <phoneticPr fontId="2" type="noConversion"/>
  </si>
  <si>
    <t>X14.NSP3_T237A.R</t>
  </si>
  <si>
    <t>X21.NSP3_P822S.L</t>
  </si>
  <si>
    <t>X21.NSP3_P822S.P</t>
  </si>
  <si>
    <t>X21.NSP3_P822S.S</t>
  </si>
  <si>
    <t>X62.S_W152R.R</t>
  </si>
  <si>
    <t>X65.S_I210T.S</t>
  </si>
  <si>
    <t>X68.S_S247G.S</t>
  </si>
  <si>
    <t>X69.S_D253G.D</t>
  </si>
  <si>
    <t>X70.S_P323F.E</t>
  </si>
  <si>
    <t>X70.S_P323F.Q</t>
  </si>
  <si>
    <t>X73.S_R346KS.S</t>
  </si>
  <si>
    <t>X85.S_G476S.N</t>
  </si>
  <si>
    <t>X91.S_Q493R.Q</t>
  </si>
  <si>
    <t>X94.S_Q498R.stop</t>
  </si>
  <si>
    <t>X110.S_D796HY.D</t>
  </si>
  <si>
    <t>X110.S_D796HY.Y</t>
  </si>
  <si>
    <t>X119.S_E1072K.E</t>
  </si>
  <si>
    <t>X119.S_E1072K.K</t>
  </si>
  <si>
    <t>X123.S_D1139H.N</t>
  </si>
  <si>
    <t>X123.S_D1139H.S</t>
  </si>
  <si>
    <t>X158.N_R203K.S</t>
  </si>
  <si>
    <t>X107.S_N764K.K</t>
  </si>
  <si>
    <t>X116.S_S982A.A</t>
  </si>
  <si>
    <t>X148.NS8_K68Stop.stop</t>
  </si>
  <si>
    <t>X15.NSP3_E378V.A</t>
  </si>
  <si>
    <t>X15.NSP3_E378V.D</t>
  </si>
  <si>
    <t>X29.NSP12_P227S.S</t>
  </si>
  <si>
    <t>X40.S_P9L.S</t>
  </si>
  <si>
    <t>X48.S_A67V.V</t>
  </si>
  <si>
    <t>X80.S_N440K.K</t>
  </si>
  <si>
    <t>X86.S_S477N.K</t>
  </si>
  <si>
    <t>X100.S_H655Y.Q</t>
  </si>
  <si>
    <t>X100.S_H655Y.R</t>
  </si>
  <si>
    <t>X100.S_H655Y.Y</t>
  </si>
  <si>
    <t>X102.S_N679K.H</t>
  </si>
  <si>
    <t>X102.S_N679K.K</t>
  </si>
  <si>
    <t>X102.S_N679K.S</t>
  </si>
  <si>
    <t>X107.S_N764K.N</t>
  </si>
  <si>
    <t>X107.S_N764K.S</t>
  </si>
  <si>
    <t>X109.S_E780Q.D</t>
  </si>
  <si>
    <t>X127.NS3_S26L.S</t>
  </si>
  <si>
    <t>X137.NS3_D238Y.E</t>
  </si>
  <si>
    <t>X149.NS8_Y73C.C</t>
  </si>
  <si>
    <t>X149.NS8_Y73C.R</t>
  </si>
  <si>
    <t>X158.N_R203K.G</t>
  </si>
  <si>
    <t>X158.N_R203K.Q</t>
  </si>
  <si>
    <t>X159.N_G204R.A</t>
  </si>
  <si>
    <t>X161.N_G214C.D</t>
  </si>
  <si>
    <t>X162.N_G215C.A</t>
  </si>
  <si>
    <t>X162.N_G215C.Q</t>
  </si>
  <si>
    <t>X23.NSP3_A890D.A</t>
  </si>
  <si>
    <t>X97.S_T547K.T</t>
  </si>
  <si>
    <t>X13.NSP3_T183I.I</t>
  </si>
  <si>
    <t>X42.S_L18F.F</t>
  </si>
  <si>
    <t>X56.S_C136F.C</t>
  </si>
  <si>
    <t>X117.S_T1027I.T</t>
  </si>
  <si>
    <t>X53.S_D80A.D</t>
  </si>
  <si>
    <t>X36.NSP13_M429I.V</t>
  </si>
  <si>
    <t>X55.S_E96Q.E</t>
  </si>
  <si>
    <t>X147.NS8_S67F.F</t>
  </si>
  <si>
    <t>X23.NSP3_A890D.K</t>
  </si>
  <si>
    <t>X55.S_E96Q.K</t>
  </si>
  <si>
    <t>X64.S_R190S.G</t>
  </si>
  <si>
    <t>X64.S_R190S.K</t>
  </si>
  <si>
    <t>X164.N_S235F.N</t>
  </si>
  <si>
    <t>X29.NSP12_P227S.P</t>
  </si>
  <si>
    <t>X14.NSP3_T237A.A</t>
  </si>
  <si>
    <t>X110.S_D796HY.G</t>
  </si>
  <si>
    <t>X129.NS3_P42L.P</t>
  </si>
  <si>
    <t>X129.NS3_P42L.S</t>
  </si>
  <si>
    <t>X138.NS3_G251V.C</t>
  </si>
  <si>
    <t>X129.NS3_P42L.A</t>
  </si>
  <si>
    <t>X129.NS3_P42L.F</t>
  </si>
  <si>
    <t>X129.NS3_P42L.L</t>
  </si>
  <si>
    <t>X129.NS3_P42L.R</t>
  </si>
  <si>
    <t>X13.NSP3_T183I.N</t>
  </si>
  <si>
    <t>X7.NSP2_P585S.L</t>
  </si>
  <si>
    <t>X12.NSP3_Y88H.H</t>
  </si>
  <si>
    <t>X21.NSP3_P822S.H</t>
  </si>
  <si>
    <t>X27.NSP6_L37F.F</t>
  </si>
  <si>
    <t>X27.NSP6_L37F.L</t>
  </si>
  <si>
    <t>X31.NSP13_Q88H.W</t>
  </si>
  <si>
    <t>X32.NSP13_D105Y.N</t>
  </si>
  <si>
    <t>X33.NSP13_G206C.S</t>
  </si>
  <si>
    <t>X40.S_P9L.L</t>
  </si>
  <si>
    <t>X47.S_Q52R.Q</t>
  </si>
  <si>
    <t>X66.S_D215GH.D</t>
  </si>
  <si>
    <t>X66.S_D215GH.E</t>
  </si>
  <si>
    <t>X66.S_D215GH.G</t>
  </si>
  <si>
    <t>X66.S_D215GH.N</t>
  </si>
  <si>
    <t>X69.S_D253G.G</t>
  </si>
  <si>
    <t>X80.S_N440K.N</t>
  </si>
  <si>
    <t>X91.S_Q493R.R</t>
  </si>
  <si>
    <t>X105.S_T716I.I</t>
  </si>
  <si>
    <t>X111.S_T859N.N</t>
  </si>
  <si>
    <t>X113.S_A899S.A</t>
  </si>
  <si>
    <t>X115.S_D950N.S</t>
  </si>
  <si>
    <t>X132.NS3_T89I.T</t>
  </si>
  <si>
    <t>**</t>
    <phoneticPr fontId="2" type="noConversion"/>
  </si>
  <si>
    <t>X25.NSP3_T1198I.S</t>
  </si>
  <si>
    <t>X29.NSP12_P227S.L</t>
  </si>
  <si>
    <t>X29.NSP12_P227S.R</t>
  </si>
  <si>
    <t>X44.S_T20N.N</t>
  </si>
  <si>
    <t>X50.S_G75T.N</t>
  </si>
  <si>
    <t>X79.S_N439K.S</t>
  </si>
  <si>
    <t>X81.S_G446S.D</t>
  </si>
  <si>
    <t>X83.S_L452R.L</t>
  </si>
  <si>
    <t>X90.S_F490RS.S</t>
  </si>
  <si>
    <t>X92.S_S494P.L</t>
  </si>
  <si>
    <t>X93.S_G496S.G</t>
  </si>
  <si>
    <t>X120.S_E1092K.E</t>
  </si>
  <si>
    <t>X121.S_H1101Y.H</t>
  </si>
  <si>
    <t>X121.S_H1101Y.L</t>
  </si>
  <si>
    <t>X139.NS8_T11IK.K</t>
  </si>
  <si>
    <t>X158.N_R203K.T</t>
  </si>
  <si>
    <t>X38.NSP13_Y541C.N</t>
  </si>
  <si>
    <t>X101.S_Q677H.E</t>
  </si>
  <si>
    <t>X109.S_E780Q.K</t>
  </si>
  <si>
    <t>X122.S_D1118H.G</t>
  </si>
  <si>
    <t>X17.NSP3_A488S.A</t>
  </si>
  <si>
    <t>X84.S_Y453F.F</t>
  </si>
  <si>
    <t>X103.S_P681HR.H</t>
  </si>
  <si>
    <t>X122.S_D1118H.D</t>
  </si>
  <si>
    <t>X57.S_D138Y.D</t>
  </si>
  <si>
    <t>X154.N_D63G.D</t>
  </si>
  <si>
    <t>X163.N_M234I.M</t>
  </si>
  <si>
    <t>X17.NSP3_A488S.S</t>
  </si>
  <si>
    <t>X20.NSP3_D821Y.D</t>
  </si>
  <si>
    <t>X46.S_P26S.T</t>
  </si>
  <si>
    <t>X53.S_D80A.A</t>
  </si>
  <si>
    <t>X53.S_D80A.Y</t>
  </si>
  <si>
    <t>X57.S_D138Y.G</t>
  </si>
  <si>
    <t>X67.S_A222V.V</t>
  </si>
  <si>
    <t>X81.S_G446S.V</t>
  </si>
  <si>
    <t>X96.S_Y505H.H</t>
  </si>
  <si>
    <t>X132.NS3_T89I.I</t>
  </si>
  <si>
    <t>X146.NS8_R52I.G</t>
  </si>
  <si>
    <t>X146.NS8_R52I.I</t>
  </si>
  <si>
    <t>X41.S_S12F.F</t>
  </si>
  <si>
    <t>X41.S_S12F.S</t>
  </si>
  <si>
    <t>X77.S_N394S.N</t>
  </si>
  <si>
    <t>X78.S_K417NT.K</t>
  </si>
  <si>
    <t>X89.S_E484KQ.A</t>
  </si>
  <si>
    <t>X94.S_Q498R.R</t>
  </si>
  <si>
    <t>X147.NS8_S67F.L</t>
  </si>
  <si>
    <t>X158.N_R203K.K</t>
  </si>
  <si>
    <t>X22.NSP3_K837N.K</t>
  </si>
  <si>
    <t>X50.S_G75T.A</t>
  </si>
  <si>
    <t>X81.S_G446S.G</t>
  </si>
  <si>
    <t>X7.NSP2_P585S.A</t>
  </si>
  <si>
    <t>X11.NSP3_M84V.V</t>
  </si>
  <si>
    <t>X27.NSP6_L37F.Y</t>
  </si>
  <si>
    <t>X43.S_T19R.Q</t>
  </si>
  <si>
    <t>X44.S_T20N.P</t>
  </si>
  <si>
    <t>X56.S_C136F.stop</t>
  </si>
  <si>
    <t>X61.S_H147T.Y</t>
  </si>
  <si>
    <t>X66.S_D215GH.H</t>
  </si>
  <si>
    <t>X67.S_A222V.A</t>
  </si>
  <si>
    <t>X69.S_D253G.A</t>
  </si>
  <si>
    <t>X90.S_F490RS.F</t>
  </si>
  <si>
    <t>X97.S_T547K.K</t>
  </si>
  <si>
    <t>X122.S_D1118H.H</t>
  </si>
  <si>
    <t>X122.S_D1118H.N</t>
  </si>
  <si>
    <t>X129.NS3_P42L.H</t>
  </si>
  <si>
    <t>X132.NS3_T89I.A</t>
  </si>
  <si>
    <t>X133.NS3_S92L.L</t>
  </si>
  <si>
    <t>X20.NSP3_D821Y.N</t>
  </si>
  <si>
    <t>X88.S_V483A.F</t>
  </si>
  <si>
    <t>X145.NS8_P38S.P</t>
  </si>
  <si>
    <t>X141.NS8_S24L.P</t>
  </si>
  <si>
    <t>X163.N_M234I.I</t>
  </si>
  <si>
    <t>X6.NSP2_I559V.I</t>
  </si>
  <si>
    <t>X88.S_V483A.A</t>
  </si>
  <si>
    <t>X54.S_T95I.T</t>
  </si>
  <si>
    <t>X24.NSP3_V1069I.A</t>
  </si>
  <si>
    <t>X106.S_D736G.H</t>
  </si>
  <si>
    <t>X124.S_V1176F.D</t>
  </si>
  <si>
    <t>X92.S_S494P.P</t>
  </si>
  <si>
    <t>X162.N_G215C.N</t>
  </si>
  <si>
    <t>X63.S_E154Q.N</t>
  </si>
  <si>
    <t>X6.NSP2_I559V.L</t>
  </si>
  <si>
    <t>X15.NSP3_E378V.G</t>
  </si>
  <si>
    <t>X32.NSP13_D105Y.F</t>
  </si>
  <si>
    <t>X61.S_H147T.L</t>
  </si>
  <si>
    <t>X81.S_G446S.T</t>
  </si>
  <si>
    <t>X96.S_Y505H.L</t>
  </si>
  <si>
    <t>X106.S_D736G.G</t>
  </si>
  <si>
    <t>X61.S_H147T.L</t>
    <phoneticPr fontId="2" type="noConversion"/>
  </si>
  <si>
    <t>X4.NSP2_S358L.P</t>
  </si>
  <si>
    <t>X103.S_P681HR.R</t>
  </si>
  <si>
    <t>X103.S_P681HR.S</t>
  </si>
  <si>
    <t>X46.S_P26S.H</t>
  </si>
  <si>
    <t>X62.S_W152R.S</t>
  </si>
  <si>
    <t>X105.S_T716I.M</t>
  </si>
  <si>
    <t>X158.N_R203K.R</t>
  </si>
  <si>
    <t>X56.S_C136F.Q</t>
  </si>
  <si>
    <t>Bangladesh</t>
    <phoneticPr fontId="2" type="noConversion"/>
  </si>
  <si>
    <t>Iran</t>
    <phoneticPr fontId="2" type="noConversion"/>
  </si>
  <si>
    <t>X13.NSP3_T183I.I</t>
    <phoneticPr fontId="2" type="noConversion"/>
  </si>
  <si>
    <t>X74.S_S371L.L</t>
    <phoneticPr fontId="2" type="noConversion"/>
  </si>
  <si>
    <t>Amino acid substitutes</t>
    <phoneticPr fontId="2" type="noConversion"/>
  </si>
  <si>
    <t>GLM Coefficients Estimate</t>
    <phoneticPr fontId="2" type="noConversion"/>
  </si>
  <si>
    <t>Pr(&gt;|t|)</t>
    <phoneticPr fontId="2" type="noConversion"/>
  </si>
  <si>
    <t>Countries or regions</t>
    <phoneticPr fontId="2" type="noConversion"/>
  </si>
  <si>
    <t>AIC</t>
  </si>
  <si>
    <t>Asia</t>
    <phoneticPr fontId="2" type="noConversion"/>
  </si>
  <si>
    <t>AIC</t>
    <phoneticPr fontId="2" type="noConversion"/>
  </si>
  <si>
    <t>Gabon</t>
    <phoneticPr fontId="2" type="noConversion"/>
  </si>
  <si>
    <t>Gambia</t>
    <phoneticPr fontId="2" type="noConversion"/>
  </si>
  <si>
    <t>Senegal</t>
    <phoneticPr fontId="2" type="noConversion"/>
  </si>
  <si>
    <t>South Africa</t>
    <phoneticPr fontId="2" type="noConversion"/>
  </si>
  <si>
    <t>Tunisia</t>
    <phoneticPr fontId="2" type="noConversion"/>
  </si>
  <si>
    <t>Uganda</t>
    <phoneticPr fontId="2" type="noConversion"/>
  </si>
  <si>
    <t>Bangladesh</t>
    <phoneticPr fontId="2" type="noConversion"/>
  </si>
  <si>
    <t>Indonesia</t>
    <phoneticPr fontId="2" type="noConversion"/>
  </si>
  <si>
    <t>Israel</t>
    <phoneticPr fontId="2" type="noConversion"/>
  </si>
  <si>
    <t>Japan</t>
    <phoneticPr fontId="2" type="noConversion"/>
  </si>
  <si>
    <t>Jordan</t>
    <phoneticPr fontId="2" type="noConversion"/>
  </si>
  <si>
    <t>Malaysia</t>
    <phoneticPr fontId="2" type="noConversion"/>
  </si>
  <si>
    <t>Nepal</t>
    <phoneticPr fontId="2" type="noConversion"/>
  </si>
  <si>
    <t>Philippines</t>
    <phoneticPr fontId="2" type="noConversion"/>
  </si>
  <si>
    <t>Singapore</t>
    <phoneticPr fontId="2" type="noConversion"/>
  </si>
  <si>
    <t>Sri Lanka</t>
    <phoneticPr fontId="2" type="noConversion"/>
  </si>
  <si>
    <t>Thailand</t>
    <phoneticPr fontId="2" type="noConversion"/>
  </si>
  <si>
    <t>Vietnam</t>
    <phoneticPr fontId="2" type="noConversion"/>
  </si>
  <si>
    <t>Austria</t>
    <phoneticPr fontId="2" type="noConversion"/>
  </si>
  <si>
    <t>Belgium</t>
    <phoneticPr fontId="2" type="noConversion"/>
  </si>
  <si>
    <t>Estonia</t>
    <phoneticPr fontId="2" type="noConversion"/>
  </si>
  <si>
    <t>Finland</t>
    <phoneticPr fontId="2" type="noConversion"/>
  </si>
  <si>
    <t>France</t>
    <phoneticPr fontId="2" type="noConversion"/>
  </si>
  <si>
    <t>Germany</t>
    <phoneticPr fontId="2" type="noConversion"/>
  </si>
  <si>
    <t>Gibraltar</t>
    <phoneticPr fontId="2" type="noConversion"/>
  </si>
  <si>
    <t>Greece</t>
    <phoneticPr fontId="2" type="noConversion"/>
  </si>
  <si>
    <t>Iceland</t>
    <phoneticPr fontId="2" type="noConversion"/>
  </si>
  <si>
    <t>Montenegro</t>
    <phoneticPr fontId="2" type="noConversion"/>
  </si>
  <si>
    <t>Norway</t>
    <phoneticPr fontId="2" type="noConversion"/>
  </si>
  <si>
    <t>Poland</t>
    <phoneticPr fontId="2" type="noConversion"/>
  </si>
  <si>
    <t>Portugal</t>
    <phoneticPr fontId="2" type="noConversion"/>
  </si>
  <si>
    <t>Romania</t>
    <phoneticPr fontId="2" type="noConversion"/>
  </si>
  <si>
    <t>Russia</t>
    <phoneticPr fontId="2" type="noConversion"/>
  </si>
  <si>
    <t>Serbia</t>
    <phoneticPr fontId="2" type="noConversion"/>
  </si>
  <si>
    <t>Slovakia</t>
    <phoneticPr fontId="2" type="noConversion"/>
  </si>
  <si>
    <t>Slovenia</t>
    <phoneticPr fontId="2" type="noConversion"/>
  </si>
  <si>
    <t>Spain</t>
    <phoneticPr fontId="2" type="noConversion"/>
  </si>
  <si>
    <t>Sweden</t>
    <phoneticPr fontId="2" type="noConversion"/>
  </si>
  <si>
    <t>Switzerland</t>
    <phoneticPr fontId="2" type="noConversion"/>
  </si>
  <si>
    <t>Belize</t>
    <phoneticPr fontId="2" type="noConversion"/>
  </si>
  <si>
    <t>Costa Rica</t>
    <phoneticPr fontId="2" type="noConversion"/>
  </si>
  <si>
    <t>Dominican Republic</t>
    <phoneticPr fontId="2" type="noConversion"/>
  </si>
  <si>
    <t>Panama</t>
    <phoneticPr fontId="2" type="noConversion"/>
  </si>
  <si>
    <t>Papua New Guinea</t>
    <phoneticPr fontId="2" type="noConversion"/>
  </si>
  <si>
    <t>Argentina</t>
    <phoneticPr fontId="2" type="noConversion"/>
  </si>
  <si>
    <t>Colombia</t>
    <phoneticPr fontId="2" type="noConversion"/>
  </si>
  <si>
    <t>Peru</t>
    <phoneticPr fontId="2" type="noConversion"/>
  </si>
  <si>
    <t>Substitutes</t>
    <phoneticPr fontId="2" type="noConversion"/>
  </si>
  <si>
    <t>Substitutes</t>
    <phoneticPr fontId="2" type="noConversion"/>
  </si>
  <si>
    <t>Maximum of new cases per million</t>
    <phoneticPr fontId="2" type="noConversion"/>
  </si>
  <si>
    <t>Thailand</t>
    <phoneticPr fontId="2" type="noConversion"/>
  </si>
  <si>
    <t>Sri Lanka</t>
    <phoneticPr fontId="2" type="noConversion"/>
  </si>
  <si>
    <t>Tunisia</t>
    <phoneticPr fontId="2" type="noConversion"/>
  </si>
  <si>
    <t>Uganda</t>
    <phoneticPr fontId="2" type="noConversion"/>
  </si>
  <si>
    <t>Gabon</t>
    <phoneticPr fontId="2" type="noConversion"/>
  </si>
  <si>
    <t>Papua New Guinea</t>
    <phoneticPr fontId="2" type="noConversion"/>
  </si>
  <si>
    <t>Belize</t>
    <phoneticPr fontId="2" type="noConversion"/>
  </si>
  <si>
    <t>Nepal</t>
    <phoneticPr fontId="2" type="noConversion"/>
  </si>
  <si>
    <t>Canada</t>
    <phoneticPr fontId="2" type="noConversion"/>
  </si>
  <si>
    <t>Jordan</t>
    <phoneticPr fontId="2" type="noConversion"/>
  </si>
  <si>
    <t>Panama</t>
    <phoneticPr fontId="2" type="noConversion"/>
  </si>
  <si>
    <t>Vietnam</t>
    <phoneticPr fontId="2" type="noConversion"/>
  </si>
  <si>
    <t>Slovakia</t>
    <phoneticPr fontId="2" type="noConversion"/>
  </si>
  <si>
    <t>Serbia</t>
    <phoneticPr fontId="2" type="noConversion"/>
  </si>
  <si>
    <t>Russia</t>
    <phoneticPr fontId="2" type="noConversion"/>
  </si>
  <si>
    <t>Indonesia</t>
    <phoneticPr fontId="2" type="noConversion"/>
  </si>
  <si>
    <t>Romania</t>
    <phoneticPr fontId="2" type="noConversion"/>
  </si>
  <si>
    <t>Poland</t>
    <phoneticPr fontId="2" type="noConversion"/>
  </si>
  <si>
    <t>Greece</t>
    <phoneticPr fontId="2" type="noConversion"/>
  </si>
  <si>
    <t>Iran</t>
    <phoneticPr fontId="2" type="noConversion"/>
  </si>
  <si>
    <t>Gibraltar</t>
    <phoneticPr fontId="2" type="noConversion"/>
  </si>
  <si>
    <t>Philippines</t>
    <phoneticPr fontId="2" type="noConversion"/>
  </si>
  <si>
    <t>Peru</t>
    <phoneticPr fontId="2" type="noConversion"/>
  </si>
  <si>
    <t>Malaysia</t>
    <phoneticPr fontId="2" type="noConversion"/>
  </si>
  <si>
    <t>Israel</t>
    <phoneticPr fontId="2" type="noConversion"/>
  </si>
  <si>
    <t>Austria</t>
    <phoneticPr fontId="2" type="noConversion"/>
  </si>
  <si>
    <t>Sweden</t>
    <phoneticPr fontId="2" type="noConversion"/>
  </si>
  <si>
    <t>Switzerland</t>
    <phoneticPr fontId="2" type="noConversion"/>
  </si>
  <si>
    <t>South Africa</t>
    <phoneticPr fontId="2" type="noConversion"/>
  </si>
  <si>
    <t>Iceland</t>
    <phoneticPr fontId="2" type="noConversion"/>
  </si>
  <si>
    <t>Japan</t>
    <phoneticPr fontId="2" type="noConversion"/>
  </si>
  <si>
    <t>Colombia</t>
    <phoneticPr fontId="2" type="noConversion"/>
  </si>
  <si>
    <t>Germany</t>
    <phoneticPr fontId="2" type="noConversion"/>
  </si>
  <si>
    <t>Slovenia</t>
    <phoneticPr fontId="2" type="noConversion"/>
  </si>
  <si>
    <t>France</t>
    <phoneticPr fontId="2" type="noConversion"/>
  </si>
  <si>
    <t>Finland</t>
    <phoneticPr fontId="2" type="noConversion"/>
  </si>
  <si>
    <t>Portugal</t>
    <phoneticPr fontId="2" type="noConversion"/>
  </si>
  <si>
    <t>Spain</t>
    <phoneticPr fontId="2" type="noConversion"/>
  </si>
  <si>
    <t>Intercept Estimate</t>
    <phoneticPr fontId="2" type="noConversion"/>
  </si>
  <si>
    <t>Total</t>
    <phoneticPr fontId="2" type="noConversion"/>
  </si>
  <si>
    <t>max</t>
    <phoneticPr fontId="2" type="noConversion"/>
  </si>
  <si>
    <t>min</t>
    <phoneticPr fontId="2" type="noConversion"/>
  </si>
  <si>
    <t>max-min</t>
    <phoneticPr fontId="2" type="noConversion"/>
  </si>
  <si>
    <t>New cases</t>
    <phoneticPr fontId="2" type="noConversion"/>
  </si>
  <si>
    <t>Normalized numbers of New cases per million</t>
    <phoneticPr fontId="2" type="noConversion"/>
  </si>
  <si>
    <t xml:space="preserve">Bahamas
</t>
    <phoneticPr fontId="2" type="noConversion"/>
  </si>
  <si>
    <t>Angola</t>
    <phoneticPr fontId="2" type="noConversion"/>
  </si>
  <si>
    <t xml:space="preserve">Bahrain
</t>
    <phoneticPr fontId="2" type="noConversion"/>
  </si>
  <si>
    <t xml:space="preserve">Bosnia and Herzegovina
</t>
    <phoneticPr fontId="2" type="noConversion"/>
  </si>
  <si>
    <t>Botswana</t>
    <phoneticPr fontId="2" type="noConversion"/>
  </si>
  <si>
    <t>ZHU Prediction</t>
    <phoneticPr fontId="2" type="noConversion"/>
  </si>
  <si>
    <t>Normalized scores of ZHU prediction</t>
    <phoneticPr fontId="2" type="noConversion"/>
  </si>
  <si>
    <t>Normalized scores of ZHU prediction</t>
    <phoneticPr fontId="2" type="noConversion"/>
  </si>
  <si>
    <t>ZHU Prediction</t>
    <phoneticPr fontId="2" type="noConversion"/>
  </si>
  <si>
    <t>Normalized scores of ZHU prediction</t>
    <phoneticPr fontId="2" type="noConversion"/>
  </si>
  <si>
    <t>British Virgin Islands</t>
    <phoneticPr fontId="2" type="noConversion"/>
  </si>
  <si>
    <t>Congo</t>
    <phoneticPr fontId="2" type="noConversion"/>
  </si>
  <si>
    <t>Cyprus</t>
    <phoneticPr fontId="2" type="noConversion"/>
  </si>
  <si>
    <t>Ecuador</t>
    <phoneticPr fontId="2" type="noConversion"/>
  </si>
  <si>
    <t>Fiji</t>
    <phoneticPr fontId="2" type="noConversion"/>
  </si>
  <si>
    <t>Georgia</t>
    <phoneticPr fontId="2" type="noConversion"/>
  </si>
  <si>
    <t>Ghana</t>
    <phoneticPr fontId="2" type="noConversion"/>
  </si>
  <si>
    <t>Grenada</t>
    <phoneticPr fontId="2" type="noConversion"/>
  </si>
  <si>
    <t>Guatemala</t>
    <phoneticPr fontId="2" type="noConversion"/>
  </si>
  <si>
    <t>Honduras</t>
    <phoneticPr fontId="2" type="noConversion"/>
  </si>
  <si>
    <t>Hungary</t>
    <phoneticPr fontId="2" type="noConversion"/>
  </si>
  <si>
    <t>TRUE_SETS_13986</t>
    <phoneticPr fontId="2" type="noConversion"/>
  </si>
  <si>
    <t>Kazakhstan</t>
    <phoneticPr fontId="2" type="noConversion"/>
  </si>
  <si>
    <t>Kenya</t>
    <phoneticPr fontId="2" type="noConversion"/>
  </si>
  <si>
    <t>Kosovo</t>
    <phoneticPr fontId="2" type="noConversion"/>
  </si>
  <si>
    <t>Kyrgyzstan</t>
    <phoneticPr fontId="2" type="noConversion"/>
  </si>
  <si>
    <t>TRUE_SETS_4874</t>
    <phoneticPr fontId="2" type="noConversion"/>
  </si>
  <si>
    <t>Latvia</t>
    <phoneticPr fontId="2" type="noConversion"/>
  </si>
  <si>
    <t>Lebanon</t>
    <phoneticPr fontId="2" type="noConversion"/>
  </si>
  <si>
    <t>Libya</t>
    <phoneticPr fontId="2" type="noConversion"/>
  </si>
  <si>
    <t>Maldives</t>
    <phoneticPr fontId="2" type="noConversion"/>
  </si>
  <si>
    <t>Malta</t>
    <phoneticPr fontId="2" type="noConversion"/>
  </si>
  <si>
    <t>Mauritius</t>
    <phoneticPr fontId="2" type="noConversion"/>
  </si>
  <si>
    <t>Moldova</t>
    <phoneticPr fontId="2" type="noConversion"/>
  </si>
  <si>
    <t>Namibia</t>
    <phoneticPr fontId="2" type="noConversion"/>
  </si>
  <si>
    <t>North Macedonia</t>
    <phoneticPr fontId="2" type="noConversion"/>
  </si>
  <si>
    <t>Pakistan</t>
    <phoneticPr fontId="2" type="noConversion"/>
  </si>
  <si>
    <t>Palestine</t>
    <phoneticPr fontId="2" type="noConversion"/>
  </si>
  <si>
    <t>Paraguay</t>
    <phoneticPr fontId="2" type="noConversion"/>
  </si>
  <si>
    <t>Saudi Arabia</t>
    <phoneticPr fontId="2" type="noConversion"/>
  </si>
  <si>
    <t>Timor</t>
    <phoneticPr fontId="2" type="noConversion"/>
  </si>
  <si>
    <t>Ukraine</t>
    <phoneticPr fontId="2" type="noConversion"/>
  </si>
  <si>
    <t>TRUE_SETS_6415</t>
    <phoneticPr fontId="2" type="noConversion"/>
  </si>
  <si>
    <t>Uruguay</t>
    <phoneticPr fontId="2" type="noConversion"/>
  </si>
  <si>
    <t>United Arab Emirates</t>
    <phoneticPr fontId="2" type="noConversion"/>
  </si>
  <si>
    <t>Venezuela</t>
    <phoneticPr fontId="2" type="noConversion"/>
  </si>
  <si>
    <t>Ireland</t>
    <phoneticPr fontId="2" type="noConversion"/>
  </si>
  <si>
    <t>Jamaica</t>
    <phoneticPr fontId="2" type="noConversion"/>
  </si>
  <si>
    <t>Mongolia</t>
    <phoneticPr fontId="2" type="noConversion"/>
  </si>
  <si>
    <t>Morocco</t>
    <phoneticPr fontId="2" type="noConversion"/>
  </si>
  <si>
    <t>Observation</t>
    <phoneticPr fontId="2" type="noConversion"/>
  </si>
  <si>
    <t>Prediction</t>
    <phoneticPr fontId="2" type="noConversion"/>
  </si>
  <si>
    <t>Interval</t>
    <phoneticPr fontId="2" type="noConversion"/>
  </si>
  <si>
    <t>true positive</t>
  </si>
  <si>
    <t>false positive</t>
  </si>
  <si>
    <t>true negative</t>
    <phoneticPr fontId="3" type="noConversion"/>
  </si>
  <si>
    <t>false negative</t>
    <phoneticPr fontId="3" type="noConversion"/>
  </si>
  <si>
    <t>Precision</t>
    <phoneticPr fontId="2" type="noConversion"/>
  </si>
  <si>
    <t>Recall</t>
    <phoneticPr fontId="2" type="noConversion"/>
  </si>
  <si>
    <t>Accuracy</t>
    <phoneticPr fontId="2" type="noConversion"/>
  </si>
  <si>
    <t>Validating sets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</si>
</sst>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0" fillId="3" borderId="0" xfId="0" applyNumberFormat="1" applyFill="1" applyAlignment="1">
      <alignment horizontal="center" vertical="center"/>
    </xf>
    <xf numFmtId="0" fontId="0" fillId="4" borderId="0" xfId="0" applyNumberFormat="1" applyFill="1" applyAlignment="1">
      <alignment horizontal="center" vertical="center"/>
    </xf>
    <xf numFmtId="0" fontId="1" fillId="4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1" fillId="5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Nums of Truesets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'Training&amp;Validating sets'!$A$2</c:f>
              <c:strCache>
                <c:ptCount val="1"/>
                <c:pt idx="0">
                  <c:v>Spain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</c:f>
              <c:numCache>
                <c:formatCode>General</c:formatCode>
                <c:ptCount val="1"/>
                <c:pt idx="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AB-47EC-BD04-0110620C0FA5}"/>
            </c:ext>
          </c:extLst>
        </c:ser>
        <c:ser>
          <c:idx val="1"/>
          <c:order val="1"/>
          <c:tx>
            <c:strRef>
              <c:f>'Training&amp;Validating sets'!$A$3</c:f>
              <c:strCache>
                <c:ptCount val="1"/>
                <c:pt idx="0">
                  <c:v>Germany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</c:f>
              <c:numCache>
                <c:formatCode>General</c:formatCode>
                <c:ptCount val="1"/>
                <c:pt idx="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AB-47EC-BD04-0110620C0FA5}"/>
            </c:ext>
          </c:extLst>
        </c:ser>
        <c:ser>
          <c:idx val="2"/>
          <c:order val="2"/>
          <c:tx>
            <c:strRef>
              <c:f>'Training&amp;Validating sets'!$A$4</c:f>
              <c:strCache>
                <c:ptCount val="1"/>
                <c:pt idx="0">
                  <c:v>Italy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</c:f>
              <c:numCache>
                <c:formatCode>General</c:formatCode>
                <c:ptCount val="1"/>
                <c:pt idx="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AB-47EC-BD04-0110620C0FA5}"/>
            </c:ext>
          </c:extLst>
        </c:ser>
        <c:ser>
          <c:idx val="3"/>
          <c:order val="3"/>
          <c:tx>
            <c:strRef>
              <c:f>'Training&amp;Validating sets'!$A$5</c:f>
              <c:strCache>
                <c:ptCount val="1"/>
                <c:pt idx="0">
                  <c:v>Belgium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</c:f>
              <c:numCache>
                <c:formatCode>General</c:formatCode>
                <c:ptCount val="1"/>
                <c:pt idx="0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0AB-47EC-BD04-0110620C0FA5}"/>
            </c:ext>
          </c:extLst>
        </c:ser>
        <c:ser>
          <c:idx val="4"/>
          <c:order val="4"/>
          <c:tx>
            <c:strRef>
              <c:f>'Training&amp;Validating sets'!$A$6</c:f>
              <c:strCache>
                <c:ptCount val="1"/>
                <c:pt idx="0">
                  <c:v>Finland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</c:f>
              <c:numCache>
                <c:formatCode>General</c:formatCode>
                <c:ptCount val="1"/>
                <c:pt idx="0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0AB-47EC-BD04-0110620C0FA5}"/>
            </c:ext>
          </c:extLst>
        </c:ser>
        <c:ser>
          <c:idx val="5"/>
          <c:order val="5"/>
          <c:tx>
            <c:strRef>
              <c:f>'Training&amp;Validating sets'!$A$7</c:f>
              <c:strCache>
                <c:ptCount val="1"/>
                <c:pt idx="0">
                  <c:v>Iceland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</c:f>
              <c:numCache>
                <c:formatCode>General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0AB-47EC-BD04-0110620C0FA5}"/>
            </c:ext>
          </c:extLst>
        </c:ser>
        <c:ser>
          <c:idx val="6"/>
          <c:order val="6"/>
          <c:tx>
            <c:strRef>
              <c:f>'Training&amp;Validating sets'!$A$8</c:f>
              <c:strCache>
                <c:ptCount val="1"/>
                <c:pt idx="0">
                  <c:v>Netherlands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</c:f>
              <c:numCache>
                <c:formatCode>General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0AB-47EC-BD04-0110620C0FA5}"/>
            </c:ext>
          </c:extLst>
        </c:ser>
        <c:ser>
          <c:idx val="7"/>
          <c:order val="7"/>
          <c:tx>
            <c:strRef>
              <c:f>'Training&amp;Validating sets'!$A$9</c:f>
              <c:strCache>
                <c:ptCount val="1"/>
                <c:pt idx="0">
                  <c:v>Canada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</c:f>
              <c:numCache>
                <c:formatCode>General</c:formatCode>
                <c:ptCount val="1"/>
                <c:pt idx="0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0AB-47EC-BD04-0110620C0FA5}"/>
            </c:ext>
          </c:extLst>
        </c:ser>
        <c:ser>
          <c:idx val="8"/>
          <c:order val="8"/>
          <c:tx>
            <c:strRef>
              <c:f>'Training&amp;Validating sets'!$A$10</c:f>
              <c:strCache>
                <c:ptCount val="1"/>
                <c:pt idx="0">
                  <c:v>South Africa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</c:f>
              <c:numCache>
                <c:formatCode>General</c:formatCode>
                <c:ptCount val="1"/>
                <c:pt idx="0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0AB-47EC-BD04-0110620C0FA5}"/>
            </c:ext>
          </c:extLst>
        </c:ser>
        <c:ser>
          <c:idx val="9"/>
          <c:order val="9"/>
          <c:tx>
            <c:strRef>
              <c:f>'Training&amp;Validating sets'!$A$11</c:f>
              <c:strCache>
                <c:ptCount val="1"/>
                <c:pt idx="0">
                  <c:v>Colombia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</c:f>
              <c:numCache>
                <c:formatCode>General</c:formatCode>
                <c:ptCount val="1"/>
                <c:pt idx="0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0AB-47EC-BD04-0110620C0FA5}"/>
            </c:ext>
          </c:extLst>
        </c:ser>
        <c:ser>
          <c:idx val="10"/>
          <c:order val="10"/>
          <c:tx>
            <c:strRef>
              <c:f>'Training&amp;Validating sets'!$A$12</c:f>
              <c:strCache>
                <c:ptCount val="1"/>
                <c:pt idx="0">
                  <c:v>United Kingdom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sets'!$B$12</c:f>
              <c:numCache>
                <c:formatCode>General</c:formatCode>
                <c:ptCount val="1"/>
                <c:pt idx="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0AB-47EC-BD04-0110620C0FA5}"/>
            </c:ext>
          </c:extLst>
        </c:ser>
        <c:ser>
          <c:idx val="11"/>
          <c:order val="11"/>
          <c:tx>
            <c:strRef>
              <c:f>'Training&amp;Validating sets'!$A$13</c:f>
              <c:strCache>
                <c:ptCount val="1"/>
                <c:pt idx="0">
                  <c:v>Argentina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sets'!$B$13</c:f>
              <c:numCache>
                <c:formatCode>General</c:formatCode>
                <c:ptCount val="1"/>
                <c:pt idx="0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0AB-47EC-BD04-0110620C0FA5}"/>
            </c:ext>
          </c:extLst>
        </c:ser>
        <c:ser>
          <c:idx val="12"/>
          <c:order val="12"/>
          <c:tx>
            <c:strRef>
              <c:f>'Training&amp;Validating sets'!$A$14</c:f>
              <c:strCache>
                <c:ptCount val="1"/>
                <c:pt idx="0">
                  <c:v>Israel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sets'!$B$14</c:f>
              <c:numCache>
                <c:formatCode>General</c:formatCode>
                <c:ptCount val="1"/>
                <c:pt idx="0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0AB-47EC-BD04-0110620C0FA5}"/>
            </c:ext>
          </c:extLst>
        </c:ser>
        <c:ser>
          <c:idx val="13"/>
          <c:order val="13"/>
          <c:tx>
            <c:strRef>
              <c:f>'Training&amp;Validating sets'!$A$15</c:f>
              <c:strCache>
                <c:ptCount val="1"/>
                <c:pt idx="0">
                  <c:v>Japan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sets'!$B$15</c:f>
              <c:numCache>
                <c:formatCode>General</c:formatCode>
                <c:ptCount val="1"/>
                <c:pt idx="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0AB-47EC-BD04-0110620C0FA5}"/>
            </c:ext>
          </c:extLst>
        </c:ser>
        <c:ser>
          <c:idx val="14"/>
          <c:order val="14"/>
          <c:tx>
            <c:strRef>
              <c:f>'Training&amp;Validating sets'!$A$16</c:f>
              <c:strCache>
                <c:ptCount val="1"/>
                <c:pt idx="0">
                  <c:v>Denmark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sets'!$B$16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0AB-47EC-BD04-0110620C0FA5}"/>
            </c:ext>
          </c:extLst>
        </c:ser>
        <c:ser>
          <c:idx val="15"/>
          <c:order val="15"/>
          <c:tx>
            <c:strRef>
              <c:f>'Training&amp;Validating sets'!$A$17</c:f>
              <c:strCache>
                <c:ptCount val="1"/>
                <c:pt idx="0">
                  <c:v>Portugal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sets'!$B$17</c:f>
              <c:numCache>
                <c:formatCode>General</c:formatCode>
                <c:ptCount val="1"/>
                <c:pt idx="0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0AB-47EC-BD04-0110620C0FA5}"/>
            </c:ext>
          </c:extLst>
        </c:ser>
        <c:ser>
          <c:idx val="16"/>
          <c:order val="16"/>
          <c:tx>
            <c:strRef>
              <c:f>'Training&amp;Validating sets'!$A$18</c:f>
              <c:strCache>
                <c:ptCount val="1"/>
                <c:pt idx="0">
                  <c:v>Estonia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sets'!$B$18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0AB-47EC-BD04-0110620C0FA5}"/>
            </c:ext>
          </c:extLst>
        </c:ser>
        <c:ser>
          <c:idx val="17"/>
          <c:order val="17"/>
          <c:tx>
            <c:strRef>
              <c:f>'Training&amp;Validating sets'!$A$19</c:f>
              <c:strCache>
                <c:ptCount val="1"/>
                <c:pt idx="0">
                  <c:v>India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sets'!$B$19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80AB-47EC-BD04-0110620C0FA5}"/>
            </c:ext>
          </c:extLst>
        </c:ser>
        <c:ser>
          <c:idx val="18"/>
          <c:order val="18"/>
          <c:tx>
            <c:strRef>
              <c:f>'Training&amp;Validating sets'!$A$20</c:f>
              <c:strCache>
                <c:ptCount val="1"/>
                <c:pt idx="0">
                  <c:v>Singapore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sets'!$B$20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80AB-47EC-BD04-0110620C0FA5}"/>
            </c:ext>
          </c:extLst>
        </c:ser>
        <c:ser>
          <c:idx val="19"/>
          <c:order val="19"/>
          <c:tx>
            <c:strRef>
              <c:f>'Training&amp;Validating sets'!$A$21</c:f>
              <c:strCache>
                <c:ptCount val="1"/>
                <c:pt idx="0">
                  <c:v>France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sets'!$B$21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0AB-47EC-BD04-0110620C0FA5}"/>
            </c:ext>
          </c:extLst>
        </c:ser>
        <c:ser>
          <c:idx val="20"/>
          <c:order val="20"/>
          <c:tx>
            <c:strRef>
              <c:f>'Training&amp;Validating sets'!$A$22</c:f>
              <c:strCache>
                <c:ptCount val="1"/>
                <c:pt idx="0">
                  <c:v>Norway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sets'!$B$22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80AB-47EC-BD04-0110620C0FA5}"/>
            </c:ext>
          </c:extLst>
        </c:ser>
        <c:ser>
          <c:idx val="21"/>
          <c:order val="21"/>
          <c:tx>
            <c:strRef>
              <c:f>'Training&amp;Validating sets'!$A$23</c:f>
              <c:strCache>
                <c:ptCount val="1"/>
                <c:pt idx="0">
                  <c:v>Switzerland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sets'!$B$23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80AB-47EC-BD04-0110620C0FA5}"/>
            </c:ext>
          </c:extLst>
        </c:ser>
        <c:ser>
          <c:idx val="22"/>
          <c:order val="22"/>
          <c:tx>
            <c:strRef>
              <c:f>'Training&amp;Validating sets'!$A$24</c:f>
              <c:strCache>
                <c:ptCount val="1"/>
                <c:pt idx="0">
                  <c:v>Mexico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sets'!$B$24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80AB-47EC-BD04-0110620C0FA5}"/>
            </c:ext>
          </c:extLst>
        </c:ser>
        <c:ser>
          <c:idx val="23"/>
          <c:order val="23"/>
          <c:tx>
            <c:strRef>
              <c:f>'Training&amp;Validating sets'!$A$25</c:f>
              <c:strCache>
                <c:ptCount val="1"/>
                <c:pt idx="0">
                  <c:v>Brazil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sets'!$B$25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AB-47EC-BD04-0110620C0FA5}"/>
            </c:ext>
          </c:extLst>
        </c:ser>
        <c:ser>
          <c:idx val="24"/>
          <c:order val="24"/>
          <c:tx>
            <c:strRef>
              <c:f>'Training&amp;Validating sets'!$A$26</c:f>
              <c:strCache>
                <c:ptCount val="1"/>
                <c:pt idx="0">
                  <c:v>Malaysia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sets'!$B$26</c:f>
              <c:numCache>
                <c:formatCode>General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80AB-47EC-BD04-0110620C0FA5}"/>
            </c:ext>
          </c:extLst>
        </c:ser>
        <c:ser>
          <c:idx val="25"/>
          <c:order val="25"/>
          <c:tx>
            <c:strRef>
              <c:f>'Training&amp;Validating sets'!$A$27</c:f>
              <c:strCache>
                <c:ptCount val="1"/>
                <c:pt idx="0">
                  <c:v>Slovenia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sets'!$B$27</c:f>
              <c:numCache>
                <c:formatCode>General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80AB-47EC-BD04-0110620C0FA5}"/>
            </c:ext>
          </c:extLst>
        </c:ser>
        <c:ser>
          <c:idx val="26"/>
          <c:order val="26"/>
          <c:tx>
            <c:strRef>
              <c:f>'Training&amp;Validating sets'!$A$28</c:f>
              <c:strCache>
                <c:ptCount val="1"/>
                <c:pt idx="0">
                  <c:v>Bangladesh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sets'!$B$28</c:f>
              <c:numCache>
                <c:formatCode>General</c:formatCode>
                <c:ptCount val="1"/>
                <c:pt idx="0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0AB-47EC-BD04-0110620C0FA5}"/>
            </c:ext>
          </c:extLst>
        </c:ser>
        <c:ser>
          <c:idx val="27"/>
          <c:order val="27"/>
          <c:tx>
            <c:strRef>
              <c:f>'Training&amp;Validating sets'!$A$29</c:f>
              <c:strCache>
                <c:ptCount val="1"/>
                <c:pt idx="0">
                  <c:v>Sweden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sets'!$B$29</c:f>
              <c:numCache>
                <c:formatCode>General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0AB-47EC-BD04-0110620C0FA5}"/>
            </c:ext>
          </c:extLst>
        </c:ser>
        <c:ser>
          <c:idx val="28"/>
          <c:order val="28"/>
          <c:tx>
            <c:strRef>
              <c:f>'Training&amp;Validating sets'!$A$30</c:f>
              <c:strCache>
                <c:ptCount val="1"/>
                <c:pt idx="0">
                  <c:v>Austria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sets'!$B$30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80AB-47EC-BD04-0110620C0FA5}"/>
            </c:ext>
          </c:extLst>
        </c:ser>
        <c:ser>
          <c:idx val="29"/>
          <c:order val="29"/>
          <c:tx>
            <c:strRef>
              <c:f>'Training&amp;Validating sets'!$A$31</c:f>
              <c:strCache>
                <c:ptCount val="1"/>
                <c:pt idx="0">
                  <c:v>Bulgaria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sets'!$B$31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80AB-47EC-BD04-0110620C0FA5}"/>
            </c:ext>
          </c:extLst>
        </c:ser>
        <c:ser>
          <c:idx val="30"/>
          <c:order val="30"/>
          <c:tx>
            <c:strRef>
              <c:f>'Training&amp;Validating sets'!$A$32</c:f>
              <c:strCache>
                <c:ptCount val="1"/>
                <c:pt idx="0">
                  <c:v>Philippines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sets'!$B$32</c:f>
              <c:numCache>
                <c:formatCode>General</c:formatCode>
                <c:ptCount val="1"/>
                <c:pt idx="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0AB-47EC-BD04-0110620C0FA5}"/>
            </c:ext>
          </c:extLst>
        </c:ser>
        <c:ser>
          <c:idx val="31"/>
          <c:order val="31"/>
          <c:tx>
            <c:strRef>
              <c:f>'Training&amp;Validating sets'!$A$33</c:f>
              <c:strCache>
                <c:ptCount val="1"/>
                <c:pt idx="0">
                  <c:v>Croatia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sets'!$B$33</c:f>
              <c:numCache>
                <c:formatCode>General</c:formatCode>
                <c:ptCount val="1"/>
                <c:pt idx="0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AB-47EC-BD04-0110620C0FA5}"/>
            </c:ext>
          </c:extLst>
        </c:ser>
        <c:ser>
          <c:idx val="32"/>
          <c:order val="32"/>
          <c:tx>
            <c:strRef>
              <c:f>'Training&amp;Validating sets'!$A$34</c:f>
              <c:strCache>
                <c:ptCount val="1"/>
                <c:pt idx="0">
                  <c:v>Qatar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sets'!$B$34</c:f>
              <c:numCache>
                <c:formatCode>General</c:formatCode>
                <c:ptCount val="1"/>
                <c:pt idx="0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0AB-47EC-BD04-0110620C0FA5}"/>
            </c:ext>
          </c:extLst>
        </c:ser>
        <c:ser>
          <c:idx val="33"/>
          <c:order val="33"/>
          <c:tx>
            <c:strRef>
              <c:f>'Training&amp;Validating sets'!$A$35</c:f>
              <c:strCache>
                <c:ptCount val="1"/>
                <c:pt idx="0">
                  <c:v>Chile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sets'!$B$35</c:f>
              <c:numCache>
                <c:formatCode>General</c:formatCode>
                <c:ptCount val="1"/>
                <c:pt idx="0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80AB-47EC-BD04-0110620C0FA5}"/>
            </c:ext>
          </c:extLst>
        </c:ser>
        <c:ser>
          <c:idx val="34"/>
          <c:order val="34"/>
          <c:tx>
            <c:strRef>
              <c:f>'Training&amp;Validating sets'!$A$36</c:f>
              <c:strCache>
                <c:ptCount val="1"/>
                <c:pt idx="0">
                  <c:v>Iran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sets'!$B$36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2-80AB-47EC-BD04-0110620C0FA5}"/>
            </c:ext>
          </c:extLst>
        </c:ser>
        <c:ser>
          <c:idx val="35"/>
          <c:order val="35"/>
          <c:tx>
            <c:strRef>
              <c:f>'Training&amp;Validating sets'!$A$37</c:f>
              <c:strCache>
                <c:ptCount val="1"/>
                <c:pt idx="0">
                  <c:v>Suriname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sets'!$B$37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3-80AB-47EC-BD04-0110620C0FA5}"/>
            </c:ext>
          </c:extLst>
        </c:ser>
        <c:ser>
          <c:idx val="36"/>
          <c:order val="36"/>
          <c:tx>
            <c:strRef>
              <c:f>'Training&amp;Validating sets'!$A$38</c:f>
              <c:strCache>
                <c:ptCount val="1"/>
                <c:pt idx="0">
                  <c:v>Peru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sets'!$B$38</c:f>
              <c:numCache>
                <c:formatCode>General</c:formatCode>
                <c:ptCount val="1"/>
                <c:pt idx="0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80AB-47EC-BD04-0110620C0FA5}"/>
            </c:ext>
          </c:extLst>
        </c:ser>
        <c:ser>
          <c:idx val="37"/>
          <c:order val="37"/>
          <c:tx>
            <c:strRef>
              <c:f>'Training&amp;Validating sets'!$A$39</c:f>
              <c:strCache>
                <c:ptCount val="1"/>
                <c:pt idx="0">
                  <c:v>Malawi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sets'!$B$39</c:f>
              <c:numCache>
                <c:formatCode>General</c:formatCode>
                <c:ptCount val="1"/>
                <c:pt idx="0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80AB-47EC-BD04-0110620C0FA5}"/>
            </c:ext>
          </c:extLst>
        </c:ser>
        <c:ser>
          <c:idx val="38"/>
          <c:order val="38"/>
          <c:tx>
            <c:strRef>
              <c:f>'Training&amp;Validating sets'!$A$40</c:f>
              <c:strCache>
                <c:ptCount val="1"/>
                <c:pt idx="0">
                  <c:v>Gambia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sets'!$B$40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80AB-47EC-BD04-0110620C0FA5}"/>
            </c:ext>
          </c:extLst>
        </c:ser>
        <c:ser>
          <c:idx val="39"/>
          <c:order val="39"/>
          <c:tx>
            <c:strRef>
              <c:f>'Training&amp;Validating sets'!$A$41</c:f>
              <c:strCache>
                <c:ptCount val="1"/>
                <c:pt idx="0">
                  <c:v>Indonesia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sets'!$B$41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80AB-47EC-BD04-0110620C0FA5}"/>
            </c:ext>
          </c:extLst>
        </c:ser>
        <c:ser>
          <c:idx val="40"/>
          <c:order val="40"/>
          <c:tx>
            <c:strRef>
              <c:f>'Training&amp;Validating sets'!$A$42</c:f>
              <c:strCache>
                <c:ptCount val="1"/>
                <c:pt idx="0">
                  <c:v>Gibraltar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sets'!$B$42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80AB-47EC-BD04-0110620C0FA5}"/>
            </c:ext>
          </c:extLst>
        </c:ser>
        <c:ser>
          <c:idx val="41"/>
          <c:order val="41"/>
          <c:tx>
            <c:strRef>
              <c:f>'Training&amp;Validating sets'!$A$43</c:f>
              <c:strCache>
                <c:ptCount val="1"/>
                <c:pt idx="0">
                  <c:v>Poland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sets'!$B$43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0AB-47EC-BD04-0110620C0FA5}"/>
            </c:ext>
          </c:extLst>
        </c:ser>
        <c:ser>
          <c:idx val="42"/>
          <c:order val="42"/>
          <c:tx>
            <c:strRef>
              <c:f>'Training&amp;Validating sets'!$A$44</c:f>
              <c:strCache>
                <c:ptCount val="1"/>
                <c:pt idx="0">
                  <c:v>Australia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sets'!$B$44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80AB-47EC-BD04-0110620C0FA5}"/>
            </c:ext>
          </c:extLst>
        </c:ser>
        <c:ser>
          <c:idx val="43"/>
          <c:order val="43"/>
          <c:tx>
            <c:strRef>
              <c:f>'Training&amp;Validating sets'!$A$45</c:f>
              <c:strCache>
                <c:ptCount val="1"/>
                <c:pt idx="0">
                  <c:v>Papua New Guinea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sets'!$B$45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80AB-47EC-BD04-0110620C0FA5}"/>
            </c:ext>
          </c:extLst>
        </c:ser>
        <c:ser>
          <c:idx val="44"/>
          <c:order val="44"/>
          <c:tx>
            <c:strRef>
              <c:f>'Training&amp;Validating sets'!$A$46</c:f>
              <c:strCache>
                <c:ptCount val="1"/>
                <c:pt idx="0">
                  <c:v>Costa Rica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sets'!$B$46</c:f>
              <c:numCache>
                <c:formatCode>General</c:formatCode>
                <c:ptCount val="1"/>
                <c:pt idx="0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80AB-47EC-BD04-0110620C0FA5}"/>
            </c:ext>
          </c:extLst>
        </c:ser>
        <c:ser>
          <c:idx val="45"/>
          <c:order val="45"/>
          <c:tx>
            <c:strRef>
              <c:f>'Training&amp;Validating sets'!$A$47</c:f>
              <c:strCache>
                <c:ptCount val="1"/>
                <c:pt idx="0">
                  <c:v>Russia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sets'!$B$47</c:f>
              <c:numCache>
                <c:formatCode>General</c:formatCode>
                <c:ptCount val="1"/>
                <c:pt idx="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80AB-47EC-BD04-0110620C0FA5}"/>
            </c:ext>
          </c:extLst>
        </c:ser>
        <c:ser>
          <c:idx val="46"/>
          <c:order val="46"/>
          <c:tx>
            <c:strRef>
              <c:f>'Training&amp;Validating sets'!$A$48</c:f>
              <c:strCache>
                <c:ptCount val="1"/>
                <c:pt idx="0">
                  <c:v>Lithuania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sets'!$B$48</c:f>
              <c:numCache>
                <c:formatCode>General</c:formatCode>
                <c:ptCount val="1"/>
                <c:pt idx="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E-80AB-47EC-BD04-0110620C0FA5}"/>
            </c:ext>
          </c:extLst>
        </c:ser>
        <c:ser>
          <c:idx val="47"/>
          <c:order val="47"/>
          <c:tx>
            <c:strRef>
              <c:f>'Training&amp;Validating sets'!$A$49</c:f>
              <c:strCache>
                <c:ptCount val="1"/>
                <c:pt idx="0">
                  <c:v>Romania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sets'!$B$49</c:f>
              <c:numCache>
                <c:formatCode>General</c:formatCode>
                <c:ptCount val="1"/>
                <c:pt idx="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F-80AB-47EC-BD04-0110620C0FA5}"/>
            </c:ext>
          </c:extLst>
        </c:ser>
        <c:ser>
          <c:idx val="48"/>
          <c:order val="48"/>
          <c:tx>
            <c:strRef>
              <c:f>'Training&amp;Validating sets'!$A$50</c:f>
              <c:strCache>
                <c:ptCount val="1"/>
                <c:pt idx="0">
                  <c:v>Zambia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sets'!$B$50</c:f>
              <c:numCache>
                <c:formatCode>General</c:formatCode>
                <c:ptCount val="1"/>
                <c:pt idx="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0-80AB-47EC-BD04-0110620C0FA5}"/>
            </c:ext>
          </c:extLst>
        </c:ser>
        <c:ser>
          <c:idx val="49"/>
          <c:order val="49"/>
          <c:tx>
            <c:strRef>
              <c:f>'Training&amp;Validating sets'!$A$51</c:f>
              <c:strCache>
                <c:ptCount val="1"/>
                <c:pt idx="0">
                  <c:v>Uganda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sets'!$B$51</c:f>
              <c:numCache>
                <c:formatCode>General</c:formatCode>
                <c:ptCount val="1"/>
                <c:pt idx="0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80AB-47EC-BD04-0110620C0FA5}"/>
            </c:ext>
          </c:extLst>
        </c:ser>
        <c:ser>
          <c:idx val="50"/>
          <c:order val="50"/>
          <c:tx>
            <c:strRef>
              <c:f>'Training&amp;Validating sets'!$A$52</c:f>
              <c:strCache>
                <c:ptCount val="1"/>
                <c:pt idx="0">
                  <c:v>Vietnam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sets'!$B$52</c:f>
              <c:numCache>
                <c:formatCode>General</c:formatCode>
                <c:ptCount val="1"/>
                <c:pt idx="0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80AB-47EC-BD04-0110620C0FA5}"/>
            </c:ext>
          </c:extLst>
        </c:ser>
        <c:ser>
          <c:idx val="51"/>
          <c:order val="51"/>
          <c:tx>
            <c:strRef>
              <c:f>'Training&amp;Validating sets'!$A$53</c:f>
              <c:strCache>
                <c:ptCount val="1"/>
                <c:pt idx="0">
                  <c:v>Greece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sets'!$B$53</c:f>
              <c:numCache>
                <c:formatCode>General</c:formatCode>
                <c:ptCount val="1"/>
                <c:pt idx="0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80AB-47EC-BD04-0110620C0FA5}"/>
            </c:ext>
          </c:extLst>
        </c:ser>
        <c:ser>
          <c:idx val="52"/>
          <c:order val="52"/>
          <c:tx>
            <c:strRef>
              <c:f>'Training&amp;Validating sets'!$A$54</c:f>
              <c:strCache>
                <c:ptCount val="1"/>
                <c:pt idx="0">
                  <c:v>Gabon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sets'!$B$54</c:f>
              <c:numCache>
                <c:formatCode>General</c:formatCode>
                <c:ptCount val="1"/>
                <c:pt idx="0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80AB-47EC-BD04-0110620C0FA5}"/>
            </c:ext>
          </c:extLst>
        </c:ser>
        <c:ser>
          <c:idx val="53"/>
          <c:order val="53"/>
          <c:tx>
            <c:strRef>
              <c:f>'Training&amp;Validating sets'!$A$55</c:f>
              <c:strCache>
                <c:ptCount val="1"/>
                <c:pt idx="0">
                  <c:v>Dominican Republic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sets'!$B$55</c:f>
              <c:numCache>
                <c:formatCode>General</c:formatCode>
                <c:ptCount val="1"/>
                <c:pt idx="0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80AB-47EC-BD04-0110620C0FA5}"/>
            </c:ext>
          </c:extLst>
        </c:ser>
        <c:ser>
          <c:idx val="54"/>
          <c:order val="54"/>
          <c:tx>
            <c:strRef>
              <c:f>'Training&amp;Validating sets'!$A$56</c:f>
              <c:strCache>
                <c:ptCount val="1"/>
                <c:pt idx="0">
                  <c:v>Zimbabwe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sets'!$B$56</c:f>
              <c:numCache>
                <c:formatCode>General</c:formatCode>
                <c:ptCount val="1"/>
                <c:pt idx="0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6-80AB-47EC-BD04-0110620C0FA5}"/>
            </c:ext>
          </c:extLst>
        </c:ser>
        <c:ser>
          <c:idx val="55"/>
          <c:order val="55"/>
          <c:tx>
            <c:strRef>
              <c:f>'Training&amp;Validating sets'!$A$57</c:f>
              <c:strCache>
                <c:ptCount val="1"/>
                <c:pt idx="0">
                  <c:v>Rwanda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sets'!$B$57</c:f>
              <c:numCache>
                <c:formatCode>General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7-80AB-47EC-BD04-0110620C0FA5}"/>
            </c:ext>
          </c:extLst>
        </c:ser>
        <c:ser>
          <c:idx val="56"/>
          <c:order val="56"/>
          <c:tx>
            <c:strRef>
              <c:f>'Training&amp;Validating sets'!$A$58</c:f>
              <c:strCache>
                <c:ptCount val="1"/>
                <c:pt idx="0">
                  <c:v>Sri Lanka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sets'!$B$58</c:f>
              <c:numCache>
                <c:formatCode>General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8-80AB-47EC-BD04-0110620C0FA5}"/>
            </c:ext>
          </c:extLst>
        </c:ser>
        <c:ser>
          <c:idx val="57"/>
          <c:order val="57"/>
          <c:tx>
            <c:strRef>
              <c:f>'Training&amp;Validating sets'!$A$59</c:f>
              <c:strCache>
                <c:ptCount val="1"/>
                <c:pt idx="0">
                  <c:v>Montenegro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sets'!$B$59</c:f>
              <c:numCache>
                <c:formatCode>General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9-80AB-47EC-BD04-0110620C0FA5}"/>
            </c:ext>
          </c:extLst>
        </c:ser>
        <c:ser>
          <c:idx val="58"/>
          <c:order val="58"/>
          <c:tx>
            <c:strRef>
              <c:f>'Training&amp;Validating sets'!$A$60</c:f>
              <c:strCache>
                <c:ptCount val="1"/>
                <c:pt idx="0">
                  <c:v>Jordan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sets'!$B$60</c:f>
              <c:numCache>
                <c:formatCode>General</c:formatCode>
                <c:ptCount val="1"/>
                <c:pt idx="0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A-80AB-47EC-BD04-0110620C0FA5}"/>
            </c:ext>
          </c:extLst>
        </c:ser>
        <c:ser>
          <c:idx val="59"/>
          <c:order val="59"/>
          <c:tx>
            <c:strRef>
              <c:f>'Training&amp;Validating sets'!$A$61</c:f>
              <c:strCache>
                <c:ptCount val="1"/>
                <c:pt idx="0">
                  <c:v>Nepal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sets'!$B$61</c:f>
              <c:numCache>
                <c:formatCode>General</c:formatCode>
                <c:ptCount val="1"/>
                <c:pt idx="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80AB-47EC-BD04-0110620C0FA5}"/>
            </c:ext>
          </c:extLst>
        </c:ser>
        <c:ser>
          <c:idx val="60"/>
          <c:order val="60"/>
          <c:tx>
            <c:strRef>
              <c:f>'Training&amp;Validating sets'!$A$62</c:f>
              <c:strCache>
                <c:ptCount val="1"/>
                <c:pt idx="0">
                  <c:v>Oman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sets'!$B$62</c:f>
              <c:numCache>
                <c:formatCode>General</c:formatCode>
                <c:ptCount val="1"/>
                <c:pt idx="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80AB-47EC-BD04-0110620C0FA5}"/>
            </c:ext>
          </c:extLst>
        </c:ser>
        <c:ser>
          <c:idx val="61"/>
          <c:order val="61"/>
          <c:tx>
            <c:strRef>
              <c:f>'Training&amp;Validating sets'!$A$63</c:f>
              <c:strCache>
                <c:ptCount val="1"/>
                <c:pt idx="0">
                  <c:v>Serbia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sets'!$B$63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D-80AB-47EC-BD04-0110620C0FA5}"/>
            </c:ext>
          </c:extLst>
        </c:ser>
        <c:ser>
          <c:idx val="62"/>
          <c:order val="62"/>
          <c:tx>
            <c:strRef>
              <c:f>'Training&amp;Validating sets'!$A$64</c:f>
              <c:strCache>
                <c:ptCount val="1"/>
                <c:pt idx="0">
                  <c:v>Eswatini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sets'!$B$64</c:f>
              <c:numCache>
                <c:formatCode>General</c:formatCode>
                <c:ptCount val="1"/>
                <c:pt idx="0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80AB-47EC-BD04-0110620C0FA5}"/>
            </c:ext>
          </c:extLst>
        </c:ser>
        <c:ser>
          <c:idx val="63"/>
          <c:order val="63"/>
          <c:tx>
            <c:strRef>
              <c:f>'Training&amp;Validating sets'!$A$65</c:f>
              <c:strCache>
                <c:ptCount val="1"/>
                <c:pt idx="0">
                  <c:v>Senegal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sets'!$B$65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F-80AB-47EC-BD04-0110620C0FA5}"/>
            </c:ext>
          </c:extLst>
        </c:ser>
        <c:ser>
          <c:idx val="64"/>
          <c:order val="64"/>
          <c:tx>
            <c:strRef>
              <c:f>'Training&amp;Validating sets'!$A$66</c:f>
              <c:strCache>
                <c:ptCount val="1"/>
                <c:pt idx="0">
                  <c:v>Panama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sets'!$B$66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80AB-47EC-BD04-0110620C0FA5}"/>
            </c:ext>
          </c:extLst>
        </c:ser>
        <c:ser>
          <c:idx val="65"/>
          <c:order val="65"/>
          <c:tx>
            <c:strRef>
              <c:f>'Training&amp;Validating sets'!$A$67</c:f>
              <c:strCache>
                <c:ptCount val="1"/>
                <c:pt idx="0">
                  <c:v>Mozambique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sets'!$B$67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1-80AB-47EC-BD04-0110620C0FA5}"/>
            </c:ext>
          </c:extLst>
        </c:ser>
        <c:ser>
          <c:idx val="66"/>
          <c:order val="66"/>
          <c:tx>
            <c:strRef>
              <c:f>'Training&amp;Validating sets'!$A$68</c:f>
              <c:strCache>
                <c:ptCount val="1"/>
                <c:pt idx="0">
                  <c:v>Slovakia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sets'!$B$68</c:f>
              <c:numCache>
                <c:formatCode>General</c:formatCode>
                <c:ptCount val="1"/>
                <c:pt idx="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2-80AB-47EC-BD04-0110620C0FA5}"/>
            </c:ext>
          </c:extLst>
        </c:ser>
        <c:ser>
          <c:idx val="67"/>
          <c:order val="67"/>
          <c:tx>
            <c:strRef>
              <c:f>'Training&amp;Validating sets'!$A$69</c:f>
              <c:strCache>
                <c:ptCount val="1"/>
                <c:pt idx="0">
                  <c:v>Tunisia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sets'!$B$69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3-80AB-47EC-BD04-0110620C0FA5}"/>
            </c:ext>
          </c:extLst>
        </c:ser>
        <c:ser>
          <c:idx val="68"/>
          <c:order val="68"/>
          <c:tx>
            <c:strRef>
              <c:f>'Training&amp;Validating sets'!$A$70</c:f>
              <c:strCache>
                <c:ptCount val="1"/>
                <c:pt idx="0">
                  <c:v>Djibouti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sets'!$B$70</c:f>
              <c:numCache>
                <c:formatCode>General</c:formatCode>
                <c:ptCount val="1"/>
                <c:pt idx="0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4-80AB-47EC-BD04-0110620C0FA5}"/>
            </c:ext>
          </c:extLst>
        </c:ser>
        <c:ser>
          <c:idx val="69"/>
          <c:order val="69"/>
          <c:tx>
            <c:strRef>
              <c:f>'Training&amp;Validating sets'!$A$71</c:f>
              <c:strCache>
                <c:ptCount val="1"/>
                <c:pt idx="0">
                  <c:v>Cuba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sets'!$B$71</c:f>
              <c:numCache>
                <c:formatCode>General</c:formatCode>
                <c:ptCount val="1"/>
                <c:pt idx="0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5-80AB-47EC-BD04-0110620C0FA5}"/>
            </c:ext>
          </c:extLst>
        </c:ser>
        <c:ser>
          <c:idx val="70"/>
          <c:order val="70"/>
          <c:tx>
            <c:strRef>
              <c:f>'Training&amp;Validating sets'!$A$72</c:f>
              <c:strCache>
                <c:ptCount val="1"/>
                <c:pt idx="0">
                  <c:v>Belize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sets'!$B$72</c:f>
              <c:numCache>
                <c:formatCode>General</c:formatCode>
                <c:ptCount val="1"/>
                <c:pt idx="0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6-80AB-47EC-BD04-0110620C0FA5}"/>
            </c:ext>
          </c:extLst>
        </c:ser>
        <c:ser>
          <c:idx val="71"/>
          <c:order val="71"/>
          <c:tx>
            <c:strRef>
              <c:f>'Training&amp;Validating sets'!$A$73</c:f>
              <c:strCache>
                <c:ptCount val="1"/>
                <c:pt idx="0">
                  <c:v>Cambodia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sets'!$B$73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7-80AB-47EC-BD04-0110620C0FA5}"/>
            </c:ext>
          </c:extLst>
        </c:ser>
        <c:ser>
          <c:idx val="72"/>
          <c:order val="72"/>
          <c:tx>
            <c:strRef>
              <c:f>'Training&amp;Validating sets'!$A$74</c:f>
              <c:strCache>
                <c:ptCount val="1"/>
                <c:pt idx="0">
                  <c:v>South Korea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sets'!$B$74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8-80AB-47EC-BD04-0110620C0FA5}"/>
            </c:ext>
          </c:extLst>
        </c:ser>
        <c:ser>
          <c:idx val="73"/>
          <c:order val="73"/>
          <c:tx>
            <c:strRef>
              <c:f>'Training&amp;Validating sets'!$A$75</c:f>
              <c:strCache>
                <c:ptCount val="1"/>
                <c:pt idx="0">
                  <c:v>Thailand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sets'!$B$75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9-80AB-47EC-BD04-0110620C0FA5}"/>
            </c:ext>
          </c:extLst>
        </c:ser>
        <c:ser>
          <c:idx val="74"/>
          <c:order val="74"/>
          <c:tx>
            <c:strRef>
              <c:f>'Training&amp;Validating sets'!$A$76</c:f>
              <c:strCache>
                <c:ptCount val="1"/>
                <c:pt idx="0">
                  <c:v>New Zealand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sets'!$B$76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A-80AB-47EC-BD04-0110620C0FA5}"/>
            </c:ext>
          </c:extLst>
        </c:ser>
        <c:ser>
          <c:idx val="75"/>
          <c:order val="75"/>
          <c:tx>
            <c:strRef>
              <c:f>'Training&amp;Validating sets'!$A$77</c:f>
              <c:strCache>
                <c:ptCount val="1"/>
                <c:pt idx="0">
                  <c:v>Kenya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sets'!$B$77</c:f>
              <c:numCache>
                <c:formatCode>General</c:formatCode>
                <c:ptCount val="1"/>
                <c:pt idx="0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B-80AB-47EC-BD04-0110620C0FA5}"/>
            </c:ext>
          </c:extLst>
        </c:ser>
        <c:ser>
          <c:idx val="76"/>
          <c:order val="76"/>
          <c:tx>
            <c:strRef>
              <c:f>'Training&amp;Validating sets'!$A$78</c:f>
              <c:strCache>
                <c:ptCount val="1"/>
                <c:pt idx="0">
                  <c:v>Malta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sets'!$B$78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C-80AB-47EC-BD04-0110620C0FA5}"/>
            </c:ext>
          </c:extLst>
        </c:ser>
        <c:ser>
          <c:idx val="77"/>
          <c:order val="77"/>
          <c:tx>
            <c:strRef>
              <c:f>'Training&amp;Validating sets'!$A$79</c:f>
              <c:strCache>
                <c:ptCount val="1"/>
                <c:pt idx="0">
                  <c:v>Mauritius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sets'!$B$79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D-80AB-47EC-BD04-0110620C0FA5}"/>
            </c:ext>
          </c:extLst>
        </c:ser>
        <c:ser>
          <c:idx val="78"/>
          <c:order val="78"/>
          <c:tx>
            <c:strRef>
              <c:f>'Training&amp;Validating sets'!$A$80</c:f>
              <c:strCache>
                <c:ptCount val="1"/>
                <c:pt idx="0">
                  <c:v>Uruguay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sets'!$B$80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E-80AB-47EC-BD04-0110620C0FA5}"/>
            </c:ext>
          </c:extLst>
        </c:ser>
        <c:ser>
          <c:idx val="79"/>
          <c:order val="79"/>
          <c:tx>
            <c:strRef>
              <c:f>'Training&amp;Validating sets'!$A$81</c:f>
              <c:strCache>
                <c:ptCount val="1"/>
                <c:pt idx="0">
                  <c:v>Morocco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sets'!$B$81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F-80AB-47EC-BD04-0110620C0FA5}"/>
            </c:ext>
          </c:extLst>
        </c:ser>
        <c:ser>
          <c:idx val="80"/>
          <c:order val="80"/>
          <c:tx>
            <c:strRef>
              <c:f>'Training&amp;Validating sets'!$A$82</c:f>
              <c:strCache>
                <c:ptCount val="1"/>
                <c:pt idx="0">
                  <c:v>Georgia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sets'!$B$82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0-80AB-47EC-BD04-0110620C0FA5}"/>
            </c:ext>
          </c:extLst>
        </c:ser>
        <c:ser>
          <c:idx val="81"/>
          <c:order val="81"/>
          <c:tx>
            <c:strRef>
              <c:f>'Training&amp;Validating sets'!$A$83</c:f>
              <c:strCache>
                <c:ptCount val="1"/>
                <c:pt idx="0">
                  <c:v>Guatemala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sets'!$B$83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1-80AB-47EC-BD04-0110620C0FA5}"/>
            </c:ext>
          </c:extLst>
        </c:ser>
        <c:ser>
          <c:idx val="82"/>
          <c:order val="82"/>
          <c:tx>
            <c:strRef>
              <c:f>'Training&amp;Validating sets'!$A$84</c:f>
              <c:strCache>
                <c:ptCount val="1"/>
                <c:pt idx="0">
                  <c:v>Maldives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sets'!$B$84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2-80AB-47EC-BD04-0110620C0FA5}"/>
            </c:ext>
          </c:extLst>
        </c:ser>
        <c:ser>
          <c:idx val="83"/>
          <c:order val="83"/>
          <c:tx>
            <c:strRef>
              <c:f>'Training&amp;Validating sets'!$A$85</c:f>
              <c:strCache>
                <c:ptCount val="1"/>
                <c:pt idx="0">
                  <c:v>Ireland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sets'!$B$85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3-80AB-47EC-BD04-0110620C0FA5}"/>
            </c:ext>
          </c:extLst>
        </c:ser>
        <c:ser>
          <c:idx val="84"/>
          <c:order val="84"/>
          <c:tx>
            <c:strRef>
              <c:f>'Training&amp;Validating sets'!$A$86</c:f>
              <c:strCache>
                <c:ptCount val="1"/>
                <c:pt idx="0">
                  <c:v>Kosovo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sets'!$B$86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4-80AB-47EC-BD04-0110620C0FA5}"/>
            </c:ext>
          </c:extLst>
        </c:ser>
        <c:ser>
          <c:idx val="85"/>
          <c:order val="85"/>
          <c:tx>
            <c:strRef>
              <c:f>'Training&amp;Validating sets'!$A$87</c:f>
              <c:strCache>
                <c:ptCount val="1"/>
                <c:pt idx="0">
                  <c:v>Latvia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sets'!$B$87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5-80AB-47EC-BD04-0110620C0FA5}"/>
            </c:ext>
          </c:extLst>
        </c:ser>
        <c:ser>
          <c:idx val="86"/>
          <c:order val="86"/>
          <c:tx>
            <c:strRef>
              <c:f>'Training&amp;Validating sets'!$A$88</c:f>
              <c:strCache>
                <c:ptCount val="1"/>
                <c:pt idx="0">
                  <c:v>Moldova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sets'!$B$88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6-80AB-47EC-BD04-0110620C0FA5}"/>
            </c:ext>
          </c:extLst>
        </c:ser>
        <c:ser>
          <c:idx val="87"/>
          <c:order val="87"/>
          <c:tx>
            <c:strRef>
              <c:f>'Training&amp;Validating sets'!$A$89</c:f>
              <c:strCache>
                <c:ptCount val="1"/>
                <c:pt idx="0">
                  <c:v>Jamaica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sets'!$B$89</c:f>
              <c:numCache>
                <c:formatCode>General</c:formatCode>
                <c:ptCount val="1"/>
                <c:pt idx="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7-80AB-47EC-BD04-0110620C0FA5}"/>
            </c:ext>
          </c:extLst>
        </c:ser>
        <c:ser>
          <c:idx val="88"/>
          <c:order val="88"/>
          <c:tx>
            <c:strRef>
              <c:f>'Training&amp;Validating sets'!$A$90</c:f>
              <c:strCache>
                <c:ptCount val="1"/>
                <c:pt idx="0">
                  <c:v>United Arab Emirates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sets'!$B$90</c:f>
              <c:numCache>
                <c:formatCode>General</c:formatCode>
                <c:ptCount val="1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8-80AB-47EC-BD04-0110620C0FA5}"/>
            </c:ext>
          </c:extLst>
        </c:ser>
        <c:ser>
          <c:idx val="89"/>
          <c:order val="89"/>
          <c:tx>
            <c:strRef>
              <c:f>'Training&amp;Validating sets'!$A$91</c:f>
              <c:strCache>
                <c:ptCount val="1"/>
                <c:pt idx="0">
                  <c:v>Ecuador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sets'!$B$91</c:f>
              <c:numCache>
                <c:formatCode>General</c:formatCode>
                <c:ptCount val="1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9-80AB-47EC-BD04-0110620C0FA5}"/>
            </c:ext>
          </c:extLst>
        </c:ser>
        <c:ser>
          <c:idx val="90"/>
          <c:order val="90"/>
          <c:tx>
            <c:strRef>
              <c:f>'Training&amp;Validating sets'!$A$92</c:f>
              <c:strCache>
                <c:ptCount val="1"/>
                <c:pt idx="0">
                  <c:v>Namibia</c:v>
                </c:pt>
              </c:strCache>
            </c:strRef>
          </c:tx>
          <c:spPr>
            <a:solidFill>
              <a:schemeClr val="accent1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sets'!$B$92</c:f>
              <c:numCache>
                <c:formatCode>General</c:formatCode>
                <c:ptCount val="1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A-80AB-47EC-BD04-0110620C0FA5}"/>
            </c:ext>
          </c:extLst>
        </c:ser>
        <c:ser>
          <c:idx val="91"/>
          <c:order val="91"/>
          <c:tx>
            <c:strRef>
              <c:f>'Training&amp;Validating sets'!$A$93</c:f>
              <c:strCache>
                <c:ptCount val="1"/>
                <c:pt idx="0">
                  <c:v>Paraguay</c:v>
                </c:pt>
              </c:strCache>
            </c:strRef>
          </c:tx>
          <c:spPr>
            <a:solidFill>
              <a:schemeClr val="accent2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sets'!$B$93</c:f>
              <c:numCache>
                <c:formatCode>General</c:formatCode>
                <c:ptCount val="1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B-80AB-47EC-BD04-0110620C0FA5}"/>
            </c:ext>
          </c:extLst>
        </c:ser>
        <c:ser>
          <c:idx val="92"/>
          <c:order val="92"/>
          <c:tx>
            <c:strRef>
              <c:f>'Training&amp;Validating sets'!$A$94</c:f>
              <c:strCache>
                <c:ptCount val="1"/>
                <c:pt idx="0">
                  <c:v>Ghana</c:v>
                </c:pt>
              </c:strCache>
            </c:strRef>
          </c:tx>
          <c:spPr>
            <a:solidFill>
              <a:schemeClr val="accent3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sets'!$B$94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C-80AB-47EC-BD04-0110620C0FA5}"/>
            </c:ext>
          </c:extLst>
        </c:ser>
        <c:ser>
          <c:idx val="93"/>
          <c:order val="93"/>
          <c:tx>
            <c:strRef>
              <c:f>'Training&amp;Validating sets'!$A$95</c:f>
              <c:strCache>
                <c:ptCount val="1"/>
                <c:pt idx="0">
                  <c:v>Bahrain</c:v>
                </c:pt>
              </c:strCache>
            </c:strRef>
          </c:tx>
          <c:spPr>
            <a:solidFill>
              <a:schemeClr val="accent4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sets'!$B$95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D-80AB-47EC-BD04-0110620C0FA5}"/>
            </c:ext>
          </c:extLst>
        </c:ser>
        <c:ser>
          <c:idx val="94"/>
          <c:order val="94"/>
          <c:tx>
            <c:strRef>
              <c:f>'Training&amp;Validating sets'!$A$96</c:f>
              <c:strCache>
                <c:ptCount val="1"/>
                <c:pt idx="0">
                  <c:v>Kazakhstan</c:v>
                </c:pt>
              </c:strCache>
            </c:strRef>
          </c:tx>
          <c:spPr>
            <a:solidFill>
              <a:schemeClr val="accent5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sets'!$B$96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E-80AB-47EC-BD04-0110620C0FA5}"/>
            </c:ext>
          </c:extLst>
        </c:ser>
        <c:ser>
          <c:idx val="95"/>
          <c:order val="95"/>
          <c:tx>
            <c:strRef>
              <c:f>'Training&amp;Validating sets'!$A$97</c:f>
              <c:strCache>
                <c:ptCount val="1"/>
                <c:pt idx="0">
                  <c:v>Pakistan</c:v>
                </c:pt>
              </c:strCache>
            </c:strRef>
          </c:tx>
          <c:spPr>
            <a:solidFill>
              <a:schemeClr val="accent6">
                <a:lumMod val="70000"/>
                <a:lumOff val="3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sets'!$B$97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F-80AB-47EC-BD04-0110620C0FA5}"/>
            </c:ext>
          </c:extLst>
        </c:ser>
        <c:ser>
          <c:idx val="96"/>
          <c:order val="96"/>
          <c:tx>
            <c:strRef>
              <c:f>'Training&amp;Validating sets'!$A$98</c:f>
              <c:strCache>
                <c:ptCount val="1"/>
                <c:pt idx="0">
                  <c:v>Mongolia</c:v>
                </c:pt>
              </c:strCache>
            </c:strRef>
          </c:tx>
          <c:spPr>
            <a:solidFill>
              <a:schemeClr val="accent1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sets'!$B$98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0-80AB-47EC-BD04-0110620C0FA5}"/>
            </c:ext>
          </c:extLst>
        </c:ser>
        <c:ser>
          <c:idx val="97"/>
          <c:order val="97"/>
          <c:tx>
            <c:strRef>
              <c:f>'Training&amp;Validating sets'!$A$99</c:f>
              <c:strCache>
                <c:ptCount val="1"/>
                <c:pt idx="0">
                  <c:v>Ukraine</c:v>
                </c:pt>
              </c:strCache>
            </c:strRef>
          </c:tx>
          <c:spPr>
            <a:solidFill>
              <a:schemeClr val="accent2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sets'!$B$99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1-80AB-47EC-BD04-0110620C0FA5}"/>
            </c:ext>
          </c:extLst>
        </c:ser>
        <c:ser>
          <c:idx val="98"/>
          <c:order val="98"/>
          <c:tx>
            <c:strRef>
              <c:f>'Training&amp;Validating sets'!$A$100</c:f>
              <c:strCache>
                <c:ptCount val="1"/>
                <c:pt idx="0">
                  <c:v>Lebanon</c:v>
                </c:pt>
              </c:strCache>
            </c:strRef>
          </c:tx>
          <c:spPr>
            <a:solidFill>
              <a:schemeClr val="accent3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sets'!$B$100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2-80AB-47EC-BD04-0110620C0FA5}"/>
            </c:ext>
          </c:extLst>
        </c:ser>
        <c:ser>
          <c:idx val="99"/>
          <c:order val="99"/>
          <c:tx>
            <c:strRef>
              <c:f>'Training&amp;Validating sets'!$A$101</c:f>
              <c:strCache>
                <c:ptCount val="1"/>
                <c:pt idx="0">
                  <c:v>Botswana</c:v>
                </c:pt>
              </c:strCache>
            </c:strRef>
          </c:tx>
          <c:spPr>
            <a:solidFill>
              <a:schemeClr val="accent4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sets'!$B$101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3-80AB-47EC-BD04-0110620C0FA5}"/>
            </c:ext>
          </c:extLst>
        </c:ser>
        <c:ser>
          <c:idx val="100"/>
          <c:order val="100"/>
          <c:tx>
            <c:strRef>
              <c:f>'Training&amp;Validating sets'!$A$102</c:f>
              <c:strCache>
                <c:ptCount val="1"/>
                <c:pt idx="0">
                  <c:v>Bosnia and Herzegovina</c:v>
                </c:pt>
              </c:strCache>
            </c:strRef>
          </c:tx>
          <c:spPr>
            <a:solidFill>
              <a:schemeClr val="accent5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sets'!$B$102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4-80AB-47EC-BD04-0110620C0FA5}"/>
            </c:ext>
          </c:extLst>
        </c:ser>
        <c:ser>
          <c:idx val="101"/>
          <c:order val="101"/>
          <c:tx>
            <c:strRef>
              <c:f>'Training&amp;Validating sets'!$A$103</c:f>
              <c:strCache>
                <c:ptCount val="1"/>
                <c:pt idx="0">
                  <c:v>North Macedonia</c:v>
                </c:pt>
              </c:strCache>
            </c:strRef>
          </c:tx>
          <c:spPr>
            <a:solidFill>
              <a:schemeClr val="accent6">
                <a:lumMod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sets'!$B$103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5-80AB-47EC-BD04-0110620C0FA5}"/>
            </c:ext>
          </c:extLst>
        </c:ser>
        <c:ser>
          <c:idx val="102"/>
          <c:order val="102"/>
          <c:tx>
            <c:strRef>
              <c:f>'Training&amp;Validating sets'!$A$104</c:f>
              <c:strCache>
                <c:ptCount val="1"/>
                <c:pt idx="0">
                  <c:v>Saudi Arabia</c:v>
                </c:pt>
              </c:strCache>
            </c:strRef>
          </c:tx>
          <c:spPr>
            <a:solidFill>
              <a:schemeClr val="accent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sets'!$B$104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6-80AB-47EC-BD04-0110620C0FA5}"/>
            </c:ext>
          </c:extLst>
        </c:ser>
        <c:ser>
          <c:idx val="103"/>
          <c:order val="103"/>
          <c:tx>
            <c:strRef>
              <c:f>'Training&amp;Validating sets'!$A$105</c:f>
              <c:strCache>
                <c:ptCount val="1"/>
                <c:pt idx="0">
                  <c:v>Timor</c:v>
                </c:pt>
              </c:strCache>
            </c:strRef>
          </c:tx>
          <c:spPr>
            <a:solidFill>
              <a:schemeClr val="accent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sets'!$B$105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7-80AB-47EC-BD04-0110620C0FA5}"/>
            </c:ext>
          </c:extLst>
        </c:ser>
        <c:ser>
          <c:idx val="104"/>
          <c:order val="104"/>
          <c:tx>
            <c:strRef>
              <c:f>'Training&amp;Validating sets'!$A$106</c:f>
              <c:strCache>
                <c:ptCount val="1"/>
                <c:pt idx="0">
                  <c:v>Fiji</c:v>
                </c:pt>
              </c:strCache>
            </c:strRef>
          </c:tx>
          <c:spPr>
            <a:solidFill>
              <a:schemeClr val="accent3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sets'!$B$106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8-80AB-47EC-BD04-0110620C0FA5}"/>
            </c:ext>
          </c:extLst>
        </c:ser>
        <c:ser>
          <c:idx val="105"/>
          <c:order val="105"/>
          <c:tx>
            <c:strRef>
              <c:f>'Training&amp;Validating sets'!$A$107</c:f>
              <c:strCache>
                <c:ptCount val="1"/>
                <c:pt idx="0">
                  <c:v>Congo</c:v>
                </c:pt>
              </c:strCache>
            </c:strRef>
          </c:tx>
          <c:spPr>
            <a:solidFill>
              <a:schemeClr val="accent4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sets'!$B$107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9-80AB-47EC-BD04-0110620C0FA5}"/>
            </c:ext>
          </c:extLst>
        </c:ser>
        <c:ser>
          <c:idx val="106"/>
          <c:order val="106"/>
          <c:tx>
            <c:strRef>
              <c:f>'Training&amp;Validating sets'!$A$108</c:f>
              <c:strCache>
                <c:ptCount val="1"/>
                <c:pt idx="0">
                  <c:v>Hungary</c:v>
                </c:pt>
              </c:strCache>
            </c:strRef>
          </c:tx>
          <c:spPr>
            <a:solidFill>
              <a:schemeClr val="accent5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sets'!$B$108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A-80AB-47EC-BD04-0110620C0FA5}"/>
            </c:ext>
          </c:extLst>
        </c:ser>
        <c:ser>
          <c:idx val="107"/>
          <c:order val="107"/>
          <c:tx>
            <c:strRef>
              <c:f>'Training&amp;Validating sets'!$A$109</c:f>
              <c:strCache>
                <c:ptCount val="1"/>
                <c:pt idx="0">
                  <c:v>Bahamas</c:v>
                </c:pt>
              </c:strCache>
            </c:strRef>
          </c:tx>
          <c:spPr>
            <a:solidFill>
              <a:schemeClr val="accent6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sets'!$B$109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B-80AB-47EC-BD04-0110620C0FA5}"/>
            </c:ext>
          </c:extLst>
        </c:ser>
        <c:ser>
          <c:idx val="108"/>
          <c:order val="108"/>
          <c:tx>
            <c:strRef>
              <c:f>'Training&amp;Validating sets'!$A$110</c:f>
              <c:strCache>
                <c:ptCount val="1"/>
                <c:pt idx="0">
                  <c:v>Venezuela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sets'!$B$110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C-80AB-47EC-BD04-0110620C0FA5}"/>
            </c:ext>
          </c:extLst>
        </c:ser>
        <c:ser>
          <c:idx val="109"/>
          <c:order val="109"/>
          <c:tx>
            <c:strRef>
              <c:f>'Training&amp;Validating sets'!$A$111</c:f>
              <c:strCache>
                <c:ptCount val="1"/>
                <c:pt idx="0">
                  <c:v>Grenada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sets'!$B$111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D-80AB-47EC-BD04-0110620C0FA5}"/>
            </c:ext>
          </c:extLst>
        </c:ser>
        <c:ser>
          <c:idx val="110"/>
          <c:order val="110"/>
          <c:tx>
            <c:strRef>
              <c:f>'Training&amp;Validating sets'!$A$112</c:f>
              <c:strCache>
                <c:ptCount val="1"/>
                <c:pt idx="0">
                  <c:v>Honduras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sets'!$B$112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E-80AB-47EC-BD04-0110620C0FA5}"/>
            </c:ext>
          </c:extLst>
        </c:ser>
        <c:ser>
          <c:idx val="111"/>
          <c:order val="111"/>
          <c:tx>
            <c:strRef>
              <c:f>'Training&amp;Validating sets'!$A$113</c:f>
              <c:strCache>
                <c:ptCount val="1"/>
                <c:pt idx="0">
                  <c:v>Angola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sets'!$B$113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6F-80AB-47EC-BD04-0110620C0FA5}"/>
            </c:ext>
          </c:extLst>
        </c:ser>
        <c:ser>
          <c:idx val="112"/>
          <c:order val="112"/>
          <c:tx>
            <c:strRef>
              <c:f>'Training&amp;Validating sets'!$A$114</c:f>
              <c:strCache>
                <c:ptCount val="1"/>
                <c:pt idx="0">
                  <c:v>Kyrgyzstan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sets'!$B$114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0-80AB-47EC-BD04-0110620C0FA5}"/>
            </c:ext>
          </c:extLst>
        </c:ser>
        <c:ser>
          <c:idx val="113"/>
          <c:order val="113"/>
          <c:tx>
            <c:strRef>
              <c:f>'Training&amp;Validating sets'!$A$115</c:f>
              <c:strCache>
                <c:ptCount val="1"/>
                <c:pt idx="0">
                  <c:v>Cyprus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sets'!$B$115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1-80AB-47EC-BD04-0110620C0FA5}"/>
            </c:ext>
          </c:extLst>
        </c:ser>
        <c:ser>
          <c:idx val="114"/>
          <c:order val="114"/>
          <c:tx>
            <c:strRef>
              <c:f>'Training&amp;Validating sets'!$A$116</c:f>
              <c:strCache>
                <c:ptCount val="1"/>
                <c:pt idx="0">
                  <c:v>British Virgin Islands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sets'!$B$116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2-80AB-47EC-BD04-0110620C0FA5}"/>
            </c:ext>
          </c:extLst>
        </c:ser>
        <c:ser>
          <c:idx val="115"/>
          <c:order val="115"/>
          <c:tx>
            <c:strRef>
              <c:f>'Training&amp;Validating sets'!$A$117</c:f>
              <c:strCache>
                <c:ptCount val="1"/>
                <c:pt idx="0">
                  <c:v>Libya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sets'!$B$117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3-80AB-47EC-BD04-0110620C0FA5}"/>
            </c:ext>
          </c:extLst>
        </c:ser>
        <c:ser>
          <c:idx val="116"/>
          <c:order val="116"/>
          <c:tx>
            <c:strRef>
              <c:f>'Training&amp;Validating sets'!$A$118</c:f>
              <c:strCache>
                <c:ptCount val="1"/>
                <c:pt idx="0">
                  <c:v>Palestine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'Training&amp;Validating sets'!$B$1</c:f>
              <c:strCache>
                <c:ptCount val="1"/>
                <c:pt idx="0">
                  <c:v>Nums of Truesets</c:v>
                </c:pt>
              </c:strCache>
            </c:strRef>
          </c:cat>
          <c:val>
            <c:numRef>
              <c:f>'Training&amp;Validating sets'!$B$118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4-80AB-47EC-BD04-0110620C0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4463535"/>
        <c:axId val="1334456463"/>
      </c:barChart>
      <c:catAx>
        <c:axId val="1334463535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34456463"/>
        <c:crosses val="autoZero"/>
        <c:auto val="1"/>
        <c:lblAlgn val="ctr"/>
        <c:lblOffset val="100"/>
        <c:noMultiLvlLbl val="0"/>
      </c:catAx>
      <c:valAx>
        <c:axId val="1334456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34463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Bahamas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sets'!$D$19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sets'!$D$20:$D$31</c:f>
              <c:numCache>
                <c:formatCode>General</c:formatCode>
                <c:ptCount val="12"/>
                <c:pt idx="0">
                  <c:v>0.22392677251924012</c:v>
                </c:pt>
                <c:pt idx="1">
                  <c:v>0</c:v>
                </c:pt>
                <c:pt idx="2">
                  <c:v>0.39263463816658573</c:v>
                </c:pt>
                <c:pt idx="3">
                  <c:v>0.10429290992303963</c:v>
                </c:pt>
                <c:pt idx="4">
                  <c:v>0.50306392915888976</c:v>
                </c:pt>
                <c:pt idx="5">
                  <c:v>0.50306392915888976</c:v>
                </c:pt>
                <c:pt idx="6">
                  <c:v>0.50306392915888976</c:v>
                </c:pt>
                <c:pt idx="7">
                  <c:v>1</c:v>
                </c:pt>
                <c:pt idx="8">
                  <c:v>0.47545873709868502</c:v>
                </c:pt>
                <c:pt idx="9">
                  <c:v>0.89263889954232845</c:v>
                </c:pt>
                <c:pt idx="10">
                  <c:v>0.89263889954232845</c:v>
                </c:pt>
                <c:pt idx="11">
                  <c:v>0.49386788030647816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7C-476B-913F-972A92D42D12}"/>
            </c:ext>
          </c:extLst>
        </c:ser>
        <c:ser>
          <c:idx val="1"/>
          <c:order val="1"/>
          <c:tx>
            <c:strRef>
              <c:f>'Prediction of validating sets'!$E$19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sets'!$E$20:$E$31</c:f>
              <c:numCache>
                <c:formatCode>General</c:formatCode>
                <c:ptCount val="12"/>
                <c:pt idx="0">
                  <c:v>5.8077819801345392E-3</c:v>
                </c:pt>
                <c:pt idx="1">
                  <c:v>1.8337899686031778E-2</c:v>
                </c:pt>
                <c:pt idx="2">
                  <c:v>-1.30995163381629E-8</c:v>
                </c:pt>
                <c:pt idx="3">
                  <c:v>0.16208504001349933</c:v>
                </c:pt>
                <c:pt idx="4">
                  <c:v>0.33314041776139902</c:v>
                </c:pt>
                <c:pt idx="5">
                  <c:v>0.4823586809403731</c:v>
                </c:pt>
                <c:pt idx="6">
                  <c:v>0.15459748740027121</c:v>
                </c:pt>
                <c:pt idx="7">
                  <c:v>0.97016586568963559</c:v>
                </c:pt>
                <c:pt idx="8">
                  <c:v>0.16138517480365974</c:v>
                </c:pt>
                <c:pt idx="9">
                  <c:v>0.1678928350931502</c:v>
                </c:pt>
                <c:pt idx="10">
                  <c:v>1.0000001814889534</c:v>
                </c:pt>
                <c:pt idx="11">
                  <c:v>0.34159347836546766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7C-476B-913F-972A92D42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3218271"/>
        <c:axId val="1083219103"/>
      </c:lineChart>
      <c:catAx>
        <c:axId val="10832182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3219103"/>
        <c:crosses val="autoZero"/>
        <c:auto val="1"/>
        <c:lblAlgn val="ctr"/>
        <c:lblOffset val="100"/>
        <c:noMultiLvlLbl val="0"/>
      </c:catAx>
      <c:valAx>
        <c:axId val="1083219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32182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Angola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sets'!$D$2:$D$10</c:f>
              <c:numCache>
                <c:formatCode>General</c:formatCode>
                <c:ptCount val="9"/>
                <c:pt idx="0">
                  <c:v>0.11693735498839898</c:v>
                </c:pt>
                <c:pt idx="1">
                  <c:v>0</c:v>
                </c:pt>
                <c:pt idx="2">
                  <c:v>0.14663573085846862</c:v>
                </c:pt>
                <c:pt idx="3">
                  <c:v>0.24222737819025514</c:v>
                </c:pt>
                <c:pt idx="4">
                  <c:v>0.41206496519721575</c:v>
                </c:pt>
                <c:pt idx="5">
                  <c:v>0.5215777262180975</c:v>
                </c:pt>
                <c:pt idx="6">
                  <c:v>0.68167053364269159</c:v>
                </c:pt>
                <c:pt idx="7">
                  <c:v>0.67563805104408337</c:v>
                </c:pt>
                <c:pt idx="8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76-47E4-A8CF-0957405EC790}"/>
            </c:ext>
          </c:extLst>
        </c:ser>
        <c:ser>
          <c:idx val="1"/>
          <c:order val="1"/>
          <c:tx>
            <c:strRef>
              <c:f>'Prediction of validating sets'!$E$1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sets'!$E$2:$E$10</c:f>
              <c:numCache>
                <c:formatCode>General</c:formatCode>
                <c:ptCount val="9"/>
                <c:pt idx="0">
                  <c:v>1.9119263289218733E-8</c:v>
                </c:pt>
                <c:pt idx="1">
                  <c:v>0.62661521179621282</c:v>
                </c:pt>
                <c:pt idx="2">
                  <c:v>0.11901557619282223</c:v>
                </c:pt>
                <c:pt idx="3">
                  <c:v>0.99999988594762568</c:v>
                </c:pt>
                <c:pt idx="4">
                  <c:v>0.73842952393855565</c:v>
                </c:pt>
                <c:pt idx="5">
                  <c:v>0.39231734255504608</c:v>
                </c:pt>
                <c:pt idx="6">
                  <c:v>0.11079417234496786</c:v>
                </c:pt>
                <c:pt idx="7">
                  <c:v>5.1010726683594371E-3</c:v>
                </c:pt>
                <c:pt idx="8">
                  <c:v>0.36771750046108559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176-47E4-A8CF-0957405EC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5915983"/>
        <c:axId val="1085913071"/>
      </c:lineChart>
      <c:catAx>
        <c:axId val="108591598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5913071"/>
        <c:crosses val="autoZero"/>
        <c:auto val="1"/>
        <c:lblAlgn val="ctr"/>
        <c:lblOffset val="100"/>
        <c:noMultiLvlLbl val="0"/>
      </c:catAx>
      <c:valAx>
        <c:axId val="1085913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5915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Bahrain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sets'!$D$39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sets'!$D$40:$D$60</c:f>
              <c:numCache>
                <c:formatCode>General</c:formatCode>
                <c:ptCount val="21"/>
                <c:pt idx="0">
                  <c:v>0</c:v>
                </c:pt>
                <c:pt idx="1">
                  <c:v>3.600292812750984E-2</c:v>
                </c:pt>
                <c:pt idx="2">
                  <c:v>6.3367682521429963E-2</c:v>
                </c:pt>
                <c:pt idx="3">
                  <c:v>8.5485714511519387E-2</c:v>
                </c:pt>
                <c:pt idx="4">
                  <c:v>0.12778451194417187</c:v>
                </c:pt>
                <c:pt idx="5">
                  <c:v>0.1632223628329337</c:v>
                </c:pt>
                <c:pt idx="6">
                  <c:v>0.17541202725410981</c:v>
                </c:pt>
                <c:pt idx="7">
                  <c:v>0.21553152330795416</c:v>
                </c:pt>
                <c:pt idx="8">
                  <c:v>0.24087800357816386</c:v>
                </c:pt>
                <c:pt idx="9">
                  <c:v>0.24806298042679137</c:v>
                </c:pt>
                <c:pt idx="10">
                  <c:v>0.28430794338558318</c:v>
                </c:pt>
                <c:pt idx="11">
                  <c:v>0.25710322834949034</c:v>
                </c:pt>
                <c:pt idx="12">
                  <c:v>0.26654851415311021</c:v>
                </c:pt>
                <c:pt idx="13">
                  <c:v>0.30150130748203752</c:v>
                </c:pt>
                <c:pt idx="14">
                  <c:v>0.29480138819324458</c:v>
                </c:pt>
                <c:pt idx="15">
                  <c:v>0.37964200578710211</c:v>
                </c:pt>
                <c:pt idx="16">
                  <c:v>0.42799463769361556</c:v>
                </c:pt>
                <c:pt idx="17">
                  <c:v>0.54819209860005069</c:v>
                </c:pt>
                <c:pt idx="18">
                  <c:v>0.74136256718936311</c:v>
                </c:pt>
                <c:pt idx="19">
                  <c:v>0.99200889897861311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D6-4E31-A959-4AC4B089B201}"/>
            </c:ext>
          </c:extLst>
        </c:ser>
        <c:ser>
          <c:idx val="1"/>
          <c:order val="1"/>
          <c:tx>
            <c:strRef>
              <c:f>'Prediction of validating sets'!$E$39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sets'!$E$40:$E$60</c:f>
              <c:numCache>
                <c:formatCode>General</c:formatCode>
                <c:ptCount val="21"/>
                <c:pt idx="0">
                  <c:v>5.3404730162704783E-4</c:v>
                </c:pt>
                <c:pt idx="1">
                  <c:v>3.5073397806536168E-3</c:v>
                </c:pt>
                <c:pt idx="2">
                  <c:v>0.23480761156982183</c:v>
                </c:pt>
                <c:pt idx="3">
                  <c:v>3.5073397806536168E-3</c:v>
                </c:pt>
                <c:pt idx="4">
                  <c:v>3.5073397806536168E-3</c:v>
                </c:pt>
                <c:pt idx="5">
                  <c:v>0.10648087974250002</c:v>
                </c:pt>
                <c:pt idx="6">
                  <c:v>0</c:v>
                </c:pt>
                <c:pt idx="7">
                  <c:v>0.68796245133206158</c:v>
                </c:pt>
                <c:pt idx="8">
                  <c:v>0.18397341695699249</c:v>
                </c:pt>
                <c:pt idx="9">
                  <c:v>0.28702963164833872</c:v>
                </c:pt>
                <c:pt idx="10">
                  <c:v>3.5073397806536168E-3</c:v>
                </c:pt>
                <c:pt idx="11">
                  <c:v>0.50014661147406958</c:v>
                </c:pt>
                <c:pt idx="12">
                  <c:v>0.49313193191276233</c:v>
                </c:pt>
                <c:pt idx="13">
                  <c:v>0.16455532640479645</c:v>
                </c:pt>
                <c:pt idx="14">
                  <c:v>9.9278894724049285E-2</c:v>
                </c:pt>
                <c:pt idx="15">
                  <c:v>3.5073397806536168E-3</c:v>
                </c:pt>
                <c:pt idx="16">
                  <c:v>6.0798360426318622E-2</c:v>
                </c:pt>
                <c:pt idx="17">
                  <c:v>0.27479292464295446</c:v>
                </c:pt>
                <c:pt idx="18">
                  <c:v>6.0798360426318622E-2</c:v>
                </c:pt>
                <c:pt idx="19">
                  <c:v>0.39341635301656513</c:v>
                </c:pt>
                <c:pt idx="20">
                  <c:v>0.9999998534253538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D6-4E31-A959-4AC4B089B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8496015"/>
        <c:axId val="1078497263"/>
      </c:lineChart>
      <c:catAx>
        <c:axId val="10784960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8497263"/>
        <c:crosses val="autoZero"/>
        <c:auto val="1"/>
        <c:lblAlgn val="ctr"/>
        <c:lblOffset val="100"/>
        <c:noMultiLvlLbl val="0"/>
      </c:catAx>
      <c:valAx>
        <c:axId val="107849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8496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Bosnia and Herzegovina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sets'!$D$70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sets'!$D$71:$D$85</c:f>
              <c:numCache>
                <c:formatCode>General</c:formatCode>
                <c:ptCount val="15"/>
                <c:pt idx="0">
                  <c:v>2.0777457700076159E-2</c:v>
                </c:pt>
                <c:pt idx="1">
                  <c:v>1.5700363122634375E-3</c:v>
                </c:pt>
                <c:pt idx="2">
                  <c:v>1.0871604693001486E-3</c:v>
                </c:pt>
                <c:pt idx="3">
                  <c:v>1.0871604693001486E-3</c:v>
                </c:pt>
                <c:pt idx="4">
                  <c:v>0</c:v>
                </c:pt>
                <c:pt idx="5">
                  <c:v>1.896460382106558E-2</c:v>
                </c:pt>
                <c:pt idx="6">
                  <c:v>4.8919461827974832E-2</c:v>
                </c:pt>
                <c:pt idx="7">
                  <c:v>0.12586227829100582</c:v>
                </c:pt>
                <c:pt idx="8">
                  <c:v>0.12586227829100582</c:v>
                </c:pt>
                <c:pt idx="9">
                  <c:v>0.12586227829100582</c:v>
                </c:pt>
                <c:pt idx="10">
                  <c:v>2.2951778638676458E-2</c:v>
                </c:pt>
                <c:pt idx="11">
                  <c:v>0.21898833371963403</c:v>
                </c:pt>
                <c:pt idx="12">
                  <c:v>0.31030429455978281</c:v>
                </c:pt>
                <c:pt idx="13">
                  <c:v>0.46708442325309324</c:v>
                </c:pt>
                <c:pt idx="14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EA-4225-80FE-F711C715B9ED}"/>
            </c:ext>
          </c:extLst>
        </c:ser>
        <c:ser>
          <c:idx val="1"/>
          <c:order val="1"/>
          <c:tx>
            <c:strRef>
              <c:f>'Prediction of validating sets'!$E$70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sets'!$E$71:$E$85</c:f>
              <c:numCache>
                <c:formatCode>General</c:formatCode>
                <c:ptCount val="15"/>
                <c:pt idx="0">
                  <c:v>0.68724869772640862</c:v>
                </c:pt>
                <c:pt idx="1">
                  <c:v>0.77239024908459553</c:v>
                </c:pt>
                <c:pt idx="2">
                  <c:v>0.41493892670657218</c:v>
                </c:pt>
                <c:pt idx="3">
                  <c:v>0.29930291733881692</c:v>
                </c:pt>
                <c:pt idx="4">
                  <c:v>0.99999997625364645</c:v>
                </c:pt>
                <c:pt idx="5">
                  <c:v>0.74021188928873205</c:v>
                </c:pt>
                <c:pt idx="6">
                  <c:v>0.83355568261903212</c:v>
                </c:pt>
                <c:pt idx="7">
                  <c:v>0.35911469926078243</c:v>
                </c:pt>
                <c:pt idx="8">
                  <c:v>3.9196452957797749E-9</c:v>
                </c:pt>
                <c:pt idx="9">
                  <c:v>0.19070589284201858</c:v>
                </c:pt>
                <c:pt idx="10">
                  <c:v>0.9756423809186151</c:v>
                </c:pt>
                <c:pt idx="11">
                  <c:v>0.68342023827110143</c:v>
                </c:pt>
                <c:pt idx="12">
                  <c:v>0.56266480128974061</c:v>
                </c:pt>
                <c:pt idx="13">
                  <c:v>0.4827421743395201</c:v>
                </c:pt>
                <c:pt idx="14">
                  <c:v>7.7878411519423915E-2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EA-4225-80FE-F711C715B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3686895"/>
        <c:axId val="763686063"/>
      </c:lineChart>
      <c:catAx>
        <c:axId val="7636868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3686063"/>
        <c:crosses val="autoZero"/>
        <c:auto val="1"/>
        <c:lblAlgn val="ctr"/>
        <c:lblOffset val="100"/>
        <c:noMultiLvlLbl val="0"/>
      </c:catAx>
      <c:valAx>
        <c:axId val="763686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36868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Botswana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sets'!$D$93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sets'!$D$94:$D$109</c:f>
              <c:numCache>
                <c:formatCode>General</c:formatCode>
                <c:ptCount val="16"/>
                <c:pt idx="0">
                  <c:v>0</c:v>
                </c:pt>
                <c:pt idx="1">
                  <c:v>0.18686584030595677</c:v>
                </c:pt>
                <c:pt idx="2">
                  <c:v>0.18686584030595677</c:v>
                </c:pt>
                <c:pt idx="3">
                  <c:v>0.18686584030595677</c:v>
                </c:pt>
                <c:pt idx="4">
                  <c:v>0.65365516330205087</c:v>
                </c:pt>
                <c:pt idx="5">
                  <c:v>0.65365516330205087</c:v>
                </c:pt>
                <c:pt idx="6">
                  <c:v>0.63480975384870542</c:v>
                </c:pt>
                <c:pt idx="7">
                  <c:v>0.63480975384870542</c:v>
                </c:pt>
                <c:pt idx="8">
                  <c:v>0.63480975384870542</c:v>
                </c:pt>
                <c:pt idx="9">
                  <c:v>0.52575572087767219</c:v>
                </c:pt>
                <c:pt idx="10">
                  <c:v>0.52575572087767219</c:v>
                </c:pt>
                <c:pt idx="11">
                  <c:v>0.42616655867474945</c:v>
                </c:pt>
                <c:pt idx="12">
                  <c:v>0.42616655867474945</c:v>
                </c:pt>
                <c:pt idx="13">
                  <c:v>0.42616655867474945</c:v>
                </c:pt>
                <c:pt idx="14">
                  <c:v>0.76647884037763925</c:v>
                </c:pt>
                <c:pt idx="15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C1-4FFD-AC73-F8B7522C089D}"/>
            </c:ext>
          </c:extLst>
        </c:ser>
        <c:ser>
          <c:idx val="1"/>
          <c:order val="1"/>
          <c:tx>
            <c:strRef>
              <c:f>'Prediction of validating sets'!$E$93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sets'!$E$94:$E$109</c:f>
              <c:numCache>
                <c:formatCode>General</c:formatCode>
                <c:ptCount val="16"/>
                <c:pt idx="0">
                  <c:v>0.69563819083004652</c:v>
                </c:pt>
                <c:pt idx="1">
                  <c:v>1.8077210070968797E-3</c:v>
                </c:pt>
                <c:pt idx="2">
                  <c:v>0.3516998102164639</c:v>
                </c:pt>
                <c:pt idx="3">
                  <c:v>0.44507361367766535</c:v>
                </c:pt>
                <c:pt idx="4">
                  <c:v>4.6631307375733934E-2</c:v>
                </c:pt>
                <c:pt idx="5">
                  <c:v>0.18755087094700723</c:v>
                </c:pt>
                <c:pt idx="6">
                  <c:v>0.60241777234445615</c:v>
                </c:pt>
                <c:pt idx="7">
                  <c:v>1.0000000975118086</c:v>
                </c:pt>
                <c:pt idx="8">
                  <c:v>0.17922088174149875</c:v>
                </c:pt>
                <c:pt idx="9">
                  <c:v>0.67916622388735337</c:v>
                </c:pt>
                <c:pt idx="10">
                  <c:v>0.42813572426708979</c:v>
                </c:pt>
                <c:pt idx="11">
                  <c:v>3.7456038506729308E-9</c:v>
                </c:pt>
                <c:pt idx="12">
                  <c:v>0.15710496310768421</c:v>
                </c:pt>
                <c:pt idx="13">
                  <c:v>0.13068620226825489</c:v>
                </c:pt>
                <c:pt idx="14">
                  <c:v>0.12167226756222362</c:v>
                </c:pt>
                <c:pt idx="15">
                  <c:v>3.7456038506729308E-9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C1-4FFD-AC73-F8B7522C0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1379023"/>
        <c:axId val="1081391919"/>
      </c:lineChart>
      <c:catAx>
        <c:axId val="10813790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91919"/>
        <c:crosses val="autoZero"/>
        <c:auto val="1"/>
        <c:lblAlgn val="ctr"/>
        <c:lblOffset val="100"/>
        <c:noMultiLvlLbl val="0"/>
      </c:catAx>
      <c:valAx>
        <c:axId val="1081391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790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British Virgin Islands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sets'!$D$118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sets'!$D$119:$D$126</c:f>
              <c:numCache>
                <c:formatCode>General</c:formatCode>
                <c:ptCount val="8"/>
                <c:pt idx="0">
                  <c:v>0.18439705600270662</c:v>
                </c:pt>
                <c:pt idx="1">
                  <c:v>0.18439705600270662</c:v>
                </c:pt>
                <c:pt idx="2">
                  <c:v>0.18439705600270662</c:v>
                </c:pt>
                <c:pt idx="3">
                  <c:v>0</c:v>
                </c:pt>
                <c:pt idx="4">
                  <c:v>0</c:v>
                </c:pt>
                <c:pt idx="5">
                  <c:v>0.60992791042950167</c:v>
                </c:pt>
                <c:pt idx="6">
                  <c:v>0.60992791042950167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7B-4614-84CA-4F60347B7719}"/>
            </c:ext>
          </c:extLst>
        </c:ser>
        <c:ser>
          <c:idx val="1"/>
          <c:order val="1"/>
          <c:tx>
            <c:strRef>
              <c:f>'Prediction of validating sets'!$E$118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sets'!$E$119:$E$126</c:f>
              <c:numCache>
                <c:formatCode>General</c:formatCode>
                <c:ptCount val="8"/>
                <c:pt idx="0">
                  <c:v>0.55988991089744389</c:v>
                </c:pt>
                <c:pt idx="1">
                  <c:v>0.44043197065525996</c:v>
                </c:pt>
                <c:pt idx="2">
                  <c:v>0.38255038091219518</c:v>
                </c:pt>
                <c:pt idx="3">
                  <c:v>1.0000001315895723</c:v>
                </c:pt>
                <c:pt idx="4">
                  <c:v>0.48232066741048318</c:v>
                </c:pt>
                <c:pt idx="5">
                  <c:v>0.66238282605951215</c:v>
                </c:pt>
                <c:pt idx="6">
                  <c:v>0.18168857651624662</c:v>
                </c:pt>
                <c:pt idx="7">
                  <c:v>9.8038212244713035E-9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7B-4614-84CA-4F60347B7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1381519"/>
        <c:axId val="1081390671"/>
      </c:lineChart>
      <c:catAx>
        <c:axId val="10813815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90671"/>
        <c:crosses val="autoZero"/>
        <c:auto val="1"/>
        <c:lblAlgn val="ctr"/>
        <c:lblOffset val="100"/>
        <c:noMultiLvlLbl val="0"/>
      </c:catAx>
      <c:valAx>
        <c:axId val="1081390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81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Congo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sets'!$D$136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sets'!$D$137:$D$149</c:f>
              <c:numCache>
                <c:formatCode>General</c:formatCode>
                <c:ptCount val="13"/>
                <c:pt idx="0">
                  <c:v>0.10548302872062662</c:v>
                </c:pt>
                <c:pt idx="1">
                  <c:v>0.10548302872062662</c:v>
                </c:pt>
                <c:pt idx="2">
                  <c:v>0</c:v>
                </c:pt>
                <c:pt idx="3">
                  <c:v>0</c:v>
                </c:pt>
                <c:pt idx="4">
                  <c:v>0.12419495213228895</c:v>
                </c:pt>
                <c:pt idx="5">
                  <c:v>0.12419495213228895</c:v>
                </c:pt>
                <c:pt idx="6">
                  <c:v>0.12419495213228895</c:v>
                </c:pt>
                <c:pt idx="7">
                  <c:v>0.12419495213228895</c:v>
                </c:pt>
                <c:pt idx="8">
                  <c:v>0.46592689295039169</c:v>
                </c:pt>
                <c:pt idx="9">
                  <c:v>0.46592689295039169</c:v>
                </c:pt>
                <c:pt idx="10">
                  <c:v>1</c:v>
                </c:pt>
                <c:pt idx="11">
                  <c:v>0.65826805918189735</c:v>
                </c:pt>
                <c:pt idx="12">
                  <c:v>0.65826805918189735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6C-4F8C-9694-919A2337E1AD}"/>
            </c:ext>
          </c:extLst>
        </c:ser>
        <c:ser>
          <c:idx val="1"/>
          <c:order val="1"/>
          <c:tx>
            <c:strRef>
              <c:f>'Prediction of validating sets'!$E$136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sets'!$E$137:$E$149</c:f>
              <c:numCache>
                <c:formatCode>General</c:formatCode>
                <c:ptCount val="13"/>
                <c:pt idx="0">
                  <c:v>3.4713208575383398E-3</c:v>
                </c:pt>
                <c:pt idx="1">
                  <c:v>8.4958449898820343E-2</c:v>
                </c:pt>
                <c:pt idx="2">
                  <c:v>0.28919115486479713</c:v>
                </c:pt>
                <c:pt idx="3">
                  <c:v>0.99999991113085052</c:v>
                </c:pt>
                <c:pt idx="4">
                  <c:v>0.97697777507783745</c:v>
                </c:pt>
                <c:pt idx="5">
                  <c:v>0.24842319128220222</c:v>
                </c:pt>
                <c:pt idx="6">
                  <c:v>1.6158484376192091E-3</c:v>
                </c:pt>
                <c:pt idx="7">
                  <c:v>1.4895387173126733E-9</c:v>
                </c:pt>
                <c:pt idx="8">
                  <c:v>9.6881095428569361E-2</c:v>
                </c:pt>
                <c:pt idx="9">
                  <c:v>5.0512807653322583E-2</c:v>
                </c:pt>
                <c:pt idx="10">
                  <c:v>4.1158322706746136E-3</c:v>
                </c:pt>
                <c:pt idx="11">
                  <c:v>0.30215655791217538</c:v>
                </c:pt>
                <c:pt idx="12">
                  <c:v>5.0683484267201442E-2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6C-4F8C-9694-919A2337E1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4351183"/>
        <c:axId val="1074353263"/>
      </c:lineChart>
      <c:catAx>
        <c:axId val="107435118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4353263"/>
        <c:crosses val="autoZero"/>
        <c:auto val="1"/>
        <c:lblAlgn val="ctr"/>
        <c:lblOffset val="100"/>
        <c:noMultiLvlLbl val="0"/>
      </c:catAx>
      <c:valAx>
        <c:axId val="1074353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4351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Cyprus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sets'!$D$158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sets'!$D$159:$D$167</c:f>
              <c:numCache>
                <c:formatCode>General</c:formatCode>
                <c:ptCount val="9"/>
                <c:pt idx="0">
                  <c:v>0.16366818139582229</c:v>
                </c:pt>
                <c:pt idx="1">
                  <c:v>0.23139294611133485</c:v>
                </c:pt>
                <c:pt idx="2">
                  <c:v>0.21693074870687565</c:v>
                </c:pt>
                <c:pt idx="3">
                  <c:v>0.23915390503665893</c:v>
                </c:pt>
                <c:pt idx="4">
                  <c:v>0.26596107131321267</c:v>
                </c:pt>
                <c:pt idx="5">
                  <c:v>0</c:v>
                </c:pt>
                <c:pt idx="6">
                  <c:v>0.16402215899788944</c:v>
                </c:pt>
                <c:pt idx="7">
                  <c:v>0.3421525377981709</c:v>
                </c:pt>
                <c:pt idx="8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2C-448E-9D3C-71BBB2A7DCD8}"/>
            </c:ext>
          </c:extLst>
        </c:ser>
        <c:ser>
          <c:idx val="1"/>
          <c:order val="1"/>
          <c:tx>
            <c:strRef>
              <c:f>'Prediction of validating sets'!$E$158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sets'!$E$159:$E$167</c:f>
              <c:numCache>
                <c:formatCode>General</c:formatCode>
                <c:ptCount val="9"/>
                <c:pt idx="0">
                  <c:v>-3.6122531187171542E-9</c:v>
                </c:pt>
                <c:pt idx="1">
                  <c:v>2.5353842301321414E-2</c:v>
                </c:pt>
                <c:pt idx="2">
                  <c:v>4.8792072331801259E-2</c:v>
                </c:pt>
                <c:pt idx="3">
                  <c:v>9.0493457871969746E-2</c:v>
                </c:pt>
                <c:pt idx="4">
                  <c:v>0.14511551644960194</c:v>
                </c:pt>
                <c:pt idx="5">
                  <c:v>0.99999995817975285</c:v>
                </c:pt>
                <c:pt idx="6">
                  <c:v>0.30627661024413722</c:v>
                </c:pt>
                <c:pt idx="7">
                  <c:v>0.16713968592704234</c:v>
                </c:pt>
                <c:pt idx="8">
                  <c:v>0.14198781700622282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2C-448E-9D3C-71BBB2A7D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3016047"/>
        <c:axId val="853012719"/>
      </c:lineChart>
      <c:catAx>
        <c:axId val="85301604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53012719"/>
        <c:crosses val="autoZero"/>
        <c:auto val="1"/>
        <c:lblAlgn val="ctr"/>
        <c:lblOffset val="100"/>
        <c:noMultiLvlLbl val="0"/>
      </c:catAx>
      <c:valAx>
        <c:axId val="853012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53016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Ecuador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sets'!$D$182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sets'!$D$183:$D$206</c:f>
              <c:numCache>
                <c:formatCode>General</c:formatCode>
                <c:ptCount val="24"/>
                <c:pt idx="0">
                  <c:v>0.37783490955835114</c:v>
                </c:pt>
                <c:pt idx="1">
                  <c:v>0.33823799467450189</c:v>
                </c:pt>
                <c:pt idx="2">
                  <c:v>0.12833991369020312</c:v>
                </c:pt>
                <c:pt idx="3">
                  <c:v>0.10797906528326158</c:v>
                </c:pt>
                <c:pt idx="4">
                  <c:v>0.24051969516114244</c:v>
                </c:pt>
                <c:pt idx="5">
                  <c:v>0.32375355798365651</c:v>
                </c:pt>
                <c:pt idx="6">
                  <c:v>8.984482600312188E-2</c:v>
                </c:pt>
                <c:pt idx="7">
                  <c:v>0.17636121568267393</c:v>
                </c:pt>
                <c:pt idx="8">
                  <c:v>0.24639610687723829</c:v>
                </c:pt>
                <c:pt idx="9">
                  <c:v>0.13804976586172091</c:v>
                </c:pt>
                <c:pt idx="10">
                  <c:v>0.3327288586906621</c:v>
                </c:pt>
                <c:pt idx="11">
                  <c:v>0.2289734643283447</c:v>
                </c:pt>
                <c:pt idx="12">
                  <c:v>7.4442199981636425E-2</c:v>
                </c:pt>
                <c:pt idx="13">
                  <c:v>0</c:v>
                </c:pt>
                <c:pt idx="14">
                  <c:v>0.1921311174364155</c:v>
                </c:pt>
                <c:pt idx="15">
                  <c:v>0.71951611422275308</c:v>
                </c:pt>
                <c:pt idx="16">
                  <c:v>0.62310623450555525</c:v>
                </c:pt>
                <c:pt idx="17">
                  <c:v>0.62200440730878725</c:v>
                </c:pt>
                <c:pt idx="18">
                  <c:v>0.70432008080066122</c:v>
                </c:pt>
                <c:pt idx="19">
                  <c:v>0.66105040859425213</c:v>
                </c:pt>
                <c:pt idx="20">
                  <c:v>0.67424938022220193</c:v>
                </c:pt>
                <c:pt idx="21">
                  <c:v>0.44309521623358761</c:v>
                </c:pt>
                <c:pt idx="22">
                  <c:v>1.3749885226333755E-2</c:v>
                </c:pt>
                <c:pt idx="23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38-4B6E-B4E2-59754FFF63F5}"/>
            </c:ext>
          </c:extLst>
        </c:ser>
        <c:ser>
          <c:idx val="1"/>
          <c:order val="1"/>
          <c:tx>
            <c:strRef>
              <c:f>'Prediction of validating sets'!$E$182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sets'!$E$183:$E$206</c:f>
              <c:numCache>
                <c:formatCode>General</c:formatCode>
                <c:ptCount val="24"/>
                <c:pt idx="0">
                  <c:v>8.4107348512565863E-2</c:v>
                </c:pt>
                <c:pt idx="1">
                  <c:v>0.45381338288811851</c:v>
                </c:pt>
                <c:pt idx="2">
                  <c:v>0.4761852853726849</c:v>
                </c:pt>
                <c:pt idx="3">
                  <c:v>0.26357019642227436</c:v>
                </c:pt>
                <c:pt idx="4">
                  <c:v>0.20982229436204308</c:v>
                </c:pt>
                <c:pt idx="5">
                  <c:v>9.0495681651626789E-2</c:v>
                </c:pt>
                <c:pt idx="6">
                  <c:v>0.54230120946156879</c:v>
                </c:pt>
                <c:pt idx="7">
                  <c:v>0.25522619746141728</c:v>
                </c:pt>
                <c:pt idx="8">
                  <c:v>0.28873564075513991</c:v>
                </c:pt>
                <c:pt idx="9">
                  <c:v>-2.106967005073677E-9</c:v>
                </c:pt>
                <c:pt idx="10">
                  <c:v>7.8124998130204681E-2</c:v>
                </c:pt>
                <c:pt idx="11">
                  <c:v>6.5659696346710428E-2</c:v>
                </c:pt>
                <c:pt idx="12">
                  <c:v>0.36033818268396706</c:v>
                </c:pt>
                <c:pt idx="13">
                  <c:v>0.22230542273001883</c:v>
                </c:pt>
                <c:pt idx="14">
                  <c:v>1.000000171083514</c:v>
                </c:pt>
                <c:pt idx="15">
                  <c:v>0.18068313525882412</c:v>
                </c:pt>
                <c:pt idx="16">
                  <c:v>0.49197286237166526</c:v>
                </c:pt>
                <c:pt idx="17">
                  <c:v>4.9317103880091875E-2</c:v>
                </c:pt>
                <c:pt idx="18">
                  <c:v>5.9599804063100149E-2</c:v>
                </c:pt>
                <c:pt idx="19">
                  <c:v>0.16929124860041128</c:v>
                </c:pt>
                <c:pt idx="20">
                  <c:v>0.53358657589548852</c:v>
                </c:pt>
                <c:pt idx="21">
                  <c:v>0.34503850430714794</c:v>
                </c:pt>
                <c:pt idx="22">
                  <c:v>0.80591694351158949</c:v>
                </c:pt>
                <c:pt idx="23">
                  <c:v>6.9805944125294297E-2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38-4B6E-B4E2-59754FFF6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559791"/>
        <c:axId val="1142560207"/>
      </c:lineChart>
      <c:catAx>
        <c:axId val="11425597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60207"/>
        <c:crosses val="autoZero"/>
        <c:auto val="1"/>
        <c:lblAlgn val="ctr"/>
        <c:lblOffset val="100"/>
        <c:noMultiLvlLbl val="0"/>
      </c:catAx>
      <c:valAx>
        <c:axId val="1142560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597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Fiji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sets'!$D$216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sets'!$D$217:$D$230</c:f>
              <c:numCache>
                <c:formatCode>General</c:formatCode>
                <c:ptCount val="14"/>
                <c:pt idx="0">
                  <c:v>0</c:v>
                </c:pt>
                <c:pt idx="1">
                  <c:v>0.14066271711733666</c:v>
                </c:pt>
                <c:pt idx="2">
                  <c:v>0.17560328350707796</c:v>
                </c:pt>
                <c:pt idx="3">
                  <c:v>0.20451862963837258</c:v>
                </c:pt>
                <c:pt idx="4">
                  <c:v>0.2774095169924537</c:v>
                </c:pt>
                <c:pt idx="5">
                  <c:v>0.31716835588586917</c:v>
                </c:pt>
                <c:pt idx="6">
                  <c:v>0.37409669288700376</c:v>
                </c:pt>
                <c:pt idx="7">
                  <c:v>0.41024039962535119</c:v>
                </c:pt>
                <c:pt idx="8">
                  <c:v>0.48855493706357606</c:v>
                </c:pt>
                <c:pt idx="9">
                  <c:v>0.52198777061139334</c:v>
                </c:pt>
                <c:pt idx="10">
                  <c:v>0.61957920547048106</c:v>
                </c:pt>
                <c:pt idx="11">
                  <c:v>0.77530211767930979</c:v>
                </c:pt>
                <c:pt idx="12">
                  <c:v>0.86265162995057976</c:v>
                </c:pt>
                <c:pt idx="13">
                  <c:v>0.99999999999999978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36-4996-AD1F-B39D79142262}"/>
            </c:ext>
          </c:extLst>
        </c:ser>
        <c:ser>
          <c:idx val="1"/>
          <c:order val="1"/>
          <c:tx>
            <c:strRef>
              <c:f>'Prediction of validating sets'!$E$216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sets'!$E$217:$E$230</c:f>
              <c:numCache>
                <c:formatCode>General</c:formatCode>
                <c:ptCount val="14"/>
                <c:pt idx="0">
                  <c:v>1.4002616146227394E-9</c:v>
                </c:pt>
                <c:pt idx="1">
                  <c:v>0.17540275185182838</c:v>
                </c:pt>
                <c:pt idx="2">
                  <c:v>8.690565821091599E-2</c:v>
                </c:pt>
                <c:pt idx="3">
                  <c:v>0.19145511301870372</c:v>
                </c:pt>
                <c:pt idx="4">
                  <c:v>3.4146679353459101E-2</c:v>
                </c:pt>
                <c:pt idx="5">
                  <c:v>8.5560844702542924E-2</c:v>
                </c:pt>
                <c:pt idx="6">
                  <c:v>3.4966613759294329E-2</c:v>
                </c:pt>
                <c:pt idx="7">
                  <c:v>3.486542076454284E-2</c:v>
                </c:pt>
                <c:pt idx="8">
                  <c:v>0.22056698384351406</c:v>
                </c:pt>
                <c:pt idx="9">
                  <c:v>0.99999985353333865</c:v>
                </c:pt>
                <c:pt idx="10">
                  <c:v>0.36198662705826146</c:v>
                </c:pt>
                <c:pt idx="11">
                  <c:v>0.31713888062101248</c:v>
                </c:pt>
                <c:pt idx="12">
                  <c:v>5.2650496994363062E-2</c:v>
                </c:pt>
                <c:pt idx="13">
                  <c:v>8.3960444678055926E-2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36-4996-AD1F-B39D79142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8498095"/>
        <c:axId val="987126223"/>
      </c:lineChart>
      <c:catAx>
        <c:axId val="10784980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87126223"/>
        <c:crosses val="autoZero"/>
        <c:auto val="1"/>
        <c:lblAlgn val="ctr"/>
        <c:lblOffset val="100"/>
        <c:noMultiLvlLbl val="0"/>
      </c:catAx>
      <c:valAx>
        <c:axId val="9871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8498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Georgia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sets'!$D$238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sets'!$D$239:$D$264</c:f>
              <c:numCache>
                <c:formatCode>General</c:formatCode>
                <c:ptCount val="26"/>
                <c:pt idx="0">
                  <c:v>1.7900245191913446E-2</c:v>
                </c:pt>
                <c:pt idx="1">
                  <c:v>3.1447014173507808E-2</c:v>
                </c:pt>
                <c:pt idx="2">
                  <c:v>3.2334332596147639E-2</c:v>
                </c:pt>
                <c:pt idx="3">
                  <c:v>0</c:v>
                </c:pt>
                <c:pt idx="4">
                  <c:v>2.4996546197278962E-2</c:v>
                </c:pt>
                <c:pt idx="5">
                  <c:v>4.0034908679209689E-2</c:v>
                </c:pt>
                <c:pt idx="6">
                  <c:v>4.28979145770692E-2</c:v>
                </c:pt>
                <c:pt idx="7">
                  <c:v>5.9709790716402929E-2</c:v>
                </c:pt>
                <c:pt idx="8">
                  <c:v>0.10571219658483494</c:v>
                </c:pt>
                <c:pt idx="9">
                  <c:v>0.13627301552357965</c:v>
                </c:pt>
                <c:pt idx="10">
                  <c:v>0.31455887357734219</c:v>
                </c:pt>
                <c:pt idx="11">
                  <c:v>0.38616322390862645</c:v>
                </c:pt>
                <c:pt idx="12">
                  <c:v>0.40773292389391264</c:v>
                </c:pt>
                <c:pt idx="13">
                  <c:v>0.4178932814270776</c:v>
                </c:pt>
                <c:pt idx="14">
                  <c:v>0.46514579540234269</c:v>
                </c:pt>
                <c:pt idx="15">
                  <c:v>0.48090973725266001</c:v>
                </c:pt>
                <c:pt idx="16">
                  <c:v>0.57174531040981758</c:v>
                </c:pt>
                <c:pt idx="17">
                  <c:v>0.60698308366738818</c:v>
                </c:pt>
                <c:pt idx="18">
                  <c:v>0.65004273729871076</c:v>
                </c:pt>
                <c:pt idx="19">
                  <c:v>0.69116601503050001</c:v>
                </c:pt>
                <c:pt idx="20">
                  <c:v>0.71898625554995199</c:v>
                </c:pt>
                <c:pt idx="21">
                  <c:v>0.74241033871976791</c:v>
                </c:pt>
                <c:pt idx="22">
                  <c:v>0.7774863729230852</c:v>
                </c:pt>
                <c:pt idx="23">
                  <c:v>0.88138574427483074</c:v>
                </c:pt>
                <c:pt idx="24">
                  <c:v>0.94504690994167284</c:v>
                </c:pt>
                <c:pt idx="25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EC-408F-BB1A-08D9399C2087}"/>
            </c:ext>
          </c:extLst>
        </c:ser>
        <c:ser>
          <c:idx val="1"/>
          <c:order val="1"/>
          <c:tx>
            <c:strRef>
              <c:f>'Prediction of validating sets'!$E$238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sets'!$E$239:$E$264</c:f>
              <c:numCache>
                <c:formatCode>General</c:formatCode>
                <c:ptCount val="26"/>
                <c:pt idx="0">
                  <c:v>6.7261696390090763E-3</c:v>
                </c:pt>
                <c:pt idx="1">
                  <c:v>2.219563101914445E-2</c:v>
                </c:pt>
                <c:pt idx="2">
                  <c:v>1.8589242955595428E-2</c:v>
                </c:pt>
                <c:pt idx="3">
                  <c:v>0.18403589765725797</c:v>
                </c:pt>
                <c:pt idx="4">
                  <c:v>0.32420503537810258</c:v>
                </c:pt>
                <c:pt idx="5">
                  <c:v>0.53853039971214167</c:v>
                </c:pt>
                <c:pt idx="6">
                  <c:v>0.35857956569518978</c:v>
                </c:pt>
                <c:pt idx="7">
                  <c:v>2.3315633274750232E-2</c:v>
                </c:pt>
                <c:pt idx="8">
                  <c:v>2.5019770111774098E-8</c:v>
                </c:pt>
                <c:pt idx="9">
                  <c:v>0.16522981118699909</c:v>
                </c:pt>
                <c:pt idx="10">
                  <c:v>1.1274834602335354E-2</c:v>
                </c:pt>
                <c:pt idx="11">
                  <c:v>1.2745931451066088E-2</c:v>
                </c:pt>
                <c:pt idx="12">
                  <c:v>0.17346619583357389</c:v>
                </c:pt>
                <c:pt idx="13">
                  <c:v>1.2745931451066088E-2</c:v>
                </c:pt>
                <c:pt idx="14">
                  <c:v>0.32816669840402463</c:v>
                </c:pt>
                <c:pt idx="15">
                  <c:v>1.2745931451066088E-2</c:v>
                </c:pt>
                <c:pt idx="16">
                  <c:v>0.65518777616066348</c:v>
                </c:pt>
                <c:pt idx="17">
                  <c:v>0.17520589975174911</c:v>
                </c:pt>
                <c:pt idx="18">
                  <c:v>0.18764085128307714</c:v>
                </c:pt>
                <c:pt idx="19">
                  <c:v>0.81468541894520885</c:v>
                </c:pt>
                <c:pt idx="20">
                  <c:v>1.8489437521733692E-2</c:v>
                </c:pt>
                <c:pt idx="21">
                  <c:v>0.99999978589870442</c:v>
                </c:pt>
                <c:pt idx="22">
                  <c:v>0.1382931507456254</c:v>
                </c:pt>
                <c:pt idx="23">
                  <c:v>2.9458064039064924E-2</c:v>
                </c:pt>
                <c:pt idx="24">
                  <c:v>0.17707114945939303</c:v>
                </c:pt>
                <c:pt idx="25">
                  <c:v>1.2745931451066088E-2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EC-408F-BB1A-08D9399C2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20559"/>
        <c:axId val="1137921391"/>
      </c:lineChart>
      <c:catAx>
        <c:axId val="11379205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1391"/>
        <c:crosses val="autoZero"/>
        <c:auto val="1"/>
        <c:lblAlgn val="ctr"/>
        <c:lblOffset val="100"/>
        <c:noMultiLvlLbl val="0"/>
      </c:catAx>
      <c:valAx>
        <c:axId val="1137921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05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Ghana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sets'!$D$274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sets'!$D$275:$D$295</c:f>
              <c:numCache>
                <c:formatCode>General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3.8676362103488245E-2</c:v>
                </c:pt>
                <c:pt idx="4">
                  <c:v>3.8676362103488245E-2</c:v>
                </c:pt>
                <c:pt idx="5">
                  <c:v>3.8676362103488245E-2</c:v>
                </c:pt>
                <c:pt idx="6">
                  <c:v>3.8676362103488245E-2</c:v>
                </c:pt>
                <c:pt idx="7">
                  <c:v>3.8676362103488245E-2</c:v>
                </c:pt>
                <c:pt idx="8">
                  <c:v>5.8357044999473064E-2</c:v>
                </c:pt>
                <c:pt idx="9">
                  <c:v>7.4375592791653483E-2</c:v>
                </c:pt>
                <c:pt idx="10">
                  <c:v>3.5699230688165239E-2</c:v>
                </c:pt>
                <c:pt idx="11">
                  <c:v>3.5699230688165239E-2</c:v>
                </c:pt>
                <c:pt idx="12">
                  <c:v>7.0449994730740845E-2</c:v>
                </c:pt>
                <c:pt idx="13">
                  <c:v>7.888080935820424E-2</c:v>
                </c:pt>
                <c:pt idx="14">
                  <c:v>7.888080935820424E-2</c:v>
                </c:pt>
                <c:pt idx="15">
                  <c:v>4.3181578670038988E-2</c:v>
                </c:pt>
                <c:pt idx="16">
                  <c:v>6.9396142902307931E-2</c:v>
                </c:pt>
                <c:pt idx="17">
                  <c:v>0.12596163979344502</c:v>
                </c:pt>
                <c:pt idx="18">
                  <c:v>0.20341974918326483</c:v>
                </c:pt>
                <c:pt idx="19">
                  <c:v>0.31359995784592687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A3-402A-8415-4B2BFFB6A919}"/>
            </c:ext>
          </c:extLst>
        </c:ser>
        <c:ser>
          <c:idx val="1"/>
          <c:order val="1"/>
          <c:tx>
            <c:strRef>
              <c:f>'Prediction of validating sets'!$E$274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sets'!$E$275:$E$295</c:f>
              <c:numCache>
                <c:formatCode>General</c:formatCode>
                <c:ptCount val="21"/>
                <c:pt idx="0">
                  <c:v>3.1454905285464498E-2</c:v>
                </c:pt>
                <c:pt idx="1">
                  <c:v>2.1669340493239565E-3</c:v>
                </c:pt>
                <c:pt idx="2">
                  <c:v>0.13035564985716599</c:v>
                </c:pt>
                <c:pt idx="3">
                  <c:v>0.21021661635168937</c:v>
                </c:pt>
                <c:pt idx="4">
                  <c:v>0.30268605345511174</c:v>
                </c:pt>
                <c:pt idx="5">
                  <c:v>0.24591147774595756</c:v>
                </c:pt>
                <c:pt idx="6">
                  <c:v>0.3244419067619988</c:v>
                </c:pt>
                <c:pt idx="7">
                  <c:v>1.5723386190120217E-2</c:v>
                </c:pt>
                <c:pt idx="8">
                  <c:v>4.7111746173184345E-2</c:v>
                </c:pt>
                <c:pt idx="9">
                  <c:v>1.669114719147894E-2</c:v>
                </c:pt>
                <c:pt idx="10">
                  <c:v>4.434848624531175E-2</c:v>
                </c:pt>
                <c:pt idx="11">
                  <c:v>3.8748025363832199E-2</c:v>
                </c:pt>
                <c:pt idx="12">
                  <c:v>0.11627384028154109</c:v>
                </c:pt>
                <c:pt idx="13">
                  <c:v>0.17280042403238091</c:v>
                </c:pt>
                <c:pt idx="14">
                  <c:v>0.19638169077458789</c:v>
                </c:pt>
                <c:pt idx="15">
                  <c:v>1.4799951705618469E-2</c:v>
                </c:pt>
                <c:pt idx="16">
                  <c:v>0.49590668797217152</c:v>
                </c:pt>
                <c:pt idx="17">
                  <c:v>0.39849355384959195</c:v>
                </c:pt>
                <c:pt idx="18">
                  <c:v>4.1732095000846077E-2</c:v>
                </c:pt>
                <c:pt idx="19">
                  <c:v>2.4489906664627529E-9</c:v>
                </c:pt>
                <c:pt idx="20">
                  <c:v>1.0000001189224155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A3-402A-8415-4B2BFFB6A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4352015"/>
        <c:axId val="1104801343"/>
      </c:lineChart>
      <c:catAx>
        <c:axId val="10743520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04801343"/>
        <c:crosses val="autoZero"/>
        <c:auto val="1"/>
        <c:lblAlgn val="ctr"/>
        <c:lblOffset val="100"/>
        <c:noMultiLvlLbl val="0"/>
      </c:catAx>
      <c:valAx>
        <c:axId val="1104801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4352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Grenada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sets'!$D$311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sets'!$D$312:$D$322</c:f>
              <c:numCache>
                <c:formatCode>General</c:formatCode>
                <c:ptCount val="11"/>
                <c:pt idx="0">
                  <c:v>0</c:v>
                </c:pt>
                <c:pt idx="1">
                  <c:v>0.13088151697255157</c:v>
                </c:pt>
                <c:pt idx="2">
                  <c:v>0.36099223106491257</c:v>
                </c:pt>
                <c:pt idx="3">
                  <c:v>0.68691191597639545</c:v>
                </c:pt>
                <c:pt idx="4">
                  <c:v>0.96749363867684468</c:v>
                </c:pt>
                <c:pt idx="5">
                  <c:v>0.72968369335715444</c:v>
                </c:pt>
                <c:pt idx="6">
                  <c:v>0.89991473120025989</c:v>
                </c:pt>
                <c:pt idx="7">
                  <c:v>1</c:v>
                </c:pt>
                <c:pt idx="8">
                  <c:v>0.88023997076498284</c:v>
                </c:pt>
                <c:pt idx="9">
                  <c:v>0.91531251691841264</c:v>
                </c:pt>
                <c:pt idx="10">
                  <c:v>0.81693803800552212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5D-407B-ACBB-97F70E26E522}"/>
            </c:ext>
          </c:extLst>
        </c:ser>
        <c:ser>
          <c:idx val="1"/>
          <c:order val="1"/>
          <c:tx>
            <c:strRef>
              <c:f>'Prediction of validating sets'!$E$311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sets'!$E$312:$E$322</c:f>
              <c:numCache>
                <c:formatCode>General</c:formatCode>
                <c:ptCount val="11"/>
                <c:pt idx="0">
                  <c:v>1.3320833308474189E-3</c:v>
                </c:pt>
                <c:pt idx="1">
                  <c:v>1.2742560640682188E-2</c:v>
                </c:pt>
                <c:pt idx="2">
                  <c:v>0.24603154866667062</c:v>
                </c:pt>
                <c:pt idx="3">
                  <c:v>-4.6834076126440994E-8</c:v>
                </c:pt>
                <c:pt idx="4">
                  <c:v>0.25270038998566141</c:v>
                </c:pt>
                <c:pt idx="5">
                  <c:v>1.0000003464329537</c:v>
                </c:pt>
                <c:pt idx="6">
                  <c:v>0.73264398008109943</c:v>
                </c:pt>
                <c:pt idx="7">
                  <c:v>0.48919865573274945</c:v>
                </c:pt>
                <c:pt idx="8">
                  <c:v>0.49877062608508882</c:v>
                </c:pt>
                <c:pt idx="9">
                  <c:v>0.74410650088795816</c:v>
                </c:pt>
                <c:pt idx="10">
                  <c:v>0.79662181394044607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5D-407B-ACBB-97F70E26E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25919"/>
        <c:axId val="1084880831"/>
      </c:lineChart>
      <c:catAx>
        <c:axId val="11379259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4880831"/>
        <c:crosses val="autoZero"/>
        <c:auto val="1"/>
        <c:lblAlgn val="ctr"/>
        <c:lblOffset val="100"/>
        <c:noMultiLvlLbl val="0"/>
      </c:catAx>
      <c:valAx>
        <c:axId val="1084880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5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Guatemala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sets'!$D$339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sets'!$D$340:$D$365</c:f>
              <c:numCache>
                <c:formatCode>General</c:formatCode>
                <c:ptCount val="26"/>
                <c:pt idx="0">
                  <c:v>0</c:v>
                </c:pt>
                <c:pt idx="1">
                  <c:v>4.6065376787071836E-2</c:v>
                </c:pt>
                <c:pt idx="2">
                  <c:v>4.3380171166531922E-2</c:v>
                </c:pt>
                <c:pt idx="3">
                  <c:v>5.4807621569925677E-2</c:v>
                </c:pt>
                <c:pt idx="4">
                  <c:v>1.9863164864268427E-2</c:v>
                </c:pt>
                <c:pt idx="5">
                  <c:v>7.3935113661444439E-3</c:v>
                </c:pt>
                <c:pt idx="6">
                  <c:v>2.0439441869589757E-2</c:v>
                </c:pt>
                <c:pt idx="7">
                  <c:v>3.4846367002624057E-2</c:v>
                </c:pt>
                <c:pt idx="8">
                  <c:v>0.11393119007332206</c:v>
                </c:pt>
                <c:pt idx="9">
                  <c:v>0.18418793987101226</c:v>
                </c:pt>
                <c:pt idx="10">
                  <c:v>0.24215895436376564</c:v>
                </c:pt>
                <c:pt idx="11">
                  <c:v>0.32891929669682951</c:v>
                </c:pt>
                <c:pt idx="12">
                  <c:v>0.32623409107628926</c:v>
                </c:pt>
                <c:pt idx="13">
                  <c:v>0.37086490595649735</c:v>
                </c:pt>
                <c:pt idx="14">
                  <c:v>0.39188062483140845</c:v>
                </c:pt>
                <c:pt idx="15">
                  <c:v>0.41971357806714266</c:v>
                </c:pt>
                <c:pt idx="16">
                  <c:v>0.44064346845189944</c:v>
                </c:pt>
                <c:pt idx="17">
                  <c:v>0.45686505309105202</c:v>
                </c:pt>
                <c:pt idx="18">
                  <c:v>0.50082150126290492</c:v>
                </c:pt>
                <c:pt idx="19">
                  <c:v>0.55543294342676386</c:v>
                </c:pt>
                <c:pt idx="20">
                  <c:v>0.55849824664655834</c:v>
                </c:pt>
                <c:pt idx="21">
                  <c:v>0.69940410505407191</c:v>
                </c:pt>
                <c:pt idx="22">
                  <c:v>0.79797199538978414</c:v>
                </c:pt>
                <c:pt idx="23">
                  <c:v>0.83761249662816661</c:v>
                </c:pt>
                <c:pt idx="24">
                  <c:v>0.84000343313960624</c:v>
                </c:pt>
                <c:pt idx="25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21-47CC-B48B-3FFA16029718}"/>
            </c:ext>
          </c:extLst>
        </c:ser>
        <c:ser>
          <c:idx val="1"/>
          <c:order val="1"/>
          <c:tx>
            <c:strRef>
              <c:f>'Prediction of validating sets'!$E$339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sets'!$E$340:$E$365</c:f>
              <c:numCache>
                <c:formatCode>General</c:formatCode>
                <c:ptCount val="26"/>
                <c:pt idx="0">
                  <c:v>0.13359373024549975</c:v>
                </c:pt>
                <c:pt idx="1">
                  <c:v>0.33107540575605326</c:v>
                </c:pt>
                <c:pt idx="2">
                  <c:v>0.45677300421546174</c:v>
                </c:pt>
                <c:pt idx="3">
                  <c:v>4.7785463448697954E-2</c:v>
                </c:pt>
                <c:pt idx="4">
                  <c:v>0.45809071539095136</c:v>
                </c:pt>
                <c:pt idx="5">
                  <c:v>1.0000000952610768</c:v>
                </c:pt>
                <c:pt idx="6">
                  <c:v>3.5533360384904655E-4</c:v>
                </c:pt>
                <c:pt idx="7">
                  <c:v>0.449218505219111</c:v>
                </c:pt>
                <c:pt idx="8">
                  <c:v>0.20215501392976212</c:v>
                </c:pt>
                <c:pt idx="9">
                  <c:v>0.66555800180643387</c:v>
                </c:pt>
                <c:pt idx="10">
                  <c:v>0.23544715291193094</c:v>
                </c:pt>
                <c:pt idx="11">
                  <c:v>3.5533360384904655E-4</c:v>
                </c:pt>
                <c:pt idx="12">
                  <c:v>0.20074591687977644</c:v>
                </c:pt>
                <c:pt idx="13">
                  <c:v>0.66053755506185685</c:v>
                </c:pt>
                <c:pt idx="14">
                  <c:v>0.46757803570537876</c:v>
                </c:pt>
                <c:pt idx="15">
                  <c:v>0.51128376581337387</c:v>
                </c:pt>
                <c:pt idx="16">
                  <c:v>9.9263659117840158E-2</c:v>
                </c:pt>
                <c:pt idx="17">
                  <c:v>6.7152194695824841E-2</c:v>
                </c:pt>
                <c:pt idx="18">
                  <c:v>0.77283038353017619</c:v>
                </c:pt>
                <c:pt idx="19">
                  <c:v>0.5532170859013229</c:v>
                </c:pt>
                <c:pt idx="20">
                  <c:v>0.71628904020663453</c:v>
                </c:pt>
                <c:pt idx="21">
                  <c:v>0.4455307757204503</c:v>
                </c:pt>
                <c:pt idx="22">
                  <c:v>8.0615481700792589E-9</c:v>
                </c:pt>
                <c:pt idx="23">
                  <c:v>6.7152194695824841E-2</c:v>
                </c:pt>
                <c:pt idx="24">
                  <c:v>6.7152194695824841E-2</c:v>
                </c:pt>
                <c:pt idx="25">
                  <c:v>2.9187608672500273E-3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21-47CC-B48B-3FFA160297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7563359"/>
        <c:axId val="1087562111"/>
      </c:lineChart>
      <c:catAx>
        <c:axId val="10875633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7562111"/>
        <c:crosses val="autoZero"/>
        <c:auto val="1"/>
        <c:lblAlgn val="ctr"/>
        <c:lblOffset val="100"/>
        <c:noMultiLvlLbl val="0"/>
      </c:catAx>
      <c:valAx>
        <c:axId val="1087562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75633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Honduras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sets'!$D$377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sets'!$D$378:$D$388</c:f>
              <c:numCache>
                <c:formatCode>General</c:formatCode>
                <c:ptCount val="11"/>
                <c:pt idx="0">
                  <c:v>0.23018140848750052</c:v>
                </c:pt>
                <c:pt idx="1">
                  <c:v>0.21674313799128064</c:v>
                </c:pt>
                <c:pt idx="2">
                  <c:v>0.35003184037359364</c:v>
                </c:pt>
                <c:pt idx="3">
                  <c:v>0</c:v>
                </c:pt>
                <c:pt idx="4">
                  <c:v>0.38340708325849476</c:v>
                </c:pt>
                <c:pt idx="5">
                  <c:v>0.42071746975164515</c:v>
                </c:pt>
                <c:pt idx="6">
                  <c:v>0.2869715722613197</c:v>
                </c:pt>
                <c:pt idx="7">
                  <c:v>0.41098574530966808</c:v>
                </c:pt>
                <c:pt idx="8">
                  <c:v>0.23899874271345298</c:v>
                </c:pt>
                <c:pt idx="9">
                  <c:v>0.16411671537971689</c:v>
                </c:pt>
                <c:pt idx="10">
                  <c:v>0.99999999999999989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A2-4015-B6D8-1B599FA42891}"/>
            </c:ext>
          </c:extLst>
        </c:ser>
        <c:ser>
          <c:idx val="1"/>
          <c:order val="1"/>
          <c:tx>
            <c:strRef>
              <c:f>'Prediction of validating sets'!$E$377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sets'!$E$378:$E$388</c:f>
              <c:numCache>
                <c:formatCode>General</c:formatCode>
                <c:ptCount val="11"/>
                <c:pt idx="0">
                  <c:v>-1.1275489595642608E-8</c:v>
                </c:pt>
                <c:pt idx="1">
                  <c:v>0.2845860185785099</c:v>
                </c:pt>
                <c:pt idx="2">
                  <c:v>-1.1275489595642608E-8</c:v>
                </c:pt>
                <c:pt idx="3">
                  <c:v>0.30184954713010947</c:v>
                </c:pt>
                <c:pt idx="4">
                  <c:v>0.15019174993443091</c:v>
                </c:pt>
                <c:pt idx="5">
                  <c:v>0.99999973566372091</c:v>
                </c:pt>
                <c:pt idx="6">
                  <c:v>0.92229990322719724</c:v>
                </c:pt>
                <c:pt idx="7">
                  <c:v>0.46140609060870874</c:v>
                </c:pt>
                <c:pt idx="8">
                  <c:v>0.14229300365151015</c:v>
                </c:pt>
                <c:pt idx="9">
                  <c:v>0.44414256205710917</c:v>
                </c:pt>
                <c:pt idx="10">
                  <c:v>-1.1275489595642608E-8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A2-4015-B6D8-1B599FA428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1124671"/>
        <c:axId val="1151125087"/>
      </c:lineChart>
      <c:catAx>
        <c:axId val="11511246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1125087"/>
        <c:crosses val="autoZero"/>
        <c:auto val="1"/>
        <c:lblAlgn val="ctr"/>
        <c:lblOffset val="100"/>
        <c:noMultiLvlLbl val="0"/>
      </c:catAx>
      <c:valAx>
        <c:axId val="1151125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1124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Hungary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sets'!$D$396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sets'!$D$397:$D$409</c:f>
              <c:numCache>
                <c:formatCode>General</c:formatCode>
                <c:ptCount val="13"/>
                <c:pt idx="0">
                  <c:v>0</c:v>
                </c:pt>
                <c:pt idx="1">
                  <c:v>3.6432131408381502E-2</c:v>
                </c:pt>
                <c:pt idx="2">
                  <c:v>0.1271865462847519</c:v>
                </c:pt>
                <c:pt idx="3">
                  <c:v>0.24480627358695578</c:v>
                </c:pt>
                <c:pt idx="4">
                  <c:v>0.38949187555781406</c:v>
                </c:pt>
                <c:pt idx="5">
                  <c:v>0.38949187555781406</c:v>
                </c:pt>
                <c:pt idx="6">
                  <c:v>0.69427294515625504</c:v>
                </c:pt>
                <c:pt idx="7">
                  <c:v>0.75350566086930371</c:v>
                </c:pt>
                <c:pt idx="8">
                  <c:v>0.87107524761080246</c:v>
                </c:pt>
                <c:pt idx="9">
                  <c:v>0.94036950250535645</c:v>
                </c:pt>
                <c:pt idx="10">
                  <c:v>0.96921703843106866</c:v>
                </c:pt>
                <c:pt idx="11">
                  <c:v>0.96921703843106866</c:v>
                </c:pt>
                <c:pt idx="12">
                  <c:v>1.0000000000000004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E4-474F-9116-96297D1585D5}"/>
            </c:ext>
          </c:extLst>
        </c:ser>
        <c:ser>
          <c:idx val="1"/>
          <c:order val="1"/>
          <c:tx>
            <c:strRef>
              <c:f>'Prediction of validating sets'!$E$396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sets'!$E$397:$E$409</c:f>
              <c:numCache>
                <c:formatCode>General</c:formatCode>
                <c:ptCount val="13"/>
                <c:pt idx="0">
                  <c:v>0.19966635153688359</c:v>
                </c:pt>
                <c:pt idx="1">
                  <c:v>0.99999979761270197</c:v>
                </c:pt>
                <c:pt idx="2">
                  <c:v>1.6071457390626028E-8</c:v>
                </c:pt>
                <c:pt idx="3">
                  <c:v>0.80033346214727585</c:v>
                </c:pt>
                <c:pt idx="4">
                  <c:v>0.58491632906107149</c:v>
                </c:pt>
                <c:pt idx="5">
                  <c:v>0.200083377590412</c:v>
                </c:pt>
                <c:pt idx="6">
                  <c:v>0.200083377590412</c:v>
                </c:pt>
                <c:pt idx="7">
                  <c:v>0.20993623087981131</c:v>
                </c:pt>
                <c:pt idx="8">
                  <c:v>0.200083377590412</c:v>
                </c:pt>
                <c:pt idx="9">
                  <c:v>0.200083377590412</c:v>
                </c:pt>
                <c:pt idx="10">
                  <c:v>0.200083377590412</c:v>
                </c:pt>
                <c:pt idx="11">
                  <c:v>0.200083377590412</c:v>
                </c:pt>
                <c:pt idx="12">
                  <c:v>0.200083377590412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E4-474F-9116-96297D158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29663"/>
        <c:axId val="1137926751"/>
      </c:lineChart>
      <c:catAx>
        <c:axId val="113792966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6751"/>
        <c:crosses val="autoZero"/>
        <c:auto val="1"/>
        <c:lblAlgn val="ctr"/>
        <c:lblOffset val="100"/>
        <c:noMultiLvlLbl val="0"/>
      </c:catAx>
      <c:valAx>
        <c:axId val="1137926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9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Ireland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sets'!$D$417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sets'!$D$418:$D$442</c:f>
              <c:numCache>
                <c:formatCode>General</c:formatCode>
                <c:ptCount val="25"/>
                <c:pt idx="0">
                  <c:v>0</c:v>
                </c:pt>
                <c:pt idx="1">
                  <c:v>3.341573270932667E-2</c:v>
                </c:pt>
                <c:pt idx="2">
                  <c:v>4.3378433062969547E-2</c:v>
                </c:pt>
                <c:pt idx="3">
                  <c:v>5.1322202086668892E-2</c:v>
                </c:pt>
                <c:pt idx="4">
                  <c:v>6.6580748456111338E-2</c:v>
                </c:pt>
                <c:pt idx="5">
                  <c:v>8.9154072171296866E-2</c:v>
                </c:pt>
                <c:pt idx="6">
                  <c:v>0.1080678079420096</c:v>
                </c:pt>
                <c:pt idx="7">
                  <c:v>0.12900487358586837</c:v>
                </c:pt>
                <c:pt idx="8">
                  <c:v>0.12774249168675333</c:v>
                </c:pt>
                <c:pt idx="9">
                  <c:v>0.1499375406865246</c:v>
                </c:pt>
                <c:pt idx="10">
                  <c:v>0.1741471224730369</c:v>
                </c:pt>
                <c:pt idx="11">
                  <c:v>0.18410982282667979</c:v>
                </c:pt>
                <c:pt idx="12">
                  <c:v>0.19369424846490838</c:v>
                </c:pt>
                <c:pt idx="13">
                  <c:v>0.20895279483435084</c:v>
                </c:pt>
                <c:pt idx="14">
                  <c:v>0.20605415486390904</c:v>
                </c:pt>
                <c:pt idx="15">
                  <c:v>0.22458961591920754</c:v>
                </c:pt>
                <c:pt idx="16">
                  <c:v>0.24463817583616301</c:v>
                </c:pt>
                <c:pt idx="17">
                  <c:v>0.27805830708869222</c:v>
                </c:pt>
                <c:pt idx="18">
                  <c:v>0.28057867234371969</c:v>
                </c:pt>
                <c:pt idx="19">
                  <c:v>0.29987508137304925</c:v>
                </c:pt>
                <c:pt idx="20">
                  <c:v>0.84678554462761924</c:v>
                </c:pt>
                <c:pt idx="21">
                  <c:v>0.90605591428118992</c:v>
                </c:pt>
                <c:pt idx="22">
                  <c:v>0.93228442739764583</c:v>
                </c:pt>
                <c:pt idx="23">
                  <c:v>0.98966342347414527</c:v>
                </c:pt>
                <c:pt idx="24">
                  <c:v>0.99999999999999989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5C-4236-973C-887911A3DF7E}"/>
            </c:ext>
          </c:extLst>
        </c:ser>
        <c:ser>
          <c:idx val="1"/>
          <c:order val="1"/>
          <c:tx>
            <c:strRef>
              <c:f>'Prediction of validating sets'!$E$417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sets'!$E$418:$E$442</c:f>
              <c:numCache>
                <c:formatCode>General</c:formatCode>
                <c:ptCount val="25"/>
                <c:pt idx="0">
                  <c:v>0.1255519455631704</c:v>
                </c:pt>
                <c:pt idx="1">
                  <c:v>2.5151349185436423E-2</c:v>
                </c:pt>
                <c:pt idx="2">
                  <c:v>0.1255519455631704</c:v>
                </c:pt>
                <c:pt idx="3">
                  <c:v>0.30321972828250882</c:v>
                </c:pt>
                <c:pt idx="4">
                  <c:v>0.17566871557411404</c:v>
                </c:pt>
                <c:pt idx="5">
                  <c:v>0.7048883562648437</c:v>
                </c:pt>
                <c:pt idx="6">
                  <c:v>0.52780496324374038</c:v>
                </c:pt>
                <c:pt idx="7">
                  <c:v>0.40501306091860573</c:v>
                </c:pt>
                <c:pt idx="8">
                  <c:v>0.67120644862408985</c:v>
                </c:pt>
                <c:pt idx="9">
                  <c:v>0.84710674017886245</c:v>
                </c:pt>
                <c:pt idx="10">
                  <c:v>0.35027573055079086</c:v>
                </c:pt>
                <c:pt idx="11">
                  <c:v>0.40401664059371173</c:v>
                </c:pt>
                <c:pt idx="12">
                  <c:v>0.99999975270777386</c:v>
                </c:pt>
                <c:pt idx="13">
                  <c:v>0.97671529361543585</c:v>
                </c:pt>
                <c:pt idx="14">
                  <c:v>0.25114961609665326</c:v>
                </c:pt>
                <c:pt idx="15">
                  <c:v>1.8139948011906055E-2</c:v>
                </c:pt>
                <c:pt idx="16">
                  <c:v>1.9665559354034231E-9</c:v>
                </c:pt>
                <c:pt idx="17">
                  <c:v>0.52479134384944348</c:v>
                </c:pt>
                <c:pt idx="18">
                  <c:v>0.1006053908420779</c:v>
                </c:pt>
                <c:pt idx="19">
                  <c:v>0.2997682436152419</c:v>
                </c:pt>
                <c:pt idx="20">
                  <c:v>0.22914106189460734</c:v>
                </c:pt>
                <c:pt idx="21">
                  <c:v>7.5607637268903002E-2</c:v>
                </c:pt>
                <c:pt idx="22">
                  <c:v>0.95758550047344804</c:v>
                </c:pt>
                <c:pt idx="23">
                  <c:v>0.7895284364056363</c:v>
                </c:pt>
                <c:pt idx="24">
                  <c:v>5.3310754044682634E-2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85C-4236-973C-887911A3D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563535"/>
        <c:axId val="1142564367"/>
      </c:lineChart>
      <c:catAx>
        <c:axId val="11425635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64367"/>
        <c:crosses val="autoZero"/>
        <c:auto val="1"/>
        <c:lblAlgn val="ctr"/>
        <c:lblOffset val="100"/>
        <c:noMultiLvlLbl val="0"/>
      </c:catAx>
      <c:valAx>
        <c:axId val="1142564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63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Jamaica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sets'!$D$452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sets'!$D$453:$D$477</c:f>
              <c:numCache>
                <c:formatCode>General</c:formatCode>
                <c:ptCount val="25"/>
                <c:pt idx="0">
                  <c:v>0.35798994523745398</c:v>
                </c:pt>
                <c:pt idx="1">
                  <c:v>0.40931861028817668</c:v>
                </c:pt>
                <c:pt idx="2">
                  <c:v>0.44705539096866864</c:v>
                </c:pt>
                <c:pt idx="3">
                  <c:v>0.49407038333782205</c:v>
                </c:pt>
                <c:pt idx="4">
                  <c:v>0.55122093545201534</c:v>
                </c:pt>
                <c:pt idx="5">
                  <c:v>0.61095699793518277</c:v>
                </c:pt>
                <c:pt idx="6">
                  <c:v>0.66098841906813899</c:v>
                </c:pt>
                <c:pt idx="7">
                  <c:v>0.72870544932220127</c:v>
                </c:pt>
                <c:pt idx="8">
                  <c:v>0.71900080797199029</c:v>
                </c:pt>
                <c:pt idx="9">
                  <c:v>0.75781937337283423</c:v>
                </c:pt>
                <c:pt idx="10">
                  <c:v>0.76040488374180804</c:v>
                </c:pt>
                <c:pt idx="11">
                  <c:v>0.66508663255229372</c:v>
                </c:pt>
                <c:pt idx="12">
                  <c:v>0.86284226591255941</c:v>
                </c:pt>
                <c:pt idx="13">
                  <c:v>0.88915522039680406</c:v>
                </c:pt>
                <c:pt idx="14">
                  <c:v>0.90597450399497259</c:v>
                </c:pt>
                <c:pt idx="15">
                  <c:v>0.88613430289972173</c:v>
                </c:pt>
                <c:pt idx="16">
                  <c:v>0.90554358560014359</c:v>
                </c:pt>
                <c:pt idx="17">
                  <c:v>0.9519122003770536</c:v>
                </c:pt>
                <c:pt idx="18">
                  <c:v>1</c:v>
                </c:pt>
                <c:pt idx="19">
                  <c:v>0</c:v>
                </c:pt>
                <c:pt idx="20">
                  <c:v>7.3345901786515859E-3</c:v>
                </c:pt>
                <c:pt idx="21">
                  <c:v>6.6882125864081163E-3</c:v>
                </c:pt>
                <c:pt idx="22">
                  <c:v>2.2645659394918752E-2</c:v>
                </c:pt>
                <c:pt idx="23">
                  <c:v>2.1352904210431813E-2</c:v>
                </c:pt>
                <c:pt idx="24">
                  <c:v>2.8036628063560463E-2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96-484E-B8A4-EA6EE8C79BC6}"/>
            </c:ext>
          </c:extLst>
        </c:ser>
        <c:ser>
          <c:idx val="1"/>
          <c:order val="1"/>
          <c:tx>
            <c:strRef>
              <c:f>'Prediction of validating sets'!$E$452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sets'!$E$453:$E$477</c:f>
              <c:numCache>
                <c:formatCode>General</c:formatCode>
                <c:ptCount val="25"/>
                <c:pt idx="0">
                  <c:v>0.10412275556897993</c:v>
                </c:pt>
                <c:pt idx="1">
                  <c:v>5.0773208245976226E-2</c:v>
                </c:pt>
                <c:pt idx="2">
                  <c:v>5.8373875350526974E-2</c:v>
                </c:pt>
                <c:pt idx="3">
                  <c:v>8.9284964279587084E-2</c:v>
                </c:pt>
                <c:pt idx="4">
                  <c:v>0.21584468915197594</c:v>
                </c:pt>
                <c:pt idx="5">
                  <c:v>0.11801272997033774</c:v>
                </c:pt>
                <c:pt idx="6">
                  <c:v>0.14104707623538904</c:v>
                </c:pt>
                <c:pt idx="7">
                  <c:v>9.7587810850889772E-2</c:v>
                </c:pt>
                <c:pt idx="8">
                  <c:v>0.2051439964545145</c:v>
                </c:pt>
                <c:pt idx="9">
                  <c:v>0.34813265827541684</c:v>
                </c:pt>
                <c:pt idx="10">
                  <c:v>0.23973300160939592</c:v>
                </c:pt>
                <c:pt idx="11">
                  <c:v>8.9561418987051084E-2</c:v>
                </c:pt>
                <c:pt idx="12">
                  <c:v>0.13478554665395043</c:v>
                </c:pt>
                <c:pt idx="13">
                  <c:v>-4.5985470348032089E-9</c:v>
                </c:pt>
                <c:pt idx="14">
                  <c:v>0.12665278893184942</c:v>
                </c:pt>
                <c:pt idx="15">
                  <c:v>5.9233167120789902E-2</c:v>
                </c:pt>
                <c:pt idx="16">
                  <c:v>4.2507423931014539E-2</c:v>
                </c:pt>
                <c:pt idx="17">
                  <c:v>5.8027939717194131E-2</c:v>
                </c:pt>
                <c:pt idx="18">
                  <c:v>1.069610575473677E-2</c:v>
                </c:pt>
                <c:pt idx="19">
                  <c:v>9.3390489203635588E-2</c:v>
                </c:pt>
                <c:pt idx="20">
                  <c:v>0.230591851573345</c:v>
                </c:pt>
                <c:pt idx="21">
                  <c:v>9.3790941072495027E-2</c:v>
                </c:pt>
                <c:pt idx="22">
                  <c:v>0.29507573558602912</c:v>
                </c:pt>
                <c:pt idx="23">
                  <c:v>0.99999993494784944</c:v>
                </c:pt>
                <c:pt idx="24">
                  <c:v>0.16929316742264716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96-484E-B8A4-EA6EE8C79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31743"/>
        <c:axId val="1137924671"/>
      </c:lineChart>
      <c:catAx>
        <c:axId val="113793174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4671"/>
        <c:crosses val="autoZero"/>
        <c:auto val="1"/>
        <c:lblAlgn val="ctr"/>
        <c:lblOffset val="100"/>
        <c:noMultiLvlLbl val="0"/>
      </c:catAx>
      <c:valAx>
        <c:axId val="1137924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317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Kazakhstan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sets'!$D$488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sets'!$D$489:$D$509</c:f>
              <c:numCache>
                <c:formatCode>General</c:formatCode>
                <c:ptCount val="21"/>
                <c:pt idx="0">
                  <c:v>0</c:v>
                </c:pt>
                <c:pt idx="1">
                  <c:v>2.5726290516206493E-2</c:v>
                </c:pt>
                <c:pt idx="2">
                  <c:v>0.19194477791116452</c:v>
                </c:pt>
                <c:pt idx="3">
                  <c:v>0.28521008403361359</c:v>
                </c:pt>
                <c:pt idx="4">
                  <c:v>0.33603841536614654</c:v>
                </c:pt>
                <c:pt idx="5">
                  <c:v>0.37342136854741909</c:v>
                </c:pt>
                <c:pt idx="6">
                  <c:v>0.41170468187274911</c:v>
                </c:pt>
                <c:pt idx="7">
                  <c:v>0.44429771908763516</c:v>
                </c:pt>
                <c:pt idx="8">
                  <c:v>0.55002400960384168</c:v>
                </c:pt>
                <c:pt idx="9">
                  <c:v>0.58523409363745504</c:v>
                </c:pt>
                <c:pt idx="10">
                  <c:v>0.64328931572629056</c:v>
                </c:pt>
                <c:pt idx="11">
                  <c:v>0.79839135654261706</c:v>
                </c:pt>
                <c:pt idx="12">
                  <c:v>0.79153661464585845</c:v>
                </c:pt>
                <c:pt idx="13">
                  <c:v>0.80805522208883562</c:v>
                </c:pt>
                <c:pt idx="14">
                  <c:v>0.8025450180072029</c:v>
                </c:pt>
                <c:pt idx="15">
                  <c:v>0.84849939975990407</c:v>
                </c:pt>
                <c:pt idx="16">
                  <c:v>0.89490996398559419</c:v>
                </c:pt>
                <c:pt idx="17">
                  <c:v>0.93752701080432177</c:v>
                </c:pt>
                <c:pt idx="18">
                  <c:v>0.96370948379351762</c:v>
                </c:pt>
                <c:pt idx="19">
                  <c:v>0.99819927971188482</c:v>
                </c:pt>
                <c:pt idx="20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77-4236-BE99-87D2B89266E8}"/>
            </c:ext>
          </c:extLst>
        </c:ser>
        <c:ser>
          <c:idx val="1"/>
          <c:order val="1"/>
          <c:tx>
            <c:strRef>
              <c:f>'Prediction of validating sets'!$E$488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sets'!$E$489:$E$509</c:f>
              <c:numCache>
                <c:formatCode>General</c:formatCode>
                <c:ptCount val="21"/>
                <c:pt idx="0">
                  <c:v>0.12208543693775468</c:v>
                </c:pt>
                <c:pt idx="1">
                  <c:v>-7.7093759050984456E-9</c:v>
                </c:pt>
                <c:pt idx="2">
                  <c:v>3.7016786307974767E-2</c:v>
                </c:pt>
                <c:pt idx="3">
                  <c:v>0.11105037434267612</c:v>
                </c:pt>
                <c:pt idx="4">
                  <c:v>0.25914328162072692</c:v>
                </c:pt>
                <c:pt idx="5">
                  <c:v>0.51843118104600405</c:v>
                </c:pt>
                <c:pt idx="6">
                  <c:v>0.99999997060112522</c:v>
                </c:pt>
                <c:pt idx="7">
                  <c:v>0.4427901073049631</c:v>
                </c:pt>
                <c:pt idx="8">
                  <c:v>1.096437688539084E-4</c:v>
                </c:pt>
                <c:pt idx="9">
                  <c:v>3.704001675196382E-2</c:v>
                </c:pt>
                <c:pt idx="10">
                  <c:v>0.10629096196671715</c:v>
                </c:pt>
                <c:pt idx="11">
                  <c:v>3.704001675196382E-2</c:v>
                </c:pt>
                <c:pt idx="12">
                  <c:v>1.1607512618620813E-5</c:v>
                </c:pt>
                <c:pt idx="13">
                  <c:v>0.22800787948290596</c:v>
                </c:pt>
                <c:pt idx="14">
                  <c:v>8.0625074246731349E-2</c:v>
                </c:pt>
                <c:pt idx="15">
                  <c:v>4.2883302797094291E-2</c:v>
                </c:pt>
                <c:pt idx="16">
                  <c:v>0.14610022975428438</c:v>
                </c:pt>
                <c:pt idx="17">
                  <c:v>0.41780365796787178</c:v>
                </c:pt>
                <c:pt idx="18">
                  <c:v>7.1214543298152563E-2</c:v>
                </c:pt>
                <c:pt idx="19">
                  <c:v>3.5235137041016579E-2</c:v>
                </c:pt>
                <c:pt idx="20">
                  <c:v>0.11835729540272848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77-4236-BE99-87D2B8926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043887"/>
        <c:axId val="1142045135"/>
      </c:lineChart>
      <c:catAx>
        <c:axId val="11420438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045135"/>
        <c:crosses val="autoZero"/>
        <c:auto val="1"/>
        <c:lblAlgn val="ctr"/>
        <c:lblOffset val="100"/>
        <c:noMultiLvlLbl val="0"/>
      </c:catAx>
      <c:valAx>
        <c:axId val="1142045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0438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Kenya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sets'!$D$522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sets'!$D$523:$D$551</c:f>
              <c:numCache>
                <c:formatCode>General</c:formatCode>
                <c:ptCount val="29"/>
                <c:pt idx="0">
                  <c:v>0</c:v>
                </c:pt>
                <c:pt idx="1">
                  <c:v>5.2171121277791205E-4</c:v>
                </c:pt>
                <c:pt idx="2">
                  <c:v>3.4513203306846467E-3</c:v>
                </c:pt>
                <c:pt idx="3">
                  <c:v>5.5782968135484395E-3</c:v>
                </c:pt>
                <c:pt idx="4">
                  <c:v>8.1868528774379969E-3</c:v>
                </c:pt>
                <c:pt idx="5">
                  <c:v>1.0955935468336141E-2</c:v>
                </c:pt>
                <c:pt idx="6">
                  <c:v>1.1838831366883377E-2</c:v>
                </c:pt>
                <c:pt idx="7">
                  <c:v>1.2781924713058831E-2</c:v>
                </c:pt>
                <c:pt idx="8">
                  <c:v>1.2982582871819567E-2</c:v>
                </c:pt>
                <c:pt idx="9">
                  <c:v>1.12167910747251E-2</c:v>
                </c:pt>
                <c:pt idx="10">
                  <c:v>1.2882253792439201E-2</c:v>
                </c:pt>
                <c:pt idx="11">
                  <c:v>1.5390480776948391E-2</c:v>
                </c:pt>
                <c:pt idx="12">
                  <c:v>1.7517457259812186E-2</c:v>
                </c:pt>
                <c:pt idx="13">
                  <c:v>2.5282928003852633E-2</c:v>
                </c:pt>
                <c:pt idx="14">
                  <c:v>3.4252347700457507E-2</c:v>
                </c:pt>
                <c:pt idx="15">
                  <c:v>4.0352355726783855E-2</c:v>
                </c:pt>
                <c:pt idx="16">
                  <c:v>5.3696123284372746E-2</c:v>
                </c:pt>
                <c:pt idx="17">
                  <c:v>8.9714262781924722E-2</c:v>
                </c:pt>
                <c:pt idx="18">
                  <c:v>0.13137089654065334</c:v>
                </c:pt>
                <c:pt idx="19">
                  <c:v>0.20816277389838672</c:v>
                </c:pt>
                <c:pt idx="20">
                  <c:v>0.31071915884099849</c:v>
                </c:pt>
                <c:pt idx="21">
                  <c:v>0.41716831206356852</c:v>
                </c:pt>
                <c:pt idx="22">
                  <c:v>0.54817802391845249</c:v>
                </c:pt>
                <c:pt idx="23">
                  <c:v>0.68001043422425567</c:v>
                </c:pt>
                <c:pt idx="24">
                  <c:v>0.82614977124969913</c:v>
                </c:pt>
                <c:pt idx="25">
                  <c:v>0.89678144313347785</c:v>
                </c:pt>
                <c:pt idx="26">
                  <c:v>0.97915161730475975</c:v>
                </c:pt>
                <c:pt idx="27">
                  <c:v>0.96998153944939414</c:v>
                </c:pt>
                <c:pt idx="28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D0-43A9-8959-419C9D084EA7}"/>
            </c:ext>
          </c:extLst>
        </c:ser>
        <c:ser>
          <c:idx val="1"/>
          <c:order val="1"/>
          <c:tx>
            <c:strRef>
              <c:f>'Prediction of validating sets'!$E$522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sets'!$E$523:$E$551</c:f>
              <c:numCache>
                <c:formatCode>General</c:formatCode>
                <c:ptCount val="29"/>
                <c:pt idx="0">
                  <c:v>7.5122156564323347E-2</c:v>
                </c:pt>
                <c:pt idx="1">
                  <c:v>8.9292207100706095E-2</c:v>
                </c:pt>
                <c:pt idx="2">
                  <c:v>0.12240079749323594</c:v>
                </c:pt>
                <c:pt idx="3">
                  <c:v>3.1038317286451161E-2</c:v>
                </c:pt>
                <c:pt idx="4">
                  <c:v>7.3893779817583355E-2</c:v>
                </c:pt>
                <c:pt idx="5">
                  <c:v>7.3642116036753941E-2</c:v>
                </c:pt>
                <c:pt idx="6">
                  <c:v>6.1578071803827496E-2</c:v>
                </c:pt>
                <c:pt idx="7">
                  <c:v>6.203784985802784E-10</c:v>
                </c:pt>
                <c:pt idx="8">
                  <c:v>0.28201469128226253</c:v>
                </c:pt>
                <c:pt idx="9">
                  <c:v>0.10631681129982887</c:v>
                </c:pt>
                <c:pt idx="10">
                  <c:v>5.8738007908466686E-2</c:v>
                </c:pt>
                <c:pt idx="11">
                  <c:v>0.14345699455250899</c:v>
                </c:pt>
                <c:pt idx="12">
                  <c:v>0.12032687677845361</c:v>
                </c:pt>
                <c:pt idx="13">
                  <c:v>0.10359382875076793</c:v>
                </c:pt>
                <c:pt idx="14">
                  <c:v>6.0719349789572691E-2</c:v>
                </c:pt>
                <c:pt idx="15">
                  <c:v>0.11360316185536058</c:v>
                </c:pt>
                <c:pt idx="16">
                  <c:v>0.56213406709450842</c:v>
                </c:pt>
                <c:pt idx="17">
                  <c:v>0.22317599843908661</c:v>
                </c:pt>
                <c:pt idx="18">
                  <c:v>0.38632932044633428</c:v>
                </c:pt>
                <c:pt idx="19">
                  <c:v>0.37486209573400686</c:v>
                </c:pt>
                <c:pt idx="20">
                  <c:v>0.16728184158420625</c:v>
                </c:pt>
                <c:pt idx="21">
                  <c:v>0.59832712083607942</c:v>
                </c:pt>
                <c:pt idx="22">
                  <c:v>0.99999992626375689</c:v>
                </c:pt>
                <c:pt idx="23">
                  <c:v>0.68292992718194134</c:v>
                </c:pt>
                <c:pt idx="24">
                  <c:v>0.41371903652017805</c:v>
                </c:pt>
                <c:pt idx="25">
                  <c:v>0.11306232868160206</c:v>
                </c:pt>
                <c:pt idx="26">
                  <c:v>0.51794496937553192</c:v>
                </c:pt>
                <c:pt idx="27">
                  <c:v>0.4404649893025484</c:v>
                </c:pt>
                <c:pt idx="28">
                  <c:v>0.43686579245047097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D0-43A9-8959-419C9D084E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32159"/>
        <c:axId val="1081388175"/>
      </c:lineChart>
      <c:catAx>
        <c:axId val="113793215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88175"/>
        <c:crosses val="autoZero"/>
        <c:auto val="1"/>
        <c:lblAlgn val="ctr"/>
        <c:lblOffset val="100"/>
        <c:noMultiLvlLbl val="0"/>
      </c:catAx>
      <c:valAx>
        <c:axId val="1081388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32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Kosovo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sets'!$D$564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sets'!$D$565:$D$589</c:f>
              <c:numCache>
                <c:formatCode>General</c:formatCode>
                <c:ptCount val="25"/>
                <c:pt idx="0">
                  <c:v>0</c:v>
                </c:pt>
                <c:pt idx="1">
                  <c:v>3.8389589263928422E-3</c:v>
                </c:pt>
                <c:pt idx="2">
                  <c:v>7.0263431385838874E-3</c:v>
                </c:pt>
                <c:pt idx="3">
                  <c:v>1.0720708508427091E-2</c:v>
                </c:pt>
                <c:pt idx="4">
                  <c:v>1.6009217839230035E-2</c:v>
                </c:pt>
                <c:pt idx="5">
                  <c:v>2.1442320726582621E-2</c:v>
                </c:pt>
                <c:pt idx="6">
                  <c:v>2.3905833446297046E-2</c:v>
                </c:pt>
                <c:pt idx="7">
                  <c:v>2.8831955175997466E-2</c:v>
                </c:pt>
                <c:pt idx="8">
                  <c:v>4.0639826487732143E-2</c:v>
                </c:pt>
                <c:pt idx="9">
                  <c:v>4.9550404410103478E-2</c:v>
                </c:pt>
                <c:pt idx="10">
                  <c:v>6.4111879264380278E-2</c:v>
                </c:pt>
                <c:pt idx="11">
                  <c:v>8.294699742442728E-2</c:v>
                </c:pt>
                <c:pt idx="12">
                  <c:v>0.11076499028512043</c:v>
                </c:pt>
                <c:pt idx="13">
                  <c:v>0.14350910487551399</c:v>
                </c:pt>
                <c:pt idx="14">
                  <c:v>0.19182775292576024</c:v>
                </c:pt>
                <c:pt idx="15">
                  <c:v>0.25079662012561565</c:v>
                </c:pt>
                <c:pt idx="16">
                  <c:v>0.44653653246577202</c:v>
                </c:pt>
                <c:pt idx="17">
                  <c:v>0.48109258506167829</c:v>
                </c:pt>
                <c:pt idx="18">
                  <c:v>0.5682409290136009</c:v>
                </c:pt>
                <c:pt idx="19">
                  <c:v>0.65676562288193041</c:v>
                </c:pt>
                <c:pt idx="20">
                  <c:v>0.74565360806109082</c:v>
                </c:pt>
                <c:pt idx="21">
                  <c:v>0.82693416474628356</c:v>
                </c:pt>
                <c:pt idx="22">
                  <c:v>0.8927847815281732</c:v>
                </c:pt>
                <c:pt idx="23">
                  <c:v>0.93523564231168954</c:v>
                </c:pt>
                <c:pt idx="2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EE-4F8E-B477-9312842C8271}"/>
            </c:ext>
          </c:extLst>
        </c:ser>
        <c:ser>
          <c:idx val="1"/>
          <c:order val="1"/>
          <c:tx>
            <c:strRef>
              <c:f>'Prediction of validating sets'!$E$564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sets'!$E$565:$E$589</c:f>
              <c:numCache>
                <c:formatCode>General</c:formatCode>
                <c:ptCount val="25"/>
                <c:pt idx="0">
                  <c:v>0.16488694998577388</c:v>
                </c:pt>
                <c:pt idx="1">
                  <c:v>0.29326529337460844</c:v>
                </c:pt>
                <c:pt idx="2">
                  <c:v>0.26163934925824506</c:v>
                </c:pt>
                <c:pt idx="3">
                  <c:v>0.41393835708519849</c:v>
                </c:pt>
                <c:pt idx="4">
                  <c:v>0.16802662386593178</c:v>
                </c:pt>
                <c:pt idx="5">
                  <c:v>8.2737972884070463E-2</c:v>
                </c:pt>
                <c:pt idx="6">
                  <c:v>0.3472382296479255</c:v>
                </c:pt>
                <c:pt idx="7">
                  <c:v>0.13229520978732884</c:v>
                </c:pt>
                <c:pt idx="8">
                  <c:v>0.39744808744443116</c:v>
                </c:pt>
                <c:pt idx="9">
                  <c:v>4.8388506111447994E-2</c:v>
                </c:pt>
                <c:pt idx="10">
                  <c:v>1.6536902344288108E-2</c:v>
                </c:pt>
                <c:pt idx="11">
                  <c:v>6.604238581042024E-2</c:v>
                </c:pt>
                <c:pt idx="12">
                  <c:v>7.9760234673423136E-2</c:v>
                </c:pt>
                <c:pt idx="13">
                  <c:v>1.6536902344288108E-2</c:v>
                </c:pt>
                <c:pt idx="14">
                  <c:v>1.2809965771385722E-9</c:v>
                </c:pt>
                <c:pt idx="15">
                  <c:v>4.8388506111447994E-2</c:v>
                </c:pt>
                <c:pt idx="16">
                  <c:v>0.36135902744937487</c:v>
                </c:pt>
                <c:pt idx="17">
                  <c:v>0.17942766241556043</c:v>
                </c:pt>
                <c:pt idx="18">
                  <c:v>4.961070447087116E-2</c:v>
                </c:pt>
                <c:pt idx="19">
                  <c:v>0.19729120039485593</c:v>
                </c:pt>
                <c:pt idx="20">
                  <c:v>0.19854974661372737</c:v>
                </c:pt>
                <c:pt idx="21">
                  <c:v>0.14760991249119718</c:v>
                </c:pt>
                <c:pt idx="22">
                  <c:v>4.961070447087116E-2</c:v>
                </c:pt>
                <c:pt idx="23">
                  <c:v>0.99999992183024167</c:v>
                </c:pt>
                <c:pt idx="24">
                  <c:v>0.18306682548256234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EE-4F8E-B477-9312842C8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2132127"/>
        <c:axId val="763685231"/>
      </c:lineChart>
      <c:catAx>
        <c:axId val="107213212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3685231"/>
        <c:crosses val="autoZero"/>
        <c:auto val="1"/>
        <c:lblAlgn val="ctr"/>
        <c:lblOffset val="100"/>
        <c:noMultiLvlLbl val="0"/>
      </c:catAx>
      <c:valAx>
        <c:axId val="763685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21321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Kyrgyzstan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sets'!$D$599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sets'!$D$600:$D$608</c:f>
              <c:numCache>
                <c:formatCode>General</c:formatCode>
                <c:ptCount val="9"/>
                <c:pt idx="0">
                  <c:v>0.99999999999999978</c:v>
                </c:pt>
                <c:pt idx="1">
                  <c:v>0.40907953529937502</c:v>
                </c:pt>
                <c:pt idx="2">
                  <c:v>0.29043789097408401</c:v>
                </c:pt>
                <c:pt idx="3">
                  <c:v>0.1625379803395888</c:v>
                </c:pt>
                <c:pt idx="4">
                  <c:v>3.6961572832886209E-2</c:v>
                </c:pt>
                <c:pt idx="5">
                  <c:v>0</c:v>
                </c:pt>
                <c:pt idx="6">
                  <c:v>0.15406613047363724</c:v>
                </c:pt>
                <c:pt idx="7">
                  <c:v>0.2056836461126002</c:v>
                </c:pt>
                <c:pt idx="8">
                  <c:v>0.25883824843610415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7A-4C3E-B05D-A2DFB35CE8E5}"/>
            </c:ext>
          </c:extLst>
        </c:ser>
        <c:ser>
          <c:idx val="1"/>
          <c:order val="1"/>
          <c:tx>
            <c:strRef>
              <c:f>'Prediction of validating sets'!$E$599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sets'!$E$600:$E$608</c:f>
              <c:numCache>
                <c:formatCode>General</c:formatCode>
                <c:ptCount val="9"/>
                <c:pt idx="0">
                  <c:v>8.4363800381065043E-2</c:v>
                </c:pt>
                <c:pt idx="1">
                  <c:v>1.0000000750187132</c:v>
                </c:pt>
                <c:pt idx="2">
                  <c:v>0.25074399351744997</c:v>
                </c:pt>
                <c:pt idx="3">
                  <c:v>4.1947635900245396E-2</c:v>
                </c:pt>
                <c:pt idx="4">
                  <c:v>-1.6039728531775691E-8</c:v>
                </c:pt>
                <c:pt idx="5">
                  <c:v>0.93842764696140879</c:v>
                </c:pt>
                <c:pt idx="6">
                  <c:v>0.60096762582160212</c:v>
                </c:pt>
                <c:pt idx="7">
                  <c:v>0.24560212949962992</c:v>
                </c:pt>
                <c:pt idx="8">
                  <c:v>0.68422988033737597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7A-4C3E-B05D-A2DFB35CE8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285951"/>
        <c:axId val="836288031"/>
      </c:lineChart>
      <c:catAx>
        <c:axId val="83628595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36288031"/>
        <c:crosses val="autoZero"/>
        <c:auto val="1"/>
        <c:lblAlgn val="ctr"/>
        <c:lblOffset val="100"/>
        <c:noMultiLvlLbl val="0"/>
      </c:catAx>
      <c:valAx>
        <c:axId val="836288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362859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Latvia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sets'!$D$621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sets'!$D$622:$D$646</c:f>
              <c:numCache>
                <c:formatCode>General</c:formatCode>
                <c:ptCount val="25"/>
                <c:pt idx="0">
                  <c:v>0</c:v>
                </c:pt>
                <c:pt idx="1">
                  <c:v>4.1247691987886234E-2</c:v>
                </c:pt>
                <c:pt idx="2">
                  <c:v>7.4931421980019675E-2</c:v>
                </c:pt>
                <c:pt idx="3">
                  <c:v>0.10744637056178952</c:v>
                </c:pt>
                <c:pt idx="4">
                  <c:v>0.18767959696911646</c:v>
                </c:pt>
                <c:pt idx="5">
                  <c:v>0.20374193469497562</c:v>
                </c:pt>
                <c:pt idx="6">
                  <c:v>0.2402340008396476</c:v>
                </c:pt>
                <c:pt idx="7">
                  <c:v>0.28265047423789746</c:v>
                </c:pt>
                <c:pt idx="8">
                  <c:v>0.32693985106443679</c:v>
                </c:pt>
                <c:pt idx="9">
                  <c:v>0.36428786872149377</c:v>
                </c:pt>
                <c:pt idx="10">
                  <c:v>0.43048756628529272</c:v>
                </c:pt>
                <c:pt idx="11">
                  <c:v>0.45902539730416031</c:v>
                </c:pt>
                <c:pt idx="12">
                  <c:v>0.50307938746479386</c:v>
                </c:pt>
                <c:pt idx="13">
                  <c:v>0.55422962325905567</c:v>
                </c:pt>
                <c:pt idx="14">
                  <c:v>0.58908417264134405</c:v>
                </c:pt>
                <c:pt idx="15">
                  <c:v>0.67719317195250683</c:v>
                </c:pt>
                <c:pt idx="16">
                  <c:v>0.77614014779429452</c:v>
                </c:pt>
                <c:pt idx="17">
                  <c:v>0.81333327898720553</c:v>
                </c:pt>
                <c:pt idx="18">
                  <c:v>0.84163776131995882</c:v>
                </c:pt>
                <c:pt idx="19">
                  <c:v>0.88272954785380353</c:v>
                </c:pt>
                <c:pt idx="20">
                  <c:v>0.96000057063434152</c:v>
                </c:pt>
                <c:pt idx="21">
                  <c:v>0.9703708308028417</c:v>
                </c:pt>
                <c:pt idx="22">
                  <c:v>0.93208636143164003</c:v>
                </c:pt>
                <c:pt idx="23">
                  <c:v>0.95267097631459885</c:v>
                </c:pt>
                <c:pt idx="24">
                  <c:v>0.99999999999999989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47-4E65-96B4-62AAE6D639E5}"/>
            </c:ext>
          </c:extLst>
        </c:ser>
        <c:ser>
          <c:idx val="1"/>
          <c:order val="1"/>
          <c:tx>
            <c:strRef>
              <c:f>'Prediction of validating sets'!$E$621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sets'!$E$622:$E$646</c:f>
              <c:numCache>
                <c:formatCode>General</c:formatCode>
                <c:ptCount val="25"/>
                <c:pt idx="0">
                  <c:v>5.5551682759508537E-2</c:v>
                </c:pt>
                <c:pt idx="1">
                  <c:v>0.99999992056242548</c:v>
                </c:pt>
                <c:pt idx="2">
                  <c:v>0.14836216881707595</c:v>
                </c:pt>
                <c:pt idx="3">
                  <c:v>-1.8145175459503252E-8</c:v>
                </c:pt>
                <c:pt idx="4">
                  <c:v>0.11626897457756054</c:v>
                </c:pt>
                <c:pt idx="5">
                  <c:v>0.49618349412645918</c:v>
                </c:pt>
                <c:pt idx="6">
                  <c:v>0.21838600978697209</c:v>
                </c:pt>
                <c:pt idx="7">
                  <c:v>0.42784781154344009</c:v>
                </c:pt>
                <c:pt idx="8">
                  <c:v>0.25685676468151142</c:v>
                </c:pt>
                <c:pt idx="9">
                  <c:v>2.3510115804232457E-2</c:v>
                </c:pt>
                <c:pt idx="10">
                  <c:v>0.27704349716469928</c:v>
                </c:pt>
                <c:pt idx="11">
                  <c:v>0.40856079474744927</c:v>
                </c:pt>
                <c:pt idx="12">
                  <c:v>0.45231382506103407</c:v>
                </c:pt>
                <c:pt idx="13">
                  <c:v>0.61214564829303808</c:v>
                </c:pt>
                <c:pt idx="14">
                  <c:v>0.64091382342628289</c:v>
                </c:pt>
                <c:pt idx="15">
                  <c:v>0.16314473707987201</c:v>
                </c:pt>
                <c:pt idx="16">
                  <c:v>0.7868723412805082</c:v>
                </c:pt>
                <c:pt idx="17">
                  <c:v>0.71044612835230481</c:v>
                </c:pt>
                <c:pt idx="18">
                  <c:v>0.69536876843039086</c:v>
                </c:pt>
                <c:pt idx="19">
                  <c:v>0.75604075053754383</c:v>
                </c:pt>
                <c:pt idx="20">
                  <c:v>0.6156616664836233</c:v>
                </c:pt>
                <c:pt idx="21">
                  <c:v>0.16178475338852724</c:v>
                </c:pt>
                <c:pt idx="22">
                  <c:v>0.6405320809435866</c:v>
                </c:pt>
                <c:pt idx="23">
                  <c:v>0.52940582662884084</c:v>
                </c:pt>
                <c:pt idx="24">
                  <c:v>0.37366311244999656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47-4E65-96B4-62AAE6D639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1123007"/>
        <c:axId val="1151125919"/>
      </c:lineChart>
      <c:catAx>
        <c:axId val="11511230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1125919"/>
        <c:crosses val="autoZero"/>
        <c:auto val="1"/>
        <c:lblAlgn val="ctr"/>
        <c:lblOffset val="100"/>
        <c:noMultiLvlLbl val="0"/>
      </c:catAx>
      <c:valAx>
        <c:axId val="1151125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11230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Lebanon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sets'!$D$660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sets'!$D$661:$D$678</c:f>
              <c:numCache>
                <c:formatCode>General</c:formatCode>
                <c:ptCount val="18"/>
                <c:pt idx="0">
                  <c:v>0</c:v>
                </c:pt>
                <c:pt idx="1">
                  <c:v>1.1772217410866379E-2</c:v>
                </c:pt>
                <c:pt idx="2">
                  <c:v>6.7674970806773357E-2</c:v>
                </c:pt>
                <c:pt idx="3">
                  <c:v>8.5017958060581461E-2</c:v>
                </c:pt>
                <c:pt idx="4">
                  <c:v>0.20982973001791907</c:v>
                </c:pt>
                <c:pt idx="5">
                  <c:v>0.2461099537849766</c:v>
                </c:pt>
                <c:pt idx="6">
                  <c:v>0.28145651444577086</c:v>
                </c:pt>
                <c:pt idx="7">
                  <c:v>0.31622701277219917</c:v>
                </c:pt>
                <c:pt idx="8">
                  <c:v>0.50986588020504175</c:v>
                </c:pt>
                <c:pt idx="9">
                  <c:v>0.5355793262541384</c:v>
                </c:pt>
                <c:pt idx="10">
                  <c:v>0.55813808331187742</c:v>
                </c:pt>
                <c:pt idx="11">
                  <c:v>0.36200121194152507</c:v>
                </c:pt>
                <c:pt idx="12">
                  <c:v>0.43513772181000604</c:v>
                </c:pt>
                <c:pt idx="13">
                  <c:v>0.61060916966401135</c:v>
                </c:pt>
                <c:pt idx="14">
                  <c:v>0.72556806508073968</c:v>
                </c:pt>
                <c:pt idx="15">
                  <c:v>0.91750605320579348</c:v>
                </c:pt>
                <c:pt idx="16">
                  <c:v>0.96081085649936149</c:v>
                </c:pt>
                <c:pt idx="17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C0-4983-97F1-6BB0D829CC1B}"/>
            </c:ext>
          </c:extLst>
        </c:ser>
        <c:ser>
          <c:idx val="1"/>
          <c:order val="1"/>
          <c:tx>
            <c:strRef>
              <c:f>'Prediction of validating sets'!$E$660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sets'!$E$661:$E$678</c:f>
              <c:numCache>
                <c:formatCode>General</c:formatCode>
                <c:ptCount val="18"/>
                <c:pt idx="0">
                  <c:v>5.2657688074759235E-2</c:v>
                </c:pt>
                <c:pt idx="1">
                  <c:v>1.4574355257918074E-3</c:v>
                </c:pt>
                <c:pt idx="2">
                  <c:v>0.15214446371388365</c:v>
                </c:pt>
                <c:pt idx="3">
                  <c:v>0.14797719555742811</c:v>
                </c:pt>
                <c:pt idx="4">
                  <c:v>5.1208084997611564E-2</c:v>
                </c:pt>
                <c:pt idx="5">
                  <c:v>0.99999965479289021</c:v>
                </c:pt>
                <c:pt idx="6">
                  <c:v>7.5649759510524328E-2</c:v>
                </c:pt>
                <c:pt idx="7">
                  <c:v>4.4855003617293122E-3</c:v>
                </c:pt>
                <c:pt idx="8">
                  <c:v>3.367205177395198E-2</c:v>
                </c:pt>
                <c:pt idx="9">
                  <c:v>0.55060817994532019</c:v>
                </c:pt>
                <c:pt idx="10">
                  <c:v>0.24817148661324342</c:v>
                </c:pt>
                <c:pt idx="11">
                  <c:v>0.23993024774993277</c:v>
                </c:pt>
                <c:pt idx="12">
                  <c:v>4.6490107779628767E-2</c:v>
                </c:pt>
                <c:pt idx="13">
                  <c:v>3.4862224002380083E-3</c:v>
                </c:pt>
                <c:pt idx="14">
                  <c:v>1.8573717477854919E-4</c:v>
                </c:pt>
                <c:pt idx="15">
                  <c:v>3.4862224002380083E-3</c:v>
                </c:pt>
                <c:pt idx="16">
                  <c:v>2.4748841422118247E-2</c:v>
                </c:pt>
                <c:pt idx="17">
                  <c:v>-2.2821747398239216E-9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C0-4983-97F1-6BB0D829C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0218207"/>
        <c:axId val="1080218623"/>
      </c:lineChart>
      <c:catAx>
        <c:axId val="10802182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0218623"/>
        <c:crosses val="autoZero"/>
        <c:auto val="1"/>
        <c:lblAlgn val="ctr"/>
        <c:lblOffset val="100"/>
        <c:noMultiLvlLbl val="0"/>
      </c:catAx>
      <c:valAx>
        <c:axId val="1080218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02182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Libya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sets'!$D$691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sets'!$D$692:$D$695</c:f>
              <c:numCache>
                <c:formatCode>General</c:formatCode>
                <c:ptCount val="4"/>
                <c:pt idx="0">
                  <c:v>0</c:v>
                </c:pt>
                <c:pt idx="1">
                  <c:v>7.6307498424701053E-2</c:v>
                </c:pt>
                <c:pt idx="2">
                  <c:v>0.16042848141146815</c:v>
                </c:pt>
                <c:pt idx="3">
                  <c:v>1.0000000000000004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D0-4EB6-8D5F-A01CB3325ED3}"/>
            </c:ext>
          </c:extLst>
        </c:ser>
        <c:ser>
          <c:idx val="1"/>
          <c:order val="1"/>
          <c:tx>
            <c:strRef>
              <c:f>'Prediction of validating sets'!$E$691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sets'!$E$692:$E$695</c:f>
              <c:numCache>
                <c:formatCode>General</c:formatCode>
                <c:ptCount val="4"/>
                <c:pt idx="0">
                  <c:v>-3.5527738689950318E-9</c:v>
                </c:pt>
                <c:pt idx="1">
                  <c:v>2.587175235021698E-3</c:v>
                </c:pt>
                <c:pt idx="2">
                  <c:v>3.8381293841737406E-2</c:v>
                </c:pt>
                <c:pt idx="3">
                  <c:v>0.99999997458506351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D0-4EB6-8D5F-A01CB3325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566031"/>
        <c:axId val="1142558959"/>
      </c:lineChart>
      <c:catAx>
        <c:axId val="114256603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58959"/>
        <c:crosses val="autoZero"/>
        <c:auto val="1"/>
        <c:lblAlgn val="ctr"/>
        <c:lblOffset val="100"/>
        <c:noMultiLvlLbl val="0"/>
      </c:catAx>
      <c:valAx>
        <c:axId val="1142558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5660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Maldives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sets'!$D$711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sets'!$D$712:$D$736</c:f>
              <c:numCache>
                <c:formatCode>General</c:formatCode>
                <c:ptCount val="25"/>
                <c:pt idx="0">
                  <c:v>0</c:v>
                </c:pt>
                <c:pt idx="1">
                  <c:v>4.4091428835740095E-3</c:v>
                </c:pt>
                <c:pt idx="2">
                  <c:v>6.6733463616862158E-3</c:v>
                </c:pt>
                <c:pt idx="3">
                  <c:v>8.2226456172380669E-3</c:v>
                </c:pt>
                <c:pt idx="4">
                  <c:v>1.9186097527628562E-2</c:v>
                </c:pt>
                <c:pt idx="5">
                  <c:v>2.6395678740680231E-2</c:v>
                </c:pt>
                <c:pt idx="6">
                  <c:v>3.5094927172958534E-2</c:v>
                </c:pt>
                <c:pt idx="7">
                  <c:v>4.8382214597786452E-2</c:v>
                </c:pt>
                <c:pt idx="8">
                  <c:v>6.1014003098598515E-2</c:v>
                </c:pt>
                <c:pt idx="9">
                  <c:v>8.2762237548184611E-2</c:v>
                </c:pt>
                <c:pt idx="10">
                  <c:v>0.10135246818812252</c:v>
                </c:pt>
                <c:pt idx="11">
                  <c:v>0.13185958310631213</c:v>
                </c:pt>
                <c:pt idx="12">
                  <c:v>0.20949777354836235</c:v>
                </c:pt>
                <c:pt idx="13">
                  <c:v>0.25865452440503439</c:v>
                </c:pt>
                <c:pt idx="14">
                  <c:v>0.31621281698792003</c:v>
                </c:pt>
                <c:pt idx="15">
                  <c:v>0.37585641693994237</c:v>
                </c:pt>
                <c:pt idx="16">
                  <c:v>0.47125066972671981</c:v>
                </c:pt>
                <c:pt idx="17">
                  <c:v>0.55365556853251452</c:v>
                </c:pt>
                <c:pt idx="18">
                  <c:v>0.68027161372226108</c:v>
                </c:pt>
                <c:pt idx="19">
                  <c:v>0.75624146757388988</c:v>
                </c:pt>
                <c:pt idx="20">
                  <c:v>0.83292622564807883</c:v>
                </c:pt>
                <c:pt idx="21">
                  <c:v>0.89340399389531178</c:v>
                </c:pt>
                <c:pt idx="22">
                  <c:v>0.93368282694851068</c:v>
                </c:pt>
                <c:pt idx="23">
                  <c:v>0.95155815336588812</c:v>
                </c:pt>
                <c:pt idx="24">
                  <c:v>0.99999999999999978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B7-4D2F-8101-7C3DE77E9CED}"/>
            </c:ext>
          </c:extLst>
        </c:ser>
        <c:ser>
          <c:idx val="1"/>
          <c:order val="1"/>
          <c:tx>
            <c:strRef>
              <c:f>'Prediction of validating sets'!$E$711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sets'!$E$712:$E$736</c:f>
              <c:numCache>
                <c:formatCode>General</c:formatCode>
                <c:ptCount val="25"/>
                <c:pt idx="0">
                  <c:v>0.64747704621035018</c:v>
                </c:pt>
                <c:pt idx="1">
                  <c:v>0.93390540879365547</c:v>
                </c:pt>
                <c:pt idx="2">
                  <c:v>0.41514535614431203</c:v>
                </c:pt>
                <c:pt idx="3">
                  <c:v>0.32010689457951425</c:v>
                </c:pt>
                <c:pt idx="4">
                  <c:v>7.7537554897476657E-2</c:v>
                </c:pt>
                <c:pt idx="5">
                  <c:v>9.7329888053867955E-2</c:v>
                </c:pt>
                <c:pt idx="6">
                  <c:v>0.86966005542466707</c:v>
                </c:pt>
                <c:pt idx="7">
                  <c:v>0.78736142678599363</c:v>
                </c:pt>
                <c:pt idx="8">
                  <c:v>0.36591731138706801</c:v>
                </c:pt>
                <c:pt idx="9">
                  <c:v>0.55221841721415688</c:v>
                </c:pt>
                <c:pt idx="10">
                  <c:v>0.26317201926910821</c:v>
                </c:pt>
                <c:pt idx="11">
                  <c:v>9.4742761433347876E-9</c:v>
                </c:pt>
                <c:pt idx="12">
                  <c:v>0.18021681008969509</c:v>
                </c:pt>
                <c:pt idx="13">
                  <c:v>0.10273623787916798</c:v>
                </c:pt>
                <c:pt idx="14">
                  <c:v>0.98900880816514758</c:v>
                </c:pt>
                <c:pt idx="15">
                  <c:v>0.64937607743758852</c:v>
                </c:pt>
                <c:pt idx="16">
                  <c:v>0.32340542924500293</c:v>
                </c:pt>
                <c:pt idx="17">
                  <c:v>0.14317921374718381</c:v>
                </c:pt>
                <c:pt idx="18">
                  <c:v>0.44505312125134372</c:v>
                </c:pt>
                <c:pt idx="19">
                  <c:v>0.68414426245471927</c:v>
                </c:pt>
                <c:pt idx="20">
                  <c:v>0.99999998591735373</c:v>
                </c:pt>
                <c:pt idx="21">
                  <c:v>0.10342120501763968</c:v>
                </c:pt>
                <c:pt idx="22">
                  <c:v>8.0876722479151744E-2</c:v>
                </c:pt>
                <c:pt idx="23">
                  <c:v>0.37322042252484161</c:v>
                </c:pt>
                <c:pt idx="24">
                  <c:v>2.7261135925412888E-2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B7-4D2F-8101-7C3DE77E9C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7927583"/>
        <c:axId val="1137927999"/>
      </c:lineChart>
      <c:catAx>
        <c:axId val="113792758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7999"/>
        <c:crosses val="autoZero"/>
        <c:auto val="1"/>
        <c:lblAlgn val="ctr"/>
        <c:lblOffset val="100"/>
        <c:noMultiLvlLbl val="0"/>
      </c:catAx>
      <c:valAx>
        <c:axId val="1137927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79275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Malta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sets'!$D$750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sets'!$D$751:$D$778</c:f>
              <c:numCache>
                <c:formatCode>General</c:formatCode>
                <c:ptCount val="28"/>
                <c:pt idx="0">
                  <c:v>0</c:v>
                </c:pt>
                <c:pt idx="1">
                  <c:v>7.5346216955729734E-4</c:v>
                </c:pt>
                <c:pt idx="2">
                  <c:v>3.0160263145573887E-4</c:v>
                </c:pt>
                <c:pt idx="3">
                  <c:v>1.3566674324687756E-3</c:v>
                </c:pt>
                <c:pt idx="4">
                  <c:v>2.1101296020260727E-3</c:v>
                </c:pt>
                <c:pt idx="5">
                  <c:v>2.260386508671892E-3</c:v>
                </c:pt>
                <c:pt idx="6">
                  <c:v>3.0138486782291894E-3</c:v>
                </c:pt>
                <c:pt idx="7">
                  <c:v>3.1646499939570584E-3</c:v>
                </c:pt>
                <c:pt idx="8">
                  <c:v>3.3154513096849284E-3</c:v>
                </c:pt>
                <c:pt idx="9">
                  <c:v>3.9181121635143562E-3</c:v>
                </c:pt>
                <c:pt idx="10">
                  <c:v>5.7266391340846908E-3</c:v>
                </c:pt>
                <c:pt idx="11">
                  <c:v>6.6309026193698568E-3</c:v>
                </c:pt>
                <c:pt idx="12">
                  <c:v>7.3843647889271545E-3</c:v>
                </c:pt>
                <c:pt idx="13">
                  <c:v>1.0398213467156345E-2</c:v>
                </c:pt>
                <c:pt idx="14">
                  <c:v>1.8083636478457187E-2</c:v>
                </c:pt>
                <c:pt idx="15">
                  <c:v>3.1645955530488545E-2</c:v>
                </c:pt>
                <c:pt idx="16">
                  <c:v>4.7016257144008172E-2</c:v>
                </c:pt>
                <c:pt idx="17">
                  <c:v>8.5594173516240254E-2</c:v>
                </c:pt>
                <c:pt idx="18">
                  <c:v>0.10427992643944482</c:v>
                </c:pt>
                <c:pt idx="19">
                  <c:v>9.0566806071685615E-2</c:v>
                </c:pt>
                <c:pt idx="20">
                  <c:v>0.11784224549147619</c:v>
                </c:pt>
                <c:pt idx="21">
                  <c:v>0.13788466584714953</c:v>
                </c:pt>
                <c:pt idx="22">
                  <c:v>0.19575045158733356</c:v>
                </c:pt>
                <c:pt idx="23">
                  <c:v>0.22197137061519315</c:v>
                </c:pt>
                <c:pt idx="24">
                  <c:v>0.32745661876229676</c:v>
                </c:pt>
                <c:pt idx="25">
                  <c:v>0.52335732725627615</c:v>
                </c:pt>
                <c:pt idx="26">
                  <c:v>0.61769144417574839</c:v>
                </c:pt>
                <c:pt idx="2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5B-4B42-93D8-B10F92E08AC1}"/>
            </c:ext>
          </c:extLst>
        </c:ser>
        <c:ser>
          <c:idx val="1"/>
          <c:order val="1"/>
          <c:tx>
            <c:strRef>
              <c:f>'Prediction of validating sets'!$E$750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sets'!$E$751:$E$778</c:f>
              <c:numCache>
                <c:formatCode>General</c:formatCode>
                <c:ptCount val="28"/>
                <c:pt idx="0">
                  <c:v>3.0547882185930301E-2</c:v>
                </c:pt>
                <c:pt idx="1">
                  <c:v>2.5049706999996663E-9</c:v>
                </c:pt>
                <c:pt idx="2">
                  <c:v>1.2508556096954802E-3</c:v>
                </c:pt>
                <c:pt idx="3">
                  <c:v>3.3220713326051698E-2</c:v>
                </c:pt>
                <c:pt idx="4">
                  <c:v>8.682463449534325E-2</c:v>
                </c:pt>
                <c:pt idx="5">
                  <c:v>3.6503296929285264E-2</c:v>
                </c:pt>
                <c:pt idx="6">
                  <c:v>9.0583991732944708E-6</c:v>
                </c:pt>
                <c:pt idx="7">
                  <c:v>1.8398972885490791E-2</c:v>
                </c:pt>
                <c:pt idx="8">
                  <c:v>3.6101209043402055E-2</c:v>
                </c:pt>
                <c:pt idx="9">
                  <c:v>2.0159657405033487E-2</c:v>
                </c:pt>
                <c:pt idx="10">
                  <c:v>8.6955799143208473E-2</c:v>
                </c:pt>
                <c:pt idx="11">
                  <c:v>1.0981491948775649E-3</c:v>
                </c:pt>
                <c:pt idx="12">
                  <c:v>7.2443293432136874E-2</c:v>
                </c:pt>
                <c:pt idx="13">
                  <c:v>0.12418756157388029</c:v>
                </c:pt>
                <c:pt idx="14">
                  <c:v>6.6654704197624523E-2</c:v>
                </c:pt>
                <c:pt idx="15">
                  <c:v>0.12198578882050545</c:v>
                </c:pt>
                <c:pt idx="16">
                  <c:v>0.14529938514676644</c:v>
                </c:pt>
                <c:pt idx="17">
                  <c:v>0.7999237355836647</c:v>
                </c:pt>
                <c:pt idx="18">
                  <c:v>0.55913839291609979</c:v>
                </c:pt>
                <c:pt idx="19">
                  <c:v>1.3662357456702596E-2</c:v>
                </c:pt>
                <c:pt idx="20">
                  <c:v>8.0983174277286532E-2</c:v>
                </c:pt>
                <c:pt idx="21">
                  <c:v>0.60080730894202594</c:v>
                </c:pt>
                <c:pt idx="22">
                  <c:v>1.0000002470502827</c:v>
                </c:pt>
                <c:pt idx="23">
                  <c:v>0.11452183593422981</c:v>
                </c:pt>
                <c:pt idx="24">
                  <c:v>0.46913910237612494</c:v>
                </c:pt>
                <c:pt idx="25">
                  <c:v>0.31335338652351924</c:v>
                </c:pt>
                <c:pt idx="26">
                  <c:v>7.0589016717245647E-4</c:v>
                </c:pt>
                <c:pt idx="27">
                  <c:v>0.69145667618969764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5B-4B42-93D8-B10F92E08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4798431"/>
        <c:axId val="1104798847"/>
      </c:lineChart>
      <c:catAx>
        <c:axId val="110479843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04798847"/>
        <c:crosses val="autoZero"/>
        <c:auto val="1"/>
        <c:lblAlgn val="ctr"/>
        <c:lblOffset val="100"/>
        <c:noMultiLvlLbl val="0"/>
      </c:catAx>
      <c:valAx>
        <c:axId val="1104798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04798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Mauritius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sets'!$D$791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sets'!$D$792:$D$818</c:f>
              <c:numCache>
                <c:formatCode>General</c:formatCode>
                <c:ptCount val="27"/>
                <c:pt idx="0">
                  <c:v>8.3945812977722953E-5</c:v>
                </c:pt>
                <c:pt idx="1">
                  <c:v>5.8837020703136141E-4</c:v>
                </c:pt>
                <c:pt idx="2">
                  <c:v>0</c:v>
                </c:pt>
                <c:pt idx="3">
                  <c:v>3.6156660875404927E-3</c:v>
                </c:pt>
                <c:pt idx="4">
                  <c:v>3.6156660875404927E-3</c:v>
                </c:pt>
                <c:pt idx="5">
                  <c:v>3.6156660875404927E-3</c:v>
                </c:pt>
                <c:pt idx="6">
                  <c:v>7.3992238010364315E-3</c:v>
                </c:pt>
                <c:pt idx="7">
                  <c:v>1.0006041100469648E-2</c:v>
                </c:pt>
                <c:pt idx="8">
                  <c:v>8.7446053572419018E-3</c:v>
                </c:pt>
                <c:pt idx="9">
                  <c:v>1.3201228606934224E-2</c:v>
                </c:pt>
                <c:pt idx="10">
                  <c:v>7.2313321750809853E-3</c:v>
                </c:pt>
                <c:pt idx="11">
                  <c:v>1.2780750025858309E-2</c:v>
                </c:pt>
                <c:pt idx="12">
                  <c:v>1.5555458951246971E-2</c:v>
                </c:pt>
                <c:pt idx="13">
                  <c:v>1.8918538083666996E-2</c:v>
                </c:pt>
                <c:pt idx="14">
                  <c:v>1.4462664350161971E-2</c:v>
                </c:pt>
                <c:pt idx="15">
                  <c:v>2.8840633371158917E-2</c:v>
                </c:pt>
                <c:pt idx="16">
                  <c:v>3.4473997034913967E-2</c:v>
                </c:pt>
                <c:pt idx="17">
                  <c:v>6.1801357223911967E-2</c:v>
                </c:pt>
                <c:pt idx="18">
                  <c:v>6.3567217361193348E-2</c:v>
                </c:pt>
                <c:pt idx="19">
                  <c:v>8.097248226269943E-2</c:v>
                </c:pt>
                <c:pt idx="20">
                  <c:v>9.526650547071866E-2</c:v>
                </c:pt>
                <c:pt idx="21">
                  <c:v>9.9974966159344161E-2</c:v>
                </c:pt>
                <c:pt idx="22">
                  <c:v>3.2035820877623501E-2</c:v>
                </c:pt>
                <c:pt idx="23">
                  <c:v>3.8678033329485814E-2</c:v>
                </c:pt>
                <c:pt idx="24">
                  <c:v>0.78558815284733707</c:v>
                </c:pt>
                <c:pt idx="25">
                  <c:v>0.99983210837404457</c:v>
                </c:pt>
                <c:pt idx="26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7F-400F-A442-1449870ECEB2}"/>
            </c:ext>
          </c:extLst>
        </c:ser>
        <c:ser>
          <c:idx val="1"/>
          <c:order val="1"/>
          <c:tx>
            <c:strRef>
              <c:f>'Prediction of validating sets'!$E$791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sets'!$E$792:$E$818</c:f>
              <c:numCache>
                <c:formatCode>General</c:formatCode>
                <c:ptCount val="27"/>
                <c:pt idx="0">
                  <c:v>5.8572544958890818E-2</c:v>
                </c:pt>
                <c:pt idx="1">
                  <c:v>0.10841999214574267</c:v>
                </c:pt>
                <c:pt idx="2">
                  <c:v>1.488125994405077E-3</c:v>
                </c:pt>
                <c:pt idx="3">
                  <c:v>1.488125994405077E-3</c:v>
                </c:pt>
                <c:pt idx="4">
                  <c:v>1.488125994405077E-3</c:v>
                </c:pt>
                <c:pt idx="5">
                  <c:v>0.17274138288786231</c:v>
                </c:pt>
                <c:pt idx="6">
                  <c:v>5.8572544958890818E-2</c:v>
                </c:pt>
                <c:pt idx="7">
                  <c:v>0.17274138288786231</c:v>
                </c:pt>
                <c:pt idx="8">
                  <c:v>1.488125994405077E-3</c:v>
                </c:pt>
                <c:pt idx="9">
                  <c:v>1.488125994405077E-3</c:v>
                </c:pt>
                <c:pt idx="10">
                  <c:v>0.11973428841326497</c:v>
                </c:pt>
                <c:pt idx="11">
                  <c:v>2.6896792523285582E-3</c:v>
                </c:pt>
                <c:pt idx="12">
                  <c:v>6.2649869448779247E-2</c:v>
                </c:pt>
                <c:pt idx="13">
                  <c:v>0.17247319657949339</c:v>
                </c:pt>
                <c:pt idx="14">
                  <c:v>0.11268072086597898</c:v>
                </c:pt>
                <c:pt idx="15">
                  <c:v>5.8572544958890818E-2</c:v>
                </c:pt>
                <c:pt idx="16">
                  <c:v>1.488125994405077E-3</c:v>
                </c:pt>
                <c:pt idx="17">
                  <c:v>1.488125994405077E-3</c:v>
                </c:pt>
                <c:pt idx="18">
                  <c:v>5.8572544958890818E-2</c:v>
                </c:pt>
                <c:pt idx="19">
                  <c:v>1.488125994405077E-3</c:v>
                </c:pt>
                <c:pt idx="20">
                  <c:v>0.17274138288786231</c:v>
                </c:pt>
                <c:pt idx="21">
                  <c:v>0.11565696392337656</c:v>
                </c:pt>
                <c:pt idx="22">
                  <c:v>0.94438825780006297</c:v>
                </c:pt>
                <c:pt idx="23">
                  <c:v>1.0000000141264429</c:v>
                </c:pt>
                <c:pt idx="24">
                  <c:v>0.23733952347098927</c:v>
                </c:pt>
                <c:pt idx="25">
                  <c:v>4.4657062862829573E-9</c:v>
                </c:pt>
                <c:pt idx="26">
                  <c:v>4.4657062862829573E-9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7F-400F-A442-1449870EC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4798015"/>
        <c:axId val="1104800927"/>
      </c:lineChart>
      <c:catAx>
        <c:axId val="11047980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04800927"/>
        <c:crosses val="autoZero"/>
        <c:auto val="1"/>
        <c:lblAlgn val="ctr"/>
        <c:lblOffset val="100"/>
        <c:noMultiLvlLbl val="0"/>
      </c:catAx>
      <c:valAx>
        <c:axId val="1104800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04798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Moldova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sets'!$D$833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sets'!$D$834:$D$858</c:f>
              <c:numCache>
                <c:formatCode>General</c:formatCode>
                <c:ptCount val="25"/>
                <c:pt idx="0">
                  <c:v>0</c:v>
                </c:pt>
                <c:pt idx="1">
                  <c:v>1.7883446276112265E-3</c:v>
                </c:pt>
                <c:pt idx="2">
                  <c:v>1.4659388355911798E-3</c:v>
                </c:pt>
                <c:pt idx="3">
                  <c:v>1.6452770574023317E-3</c:v>
                </c:pt>
                <c:pt idx="4">
                  <c:v>1.4163689450680974E-2</c:v>
                </c:pt>
                <c:pt idx="5">
                  <c:v>2.8935919833799811E-2</c:v>
                </c:pt>
                <c:pt idx="6">
                  <c:v>3.8950649748422723E-2</c:v>
                </c:pt>
                <c:pt idx="7">
                  <c:v>4.9430853025274599E-2</c:v>
                </c:pt>
                <c:pt idx="8">
                  <c:v>5.1219197652885823E-2</c:v>
                </c:pt>
                <c:pt idx="9">
                  <c:v>5.9124184665977519E-2</c:v>
                </c:pt>
                <c:pt idx="10">
                  <c:v>7.5327090751185335E-2</c:v>
                </c:pt>
                <c:pt idx="11">
                  <c:v>9.2746071183168813E-2</c:v>
                </c:pt>
                <c:pt idx="12">
                  <c:v>0.11828463998355729</c:v>
                </c:pt>
                <c:pt idx="13">
                  <c:v>0.14693442467693932</c:v>
                </c:pt>
                <c:pt idx="14">
                  <c:v>0.18949803433218679</c:v>
                </c:pt>
                <c:pt idx="15">
                  <c:v>0.21403513014111297</c:v>
                </c:pt>
                <c:pt idx="16">
                  <c:v>0.27620000443307963</c:v>
                </c:pt>
                <c:pt idx="17">
                  <c:v>0.33135356026671015</c:v>
                </c:pt>
                <c:pt idx="18">
                  <c:v>0.39698832689529268</c:v>
                </c:pt>
                <c:pt idx="19">
                  <c:v>0.48297395162704099</c:v>
                </c:pt>
                <c:pt idx="20">
                  <c:v>0.55855191438514196</c:v>
                </c:pt>
                <c:pt idx="21">
                  <c:v>0.69582927807298056</c:v>
                </c:pt>
                <c:pt idx="22">
                  <c:v>0.78371105186904677</c:v>
                </c:pt>
                <c:pt idx="23">
                  <c:v>0.9411972136079424</c:v>
                </c:pt>
                <c:pt idx="24">
                  <c:v>0.99999999999999989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88-4266-BB77-31ACC6C0C7ED}"/>
            </c:ext>
          </c:extLst>
        </c:ser>
        <c:ser>
          <c:idx val="1"/>
          <c:order val="1"/>
          <c:tx>
            <c:strRef>
              <c:f>'Prediction of validating sets'!$E$833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sets'!$E$834:$E$858</c:f>
              <c:numCache>
                <c:formatCode>General</c:formatCode>
                <c:ptCount val="25"/>
                <c:pt idx="0">
                  <c:v>0.11722459970013699</c:v>
                </c:pt>
                <c:pt idx="1">
                  <c:v>6.8242758615079044E-3</c:v>
                </c:pt>
                <c:pt idx="2">
                  <c:v>6.7611572385614408E-3</c:v>
                </c:pt>
                <c:pt idx="3">
                  <c:v>0.56143243844218638</c:v>
                </c:pt>
                <c:pt idx="4">
                  <c:v>0.66350985348539282</c:v>
                </c:pt>
                <c:pt idx="5">
                  <c:v>0.99999990425775787</c:v>
                </c:pt>
                <c:pt idx="6">
                  <c:v>0.67895479594146502</c:v>
                </c:pt>
                <c:pt idx="7">
                  <c:v>0.21880791703375874</c:v>
                </c:pt>
                <c:pt idx="8">
                  <c:v>0.73309513911135094</c:v>
                </c:pt>
                <c:pt idx="9">
                  <c:v>5.6904541995893031E-2</c:v>
                </c:pt>
                <c:pt idx="10">
                  <c:v>0.66336652962427167</c:v>
                </c:pt>
                <c:pt idx="11">
                  <c:v>0.76646599534078186</c:v>
                </c:pt>
                <c:pt idx="12">
                  <c:v>0.60907911795249003</c:v>
                </c:pt>
                <c:pt idx="13">
                  <c:v>0.45381513182773336</c:v>
                </c:pt>
                <c:pt idx="14">
                  <c:v>0.77394059799121473</c:v>
                </c:pt>
                <c:pt idx="15">
                  <c:v>0.60500090052215216</c:v>
                </c:pt>
                <c:pt idx="16">
                  <c:v>0.15449636828879493</c:v>
                </c:pt>
                <c:pt idx="17">
                  <c:v>1.1078564006228124E-8</c:v>
                </c:pt>
                <c:pt idx="18">
                  <c:v>5.5397378902681399E-2</c:v>
                </c:pt>
                <c:pt idx="19">
                  <c:v>6.1856261542164816E-2</c:v>
                </c:pt>
                <c:pt idx="20">
                  <c:v>9.9043420122596398E-2</c:v>
                </c:pt>
                <c:pt idx="21">
                  <c:v>0.10892408022794563</c:v>
                </c:pt>
                <c:pt idx="22">
                  <c:v>0.10892408022794563</c:v>
                </c:pt>
                <c:pt idx="23">
                  <c:v>3.6031156606867927E-3</c:v>
                </c:pt>
                <c:pt idx="24">
                  <c:v>5.8786666242347296E-2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88-4266-BB77-31ACC6C0C7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1388591"/>
        <c:axId val="987123727"/>
      </c:lineChart>
      <c:catAx>
        <c:axId val="108138859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87123727"/>
        <c:crosses val="autoZero"/>
        <c:auto val="1"/>
        <c:lblAlgn val="ctr"/>
        <c:lblOffset val="100"/>
        <c:noMultiLvlLbl val="0"/>
      </c:catAx>
      <c:valAx>
        <c:axId val="987123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88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Mongolia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sets'!$D$871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sets'!$D$872:$D$891</c:f>
              <c:numCache>
                <c:formatCode>General</c:formatCode>
                <c:ptCount val="20"/>
                <c:pt idx="0">
                  <c:v>1.8537328279792827E-3</c:v>
                </c:pt>
                <c:pt idx="1">
                  <c:v>5.2533949105037017E-2</c:v>
                </c:pt>
                <c:pt idx="2">
                  <c:v>5.1951417883461665E-2</c:v>
                </c:pt>
                <c:pt idx="3">
                  <c:v>0</c:v>
                </c:pt>
                <c:pt idx="4">
                  <c:v>7.6948425005893217E-2</c:v>
                </c:pt>
                <c:pt idx="5">
                  <c:v>3.4369342072947243E-2</c:v>
                </c:pt>
                <c:pt idx="6">
                  <c:v>9.0557687252316249E-2</c:v>
                </c:pt>
                <c:pt idx="7">
                  <c:v>0.11677159222320821</c:v>
                </c:pt>
                <c:pt idx="8">
                  <c:v>0.1396495186095276</c:v>
                </c:pt>
                <c:pt idx="9">
                  <c:v>0.16019732010954549</c:v>
                </c:pt>
                <c:pt idx="10">
                  <c:v>0.28173530126860979</c:v>
                </c:pt>
                <c:pt idx="11">
                  <c:v>0.31006705279929703</c:v>
                </c:pt>
                <c:pt idx="12">
                  <c:v>0.2413283686534026</c:v>
                </c:pt>
                <c:pt idx="13">
                  <c:v>0.28613020313308002</c:v>
                </c:pt>
                <c:pt idx="14">
                  <c:v>0.31748198411121414</c:v>
                </c:pt>
                <c:pt idx="15">
                  <c:v>0.34120655545092482</c:v>
                </c:pt>
                <c:pt idx="16">
                  <c:v>0.38203681054282773</c:v>
                </c:pt>
                <c:pt idx="17">
                  <c:v>0.44966350182719811</c:v>
                </c:pt>
                <c:pt idx="18">
                  <c:v>0.51024674887103727</c:v>
                </c:pt>
                <c:pt idx="19">
                  <c:v>0.99999999999999989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DA-4769-8F03-2B2EBA646A51}"/>
            </c:ext>
          </c:extLst>
        </c:ser>
        <c:ser>
          <c:idx val="1"/>
          <c:order val="1"/>
          <c:tx>
            <c:strRef>
              <c:f>'Prediction of validating sets'!$E$871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sets'!$E$872:$E$891</c:f>
              <c:numCache>
                <c:formatCode>General</c:formatCode>
                <c:ptCount val="20"/>
                <c:pt idx="0">
                  <c:v>0.99999990553009233</c:v>
                </c:pt>
                <c:pt idx="1">
                  <c:v>0.28477324390490566</c:v>
                </c:pt>
                <c:pt idx="2">
                  <c:v>4.7465123796248585E-9</c:v>
                </c:pt>
                <c:pt idx="3">
                  <c:v>0.17075701046522498</c:v>
                </c:pt>
                <c:pt idx="4">
                  <c:v>6.4052763130904508E-2</c:v>
                </c:pt>
                <c:pt idx="5">
                  <c:v>6.4052763130904508E-2</c:v>
                </c:pt>
                <c:pt idx="6">
                  <c:v>4.7465123796248585E-9</c:v>
                </c:pt>
                <c:pt idx="7">
                  <c:v>0.11931479429235461</c:v>
                </c:pt>
                <c:pt idx="8">
                  <c:v>4.7465123796248585E-9</c:v>
                </c:pt>
                <c:pt idx="9">
                  <c:v>5.9092228265743618E-2</c:v>
                </c:pt>
                <c:pt idx="10">
                  <c:v>5.416314706174187E-2</c:v>
                </c:pt>
                <c:pt idx="11">
                  <c:v>0.11818445178497487</c:v>
                </c:pt>
                <c:pt idx="12">
                  <c:v>0.23184025311313966</c:v>
                </c:pt>
                <c:pt idx="13">
                  <c:v>0.11818142904369461</c:v>
                </c:pt>
                <c:pt idx="14">
                  <c:v>4.7465123796248585E-9</c:v>
                </c:pt>
                <c:pt idx="15">
                  <c:v>4.7465123796248585E-9</c:v>
                </c:pt>
                <c:pt idx="16">
                  <c:v>0.17549248131209821</c:v>
                </c:pt>
                <c:pt idx="17">
                  <c:v>0.17528867891680294</c:v>
                </c:pt>
                <c:pt idx="18">
                  <c:v>4.8903712473929946E-2</c:v>
                </c:pt>
                <c:pt idx="19">
                  <c:v>0.50975531699070153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DA-4769-8F03-2B2EBA646A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1379439"/>
        <c:axId val="1081389007"/>
      </c:lineChart>
      <c:catAx>
        <c:axId val="10813794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89007"/>
        <c:crosses val="autoZero"/>
        <c:auto val="1"/>
        <c:lblAlgn val="ctr"/>
        <c:lblOffset val="100"/>
        <c:noMultiLvlLbl val="0"/>
      </c:catAx>
      <c:valAx>
        <c:axId val="1081389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79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Morocco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sets'!$D$907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sets'!$D$908:$D$933</c:f>
              <c:numCache>
                <c:formatCode>General</c:formatCode>
                <c:ptCount val="26"/>
                <c:pt idx="0">
                  <c:v>0.13069137340392403</c:v>
                </c:pt>
                <c:pt idx="1">
                  <c:v>0.14498598567424478</c:v>
                </c:pt>
                <c:pt idx="2">
                  <c:v>0.24507941451261289</c:v>
                </c:pt>
                <c:pt idx="3">
                  <c:v>0.32114086992629504</c:v>
                </c:pt>
                <c:pt idx="4">
                  <c:v>0.4160126647980899</c:v>
                </c:pt>
                <c:pt idx="5">
                  <c:v>0</c:v>
                </c:pt>
                <c:pt idx="6">
                  <c:v>1.4195992940932213E-2</c:v>
                </c:pt>
                <c:pt idx="7">
                  <c:v>2.4203259628360851E-2</c:v>
                </c:pt>
                <c:pt idx="8">
                  <c:v>3.1075469739437356E-2</c:v>
                </c:pt>
                <c:pt idx="9">
                  <c:v>3.4828194747223089E-2</c:v>
                </c:pt>
                <c:pt idx="10">
                  <c:v>5.0773383162047131E-2</c:v>
                </c:pt>
                <c:pt idx="11">
                  <c:v>7.2153015675282886E-2</c:v>
                </c:pt>
                <c:pt idx="12">
                  <c:v>0.17707360116267001</c:v>
                </c:pt>
                <c:pt idx="13">
                  <c:v>0.18886639676113362</c:v>
                </c:pt>
                <c:pt idx="14">
                  <c:v>0.25071628776082222</c:v>
                </c:pt>
                <c:pt idx="15">
                  <c:v>0.59489255683587661</c:v>
                </c:pt>
                <c:pt idx="16">
                  <c:v>0.70098100280286513</c:v>
                </c:pt>
                <c:pt idx="17">
                  <c:v>0.76127893698743909</c:v>
                </c:pt>
                <c:pt idx="18">
                  <c:v>0.7592961694176269</c:v>
                </c:pt>
                <c:pt idx="19">
                  <c:v>0.80472334682860991</c:v>
                </c:pt>
                <c:pt idx="20">
                  <c:v>0.84588394062078265</c:v>
                </c:pt>
                <c:pt idx="21">
                  <c:v>0.88086785009861934</c:v>
                </c:pt>
                <c:pt idx="22">
                  <c:v>0.8901017336240008</c:v>
                </c:pt>
                <c:pt idx="23">
                  <c:v>0.90946226513028128</c:v>
                </c:pt>
                <c:pt idx="24">
                  <c:v>0.98564829232845419</c:v>
                </c:pt>
                <c:pt idx="2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3E-4096-9BF1-47FAEB9D3838}"/>
            </c:ext>
          </c:extLst>
        </c:ser>
        <c:ser>
          <c:idx val="1"/>
          <c:order val="1"/>
          <c:tx>
            <c:strRef>
              <c:f>'Prediction of validating sets'!$E$907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sets'!$E$908:$E$933</c:f>
              <c:numCache>
                <c:formatCode>General</c:formatCode>
                <c:ptCount val="26"/>
                <c:pt idx="0">
                  <c:v>0.99999999101762915</c:v>
                </c:pt>
                <c:pt idx="1">
                  <c:v>0.94536522304312742</c:v>
                </c:pt>
                <c:pt idx="2">
                  <c:v>1.6930839053234639E-2</c:v>
                </c:pt>
                <c:pt idx="3">
                  <c:v>0.42883452005813294</c:v>
                </c:pt>
                <c:pt idx="4">
                  <c:v>1.4268481380514064E-2</c:v>
                </c:pt>
                <c:pt idx="5">
                  <c:v>0.57399865064830113</c:v>
                </c:pt>
                <c:pt idx="6">
                  <c:v>-2.054790755368363E-10</c:v>
                </c:pt>
                <c:pt idx="7">
                  <c:v>8.9624815707289765E-2</c:v>
                </c:pt>
                <c:pt idx="8">
                  <c:v>6.8372072282840174E-2</c:v>
                </c:pt>
                <c:pt idx="9">
                  <c:v>6.4150669289362366E-3</c:v>
                </c:pt>
                <c:pt idx="10">
                  <c:v>0.34295783939344926</c:v>
                </c:pt>
                <c:pt idx="11">
                  <c:v>0.30630725532212805</c:v>
                </c:pt>
                <c:pt idx="12">
                  <c:v>6.4150669289362366E-3</c:v>
                </c:pt>
                <c:pt idx="13">
                  <c:v>0.26742009335794781</c:v>
                </c:pt>
                <c:pt idx="14">
                  <c:v>5.7003568760488607E-2</c:v>
                </c:pt>
                <c:pt idx="15">
                  <c:v>0.19943217291474705</c:v>
                </c:pt>
                <c:pt idx="16">
                  <c:v>0.58535438976385457</c:v>
                </c:pt>
                <c:pt idx="17">
                  <c:v>6.8372072282840174E-2</c:v>
                </c:pt>
                <c:pt idx="18">
                  <c:v>0.51776091683586889</c:v>
                </c:pt>
                <c:pt idx="19">
                  <c:v>0.24898099832299725</c:v>
                </c:pt>
                <c:pt idx="20">
                  <c:v>6.8372072282840174E-2</c:v>
                </c:pt>
                <c:pt idx="21">
                  <c:v>6.2743463490625567E-3</c:v>
                </c:pt>
                <c:pt idx="22">
                  <c:v>6.8372072282840174E-2</c:v>
                </c:pt>
                <c:pt idx="23">
                  <c:v>0.40546055635806544</c:v>
                </c:pt>
                <c:pt idx="24">
                  <c:v>0.19202343788206264</c:v>
                </c:pt>
                <c:pt idx="25">
                  <c:v>0.22626838668401694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C3E-4096-9BF1-47FAEB9D3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9950223"/>
        <c:axId val="1079951055"/>
      </c:lineChart>
      <c:catAx>
        <c:axId val="10799502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51055"/>
        <c:crosses val="autoZero"/>
        <c:auto val="1"/>
        <c:lblAlgn val="ctr"/>
        <c:lblOffset val="100"/>
        <c:noMultiLvlLbl val="0"/>
      </c:catAx>
      <c:valAx>
        <c:axId val="1079951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50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Namibia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sets'!$D$944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sets'!$D$945:$D$966</c:f>
              <c:numCache>
                <c:formatCode>General</c:formatCode>
                <c:ptCount val="22"/>
                <c:pt idx="0">
                  <c:v>0.34399560018808356</c:v>
                </c:pt>
                <c:pt idx="1">
                  <c:v>0.37077021898300527</c:v>
                </c:pt>
                <c:pt idx="2">
                  <c:v>0.39789119701753201</c:v>
                </c:pt>
                <c:pt idx="3">
                  <c:v>0.45108987707395715</c:v>
                </c:pt>
                <c:pt idx="4">
                  <c:v>0.45839071001544968</c:v>
                </c:pt>
                <c:pt idx="5">
                  <c:v>0.4964062604957345</c:v>
                </c:pt>
                <c:pt idx="6">
                  <c:v>0.59330078256196683</c:v>
                </c:pt>
                <c:pt idx="7">
                  <c:v>1</c:v>
                </c:pt>
                <c:pt idx="8">
                  <c:v>0</c:v>
                </c:pt>
                <c:pt idx="9">
                  <c:v>2.8626066366628598E-2</c:v>
                </c:pt>
                <c:pt idx="10">
                  <c:v>4.2650466850272045E-2</c:v>
                </c:pt>
                <c:pt idx="11">
                  <c:v>5.8645966279304095E-2</c:v>
                </c:pt>
                <c:pt idx="12">
                  <c:v>5.8645966279304095E-2</c:v>
                </c:pt>
                <c:pt idx="13">
                  <c:v>8.7389584872707732E-2</c:v>
                </c:pt>
                <c:pt idx="14">
                  <c:v>8.0899022637200238E-2</c:v>
                </c:pt>
                <c:pt idx="15">
                  <c:v>0.10164489151608787</c:v>
                </c:pt>
                <c:pt idx="16">
                  <c:v>0.33947613689796463</c:v>
                </c:pt>
                <c:pt idx="17">
                  <c:v>0.38050396318935981</c:v>
                </c:pt>
                <c:pt idx="18">
                  <c:v>0.4420488513468126</c:v>
                </c:pt>
                <c:pt idx="19">
                  <c:v>0.52619315510176667</c:v>
                </c:pt>
                <c:pt idx="20">
                  <c:v>0.6055870894068649</c:v>
                </c:pt>
                <c:pt idx="21">
                  <c:v>0.73226640693222267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8F-4E40-9C45-F72EAF0B1460}"/>
            </c:ext>
          </c:extLst>
        </c:ser>
        <c:ser>
          <c:idx val="1"/>
          <c:order val="1"/>
          <c:tx>
            <c:strRef>
              <c:f>'Prediction of validating sets'!$E$944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sets'!$E$945:$E$966</c:f>
              <c:numCache>
                <c:formatCode>General</c:formatCode>
                <c:ptCount val="22"/>
                <c:pt idx="0">
                  <c:v>2.4225302253318121E-2</c:v>
                </c:pt>
                <c:pt idx="1">
                  <c:v>5.8183194117880713E-2</c:v>
                </c:pt>
                <c:pt idx="2">
                  <c:v>0.6101425939431081</c:v>
                </c:pt>
                <c:pt idx="3">
                  <c:v>0.1702228416912086</c:v>
                </c:pt>
                <c:pt idx="4">
                  <c:v>2.5892940980201892E-2</c:v>
                </c:pt>
                <c:pt idx="5">
                  <c:v>3.8236729142195703E-4</c:v>
                </c:pt>
                <c:pt idx="6">
                  <c:v>2.7598946802172168E-2</c:v>
                </c:pt>
                <c:pt idx="7">
                  <c:v>3.050162311537819E-4</c:v>
                </c:pt>
                <c:pt idx="8">
                  <c:v>2.235482033490515E-2</c:v>
                </c:pt>
                <c:pt idx="9">
                  <c:v>0.27315248914877804</c:v>
                </c:pt>
                <c:pt idx="10">
                  <c:v>4.9598010524941977E-2</c:v>
                </c:pt>
                <c:pt idx="11">
                  <c:v>0.24084820658574921</c:v>
                </c:pt>
                <c:pt idx="12">
                  <c:v>0.34899275485419534</c:v>
                </c:pt>
                <c:pt idx="13">
                  <c:v>0.53644313949009526</c:v>
                </c:pt>
                <c:pt idx="14">
                  <c:v>0.30679871527614638</c:v>
                </c:pt>
                <c:pt idx="15">
                  <c:v>2.2497094076457339E-2</c:v>
                </c:pt>
                <c:pt idx="16">
                  <c:v>0.19089067919808886</c:v>
                </c:pt>
                <c:pt idx="17">
                  <c:v>0.99999999178001353</c:v>
                </c:pt>
                <c:pt idx="18">
                  <c:v>0.44039723860431595</c:v>
                </c:pt>
                <c:pt idx="19">
                  <c:v>5.1376334212442779E-9</c:v>
                </c:pt>
                <c:pt idx="20">
                  <c:v>5.1062168073359088E-2</c:v>
                </c:pt>
                <c:pt idx="21">
                  <c:v>0.58840201228061206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8F-4E40-9C45-F72EAF0B14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1390255"/>
        <c:axId val="1081392751"/>
      </c:lineChart>
      <c:catAx>
        <c:axId val="108139025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92751"/>
        <c:crosses val="autoZero"/>
        <c:auto val="1"/>
        <c:lblAlgn val="ctr"/>
        <c:lblOffset val="100"/>
        <c:noMultiLvlLbl val="0"/>
      </c:catAx>
      <c:valAx>
        <c:axId val="1081392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813902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North Macedonia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sets'!$D$984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sets'!$D$985:$D$999</c:f>
              <c:numCache>
                <c:formatCode>General</c:formatCode>
                <c:ptCount val="15"/>
                <c:pt idx="0">
                  <c:v>0</c:v>
                </c:pt>
                <c:pt idx="1">
                  <c:v>3.1060404878148394E-2</c:v>
                </c:pt>
                <c:pt idx="2">
                  <c:v>5.0912780285852437E-2</c:v>
                </c:pt>
                <c:pt idx="3">
                  <c:v>0.10228858973573285</c:v>
                </c:pt>
                <c:pt idx="4">
                  <c:v>0.15600337738919634</c:v>
                </c:pt>
                <c:pt idx="5">
                  <c:v>0.6083590382611892</c:v>
                </c:pt>
                <c:pt idx="6">
                  <c:v>0.67444964217378578</c:v>
                </c:pt>
                <c:pt idx="7">
                  <c:v>0.74894967281542157</c:v>
                </c:pt>
                <c:pt idx="8">
                  <c:v>0.84563424781593222</c:v>
                </c:pt>
                <c:pt idx="9">
                  <c:v>0.89163755711260451</c:v>
                </c:pt>
                <c:pt idx="10">
                  <c:v>0.95399328607712153</c:v>
                </c:pt>
                <c:pt idx="11">
                  <c:v>0.96239930817995478</c:v>
                </c:pt>
                <c:pt idx="12">
                  <c:v>0.99252684547763481</c:v>
                </c:pt>
                <c:pt idx="13">
                  <c:v>0.99719799263238873</c:v>
                </c:pt>
                <c:pt idx="14">
                  <c:v>0.99999999999999978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4-4902-8E5E-3177135FA96C}"/>
            </c:ext>
          </c:extLst>
        </c:ser>
        <c:ser>
          <c:idx val="1"/>
          <c:order val="1"/>
          <c:tx>
            <c:strRef>
              <c:f>'Prediction of validating sets'!$E$984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sets'!$E$985:$E$999</c:f>
              <c:numCache>
                <c:formatCode>General</c:formatCode>
                <c:ptCount val="15"/>
                <c:pt idx="0">
                  <c:v>8.2548224908015611E-2</c:v>
                </c:pt>
                <c:pt idx="1">
                  <c:v>-1.7340921962094473E-8</c:v>
                </c:pt>
                <c:pt idx="2">
                  <c:v>8.2548224908015611E-2</c:v>
                </c:pt>
                <c:pt idx="3">
                  <c:v>0.5417342179163982</c:v>
                </c:pt>
                <c:pt idx="4">
                  <c:v>0.99866712061386509</c:v>
                </c:pt>
                <c:pt idx="5">
                  <c:v>0.99815936861578269</c:v>
                </c:pt>
                <c:pt idx="6">
                  <c:v>0.9999999301551149</c:v>
                </c:pt>
                <c:pt idx="7">
                  <c:v>0.54081393714673209</c:v>
                </c:pt>
                <c:pt idx="8">
                  <c:v>0.99815936861578269</c:v>
                </c:pt>
                <c:pt idx="9">
                  <c:v>0.99815936861578269</c:v>
                </c:pt>
                <c:pt idx="10">
                  <c:v>0.54081393714673209</c:v>
                </c:pt>
                <c:pt idx="11">
                  <c:v>0.9990796493854488</c:v>
                </c:pt>
                <c:pt idx="12">
                  <c:v>6.5981870039324528E-2</c:v>
                </c:pt>
                <c:pt idx="13">
                  <c:v>8.2548224908015611E-2</c:v>
                </c:pt>
                <c:pt idx="14">
                  <c:v>7.843518455249994E-2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04-4902-8E5E-3177135FA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700927"/>
        <c:axId val="936171455"/>
      </c:lineChart>
      <c:catAx>
        <c:axId val="114270092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36171455"/>
        <c:crosses val="autoZero"/>
        <c:auto val="1"/>
        <c:lblAlgn val="ctr"/>
        <c:lblOffset val="100"/>
        <c:noMultiLvlLbl val="0"/>
      </c:catAx>
      <c:valAx>
        <c:axId val="936171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700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Pakistan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sets'!$D$1012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sets'!$D$1013:$D$1033</c:f>
              <c:numCache>
                <c:formatCode>General</c:formatCode>
                <c:ptCount val="21"/>
                <c:pt idx="0">
                  <c:v>0</c:v>
                </c:pt>
                <c:pt idx="1">
                  <c:v>5.1352748578321564E-3</c:v>
                </c:pt>
                <c:pt idx="2">
                  <c:v>1.4613131139066005E-2</c:v>
                </c:pt>
                <c:pt idx="3">
                  <c:v>2.1471652593486129E-2</c:v>
                </c:pt>
                <c:pt idx="4">
                  <c:v>3.3499913837670175E-2</c:v>
                </c:pt>
                <c:pt idx="5">
                  <c:v>4.6699982767534037E-2</c:v>
                </c:pt>
                <c:pt idx="6">
                  <c:v>6.3691194209891444E-2</c:v>
                </c:pt>
                <c:pt idx="7">
                  <c:v>8.0923660175771142E-2</c:v>
                </c:pt>
                <c:pt idx="8">
                  <c:v>0.102291917973462</c:v>
                </c:pt>
                <c:pt idx="9">
                  <c:v>0.12286748233672237</c:v>
                </c:pt>
                <c:pt idx="10">
                  <c:v>0.14116836119248666</c:v>
                </c:pt>
                <c:pt idx="11">
                  <c:v>0.16687920041357918</c:v>
                </c:pt>
                <c:pt idx="12">
                  <c:v>0.209167671893848</c:v>
                </c:pt>
                <c:pt idx="13">
                  <c:v>0.25890056867137684</c:v>
                </c:pt>
                <c:pt idx="14">
                  <c:v>0.37687403067378944</c:v>
                </c:pt>
                <c:pt idx="15">
                  <c:v>0.43570566948130279</c:v>
                </c:pt>
                <c:pt idx="16">
                  <c:v>0.51366534551094267</c:v>
                </c:pt>
                <c:pt idx="17">
                  <c:v>0.58797173875581588</c:v>
                </c:pt>
                <c:pt idx="18">
                  <c:v>0.67082543511976556</c:v>
                </c:pt>
                <c:pt idx="19">
                  <c:v>0.95019817335860757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5E-4D78-BDF8-273C943B2105}"/>
            </c:ext>
          </c:extLst>
        </c:ser>
        <c:ser>
          <c:idx val="1"/>
          <c:order val="1"/>
          <c:tx>
            <c:strRef>
              <c:f>'Prediction of validating sets'!$E$1012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sets'!$E$1013:$E$1033</c:f>
              <c:numCache>
                <c:formatCode>General</c:formatCode>
                <c:ptCount val="21"/>
                <c:pt idx="0">
                  <c:v>0.76086660990290789</c:v>
                </c:pt>
                <c:pt idx="1">
                  <c:v>0.17823766041603611</c:v>
                </c:pt>
                <c:pt idx="2">
                  <c:v>9.2851441503526422E-3</c:v>
                </c:pt>
                <c:pt idx="3">
                  <c:v>0.30877026632873095</c:v>
                </c:pt>
                <c:pt idx="4">
                  <c:v>6.7629177550164413E-2</c:v>
                </c:pt>
                <c:pt idx="5">
                  <c:v>0.21367024515155972</c:v>
                </c:pt>
                <c:pt idx="6">
                  <c:v>0.4099099912176139</c:v>
                </c:pt>
                <c:pt idx="7">
                  <c:v>5.2951880905344785E-2</c:v>
                </c:pt>
                <c:pt idx="8">
                  <c:v>1.0000000017026114</c:v>
                </c:pt>
                <c:pt idx="9">
                  <c:v>0.16866704199517432</c:v>
                </c:pt>
                <c:pt idx="10">
                  <c:v>1.5022052447211984E-2</c:v>
                </c:pt>
                <c:pt idx="11">
                  <c:v>1.6432230100776136E-2</c:v>
                </c:pt>
                <c:pt idx="12">
                  <c:v>-3.2583161052354147E-10</c:v>
                </c:pt>
                <c:pt idx="13">
                  <c:v>0.23306552097178429</c:v>
                </c:pt>
                <c:pt idx="14">
                  <c:v>0.26216407538500397</c:v>
                </c:pt>
                <c:pt idx="15">
                  <c:v>2.9520501663907146E-2</c:v>
                </c:pt>
                <c:pt idx="16">
                  <c:v>8.5011129102582544E-2</c:v>
                </c:pt>
                <c:pt idx="17">
                  <c:v>3.964836263965793E-2</c:v>
                </c:pt>
                <c:pt idx="18">
                  <c:v>3.3418017583983099E-2</c:v>
                </c:pt>
                <c:pt idx="19">
                  <c:v>0.12679742924698431</c:v>
                </c:pt>
                <c:pt idx="20">
                  <c:v>3.1921413559228172E-3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5E-4D78-BDF8-273C943B21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03245599"/>
        <c:axId val="903246847"/>
      </c:lineChart>
      <c:catAx>
        <c:axId val="90324559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03246847"/>
        <c:crosses val="autoZero"/>
        <c:auto val="1"/>
        <c:lblAlgn val="ctr"/>
        <c:lblOffset val="100"/>
        <c:noMultiLvlLbl val="0"/>
      </c:catAx>
      <c:valAx>
        <c:axId val="903246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03245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Palestine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sets'!$D$1053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sets'!$D$1054:$D$1056</c:f>
              <c:numCache>
                <c:formatCode>General</c:formatCode>
                <c:ptCount val="3"/>
                <c:pt idx="0">
                  <c:v>0</c:v>
                </c:pt>
                <c:pt idx="1">
                  <c:v>0.93865732088597298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01B-4ECA-8562-C04562303C84}"/>
            </c:ext>
          </c:extLst>
        </c:ser>
        <c:ser>
          <c:idx val="1"/>
          <c:order val="1"/>
          <c:tx>
            <c:strRef>
              <c:f>'Prediction of validating sets'!$E$1053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sets'!$E$1054:$E$1056</c:f>
              <c:numCache>
                <c:formatCode>General</c:formatCode>
                <c:ptCount val="3"/>
                <c:pt idx="0">
                  <c:v>-1.0800593285638172E-8</c:v>
                </c:pt>
                <c:pt idx="1">
                  <c:v>0.28387771177962628</c:v>
                </c:pt>
                <c:pt idx="2">
                  <c:v>1.0000000405966547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01B-4ECA-8562-C04562303C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8462367"/>
        <c:axId val="1078460287"/>
      </c:lineChart>
      <c:catAx>
        <c:axId val="1078462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8460287"/>
        <c:crosses val="autoZero"/>
        <c:auto val="1"/>
        <c:lblAlgn val="ctr"/>
        <c:lblOffset val="100"/>
        <c:noMultiLvlLbl val="0"/>
      </c:catAx>
      <c:valAx>
        <c:axId val="1078460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846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Paraguay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sets'!$D$1075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sets'!$D$1076:$D$1097</c:f>
              <c:numCache>
                <c:formatCode>General</c:formatCode>
                <c:ptCount val="22"/>
                <c:pt idx="0">
                  <c:v>0.27027914363375377</c:v>
                </c:pt>
                <c:pt idx="1">
                  <c:v>0.19156766331735006</c:v>
                </c:pt>
                <c:pt idx="2">
                  <c:v>0.15893473414164838</c:v>
                </c:pt>
                <c:pt idx="3">
                  <c:v>0.11874293742173872</c:v>
                </c:pt>
                <c:pt idx="4">
                  <c:v>6.4204562807317525E-2</c:v>
                </c:pt>
                <c:pt idx="5">
                  <c:v>2.6891243930000239E-2</c:v>
                </c:pt>
                <c:pt idx="6">
                  <c:v>0</c:v>
                </c:pt>
                <c:pt idx="7">
                  <c:v>7.2664386281037135E-2</c:v>
                </c:pt>
                <c:pt idx="8">
                  <c:v>9.1851693491738481E-2</c:v>
                </c:pt>
                <c:pt idx="9">
                  <c:v>8.3995052377607238E-2</c:v>
                </c:pt>
                <c:pt idx="10">
                  <c:v>0.10862627126408679</c:v>
                </c:pt>
                <c:pt idx="11">
                  <c:v>0.18733775158049049</c:v>
                </c:pt>
                <c:pt idx="12">
                  <c:v>0.18763552515041373</c:v>
                </c:pt>
                <c:pt idx="13">
                  <c:v>0.11028311394801911</c:v>
                </c:pt>
                <c:pt idx="14">
                  <c:v>0.11557432122896497</c:v>
                </c:pt>
                <c:pt idx="15">
                  <c:v>0.17948111046635926</c:v>
                </c:pt>
                <c:pt idx="16">
                  <c:v>0.22888098219466735</c:v>
                </c:pt>
                <c:pt idx="17">
                  <c:v>0.29173411110771769</c:v>
                </c:pt>
                <c:pt idx="18">
                  <c:v>0.44054454387197228</c:v>
                </c:pt>
                <c:pt idx="19">
                  <c:v>0.82625293955960055</c:v>
                </c:pt>
                <c:pt idx="20">
                  <c:v>0.98413401337690498</c:v>
                </c:pt>
                <c:pt idx="21">
                  <c:v>0.99999999999999978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E8-4211-8155-5ADC528CD4E7}"/>
            </c:ext>
          </c:extLst>
        </c:ser>
        <c:ser>
          <c:idx val="1"/>
          <c:order val="1"/>
          <c:tx>
            <c:strRef>
              <c:f>'Prediction of validating sets'!$E$1075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sets'!$E$1076:$E$1097</c:f>
              <c:numCache>
                <c:formatCode>General</c:formatCode>
                <c:ptCount val="22"/>
                <c:pt idx="0">
                  <c:v>0.2059931516785467</c:v>
                </c:pt>
                <c:pt idx="1">
                  <c:v>0.61268617625216604</c:v>
                </c:pt>
                <c:pt idx="2">
                  <c:v>-2.3588199067156726E-8</c:v>
                </c:pt>
                <c:pt idx="3">
                  <c:v>0.40603400160745678</c:v>
                </c:pt>
                <c:pt idx="4">
                  <c:v>0.99999992622836342</c:v>
                </c:pt>
                <c:pt idx="5">
                  <c:v>0.81206802680311274</c:v>
                </c:pt>
                <c:pt idx="6">
                  <c:v>0.20301698900962886</c:v>
                </c:pt>
                <c:pt idx="7">
                  <c:v>0.20301698900962886</c:v>
                </c:pt>
                <c:pt idx="8">
                  <c:v>0.20367598838759229</c:v>
                </c:pt>
                <c:pt idx="9">
                  <c:v>-2.3588199067156726E-8</c:v>
                </c:pt>
                <c:pt idx="10">
                  <c:v>-2.3588199067156726E-8</c:v>
                </c:pt>
                <c:pt idx="11">
                  <c:v>0.40603400160745678</c:v>
                </c:pt>
                <c:pt idx="12">
                  <c:v>0.20301698900962886</c:v>
                </c:pt>
                <c:pt idx="13">
                  <c:v>-2.3588199067156726E-8</c:v>
                </c:pt>
                <c:pt idx="14">
                  <c:v>6.589757897643454E-4</c:v>
                </c:pt>
                <c:pt idx="15">
                  <c:v>0.20367598838759229</c:v>
                </c:pt>
                <c:pt idx="16">
                  <c:v>-2.3588199067156726E-8</c:v>
                </c:pt>
                <c:pt idx="17">
                  <c:v>0.39764691444457845</c:v>
                </c:pt>
                <c:pt idx="18">
                  <c:v>0.19317700237072113</c:v>
                </c:pt>
                <c:pt idx="19">
                  <c:v>0.20260729380756218</c:v>
                </c:pt>
                <c:pt idx="20">
                  <c:v>-2.3588199067156726E-8</c:v>
                </c:pt>
                <c:pt idx="21">
                  <c:v>-2.3588199067156726E-8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E8-4211-8155-5ADC528CD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42701343"/>
        <c:axId val="1142700511"/>
      </c:lineChart>
      <c:catAx>
        <c:axId val="114270134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700511"/>
        <c:crosses val="autoZero"/>
        <c:auto val="1"/>
        <c:lblAlgn val="ctr"/>
        <c:lblOffset val="100"/>
        <c:noMultiLvlLbl val="0"/>
      </c:catAx>
      <c:valAx>
        <c:axId val="1142700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701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Saudi Arabia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sets'!$D$1111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sets'!$D$1112:$D$1125</c:f>
              <c:numCache>
                <c:formatCode>General</c:formatCode>
                <c:ptCount val="14"/>
                <c:pt idx="0">
                  <c:v>0.28259075349416174</c:v>
                </c:pt>
                <c:pt idx="1">
                  <c:v>0.23139265853955535</c:v>
                </c:pt>
                <c:pt idx="2">
                  <c:v>0.18348239050724538</c:v>
                </c:pt>
                <c:pt idx="3">
                  <c:v>0</c:v>
                </c:pt>
                <c:pt idx="4">
                  <c:v>1.8103343300545277E-2</c:v>
                </c:pt>
                <c:pt idx="5">
                  <c:v>7.3333423534346312E-2</c:v>
                </c:pt>
                <c:pt idx="6">
                  <c:v>0.46296120905437771</c:v>
                </c:pt>
                <c:pt idx="7">
                  <c:v>0.5591199989175879</c:v>
                </c:pt>
                <c:pt idx="8">
                  <c:v>0.64525294619058571</c:v>
                </c:pt>
                <c:pt idx="9">
                  <c:v>0.7724769649163159</c:v>
                </c:pt>
                <c:pt idx="10">
                  <c:v>0.8917587844511492</c:v>
                </c:pt>
                <c:pt idx="11">
                  <c:v>0.94776008334573592</c:v>
                </c:pt>
                <c:pt idx="12">
                  <c:v>0.96854239673111531</c:v>
                </c:pt>
                <c:pt idx="13">
                  <c:v>0.99999999999999978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C0-4585-A87A-81A88DBE8D01}"/>
            </c:ext>
          </c:extLst>
        </c:ser>
        <c:ser>
          <c:idx val="1"/>
          <c:order val="1"/>
          <c:tx>
            <c:strRef>
              <c:f>'Prediction of validating sets'!$E$1111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sets'!$E$1112:$E$1125</c:f>
              <c:numCache>
                <c:formatCode>General</c:formatCode>
                <c:ptCount val="14"/>
                <c:pt idx="0">
                  <c:v>1.0000000253409205</c:v>
                </c:pt>
                <c:pt idx="1">
                  <c:v>0.34090822943599897</c:v>
                </c:pt>
                <c:pt idx="2">
                  <c:v>2.2558381974565209E-2</c:v>
                </c:pt>
                <c:pt idx="3">
                  <c:v>2.0549001540545579E-4</c:v>
                </c:pt>
                <c:pt idx="4">
                  <c:v>0.23464891904152807</c:v>
                </c:pt>
                <c:pt idx="5">
                  <c:v>0.3747669391651226</c:v>
                </c:pt>
                <c:pt idx="6">
                  <c:v>4.6688600183707414E-2</c:v>
                </c:pt>
                <c:pt idx="7">
                  <c:v>0.90654870428984002</c:v>
                </c:pt>
                <c:pt idx="8">
                  <c:v>0.63960967011885705</c:v>
                </c:pt>
                <c:pt idx="9">
                  <c:v>0.48832738998785802</c:v>
                </c:pt>
                <c:pt idx="10">
                  <c:v>0.47468928755386641</c:v>
                </c:pt>
                <c:pt idx="11">
                  <c:v>4.9640573777740345E-2</c:v>
                </c:pt>
                <c:pt idx="12">
                  <c:v>0.29866477440220518</c:v>
                </c:pt>
                <c:pt idx="13">
                  <c:v>-4.3716048333311443E-9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C0-4585-A87A-81A88DBE8D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9948975"/>
        <c:axId val="1079949391"/>
      </c:lineChart>
      <c:catAx>
        <c:axId val="10799489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49391"/>
        <c:crosses val="autoZero"/>
        <c:auto val="1"/>
        <c:lblAlgn val="ctr"/>
        <c:lblOffset val="100"/>
        <c:noMultiLvlLbl val="0"/>
      </c:catAx>
      <c:valAx>
        <c:axId val="1079949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48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Timor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sets'!$D$1140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sets'!$D$1141:$D$1154</c:f>
              <c:numCache>
                <c:formatCode>General</c:formatCode>
                <c:ptCount val="14"/>
                <c:pt idx="0">
                  <c:v>0.11748136767341887</c:v>
                </c:pt>
                <c:pt idx="1">
                  <c:v>0</c:v>
                </c:pt>
                <c:pt idx="2">
                  <c:v>0.12320920767126246</c:v>
                </c:pt>
                <c:pt idx="3">
                  <c:v>2.0054178627744303E-2</c:v>
                </c:pt>
                <c:pt idx="4">
                  <c:v>6.0176013153816134E-2</c:v>
                </c:pt>
                <c:pt idx="5">
                  <c:v>0.10315502904351816</c:v>
                </c:pt>
                <c:pt idx="6">
                  <c:v>0.21060930740306477</c:v>
                </c:pt>
                <c:pt idx="7">
                  <c:v>0.22349357808056719</c:v>
                </c:pt>
                <c:pt idx="8">
                  <c:v>0.43267429480181685</c:v>
                </c:pt>
                <c:pt idx="9">
                  <c:v>0.35817194301810001</c:v>
                </c:pt>
                <c:pt idx="10">
                  <c:v>0.43983072548147545</c:v>
                </c:pt>
                <c:pt idx="11">
                  <c:v>0.68194989150797181</c:v>
                </c:pt>
                <c:pt idx="12">
                  <c:v>0.88825994959500787</c:v>
                </c:pt>
                <c:pt idx="13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74-454F-A24F-1027D38EF8E4}"/>
            </c:ext>
          </c:extLst>
        </c:ser>
        <c:ser>
          <c:idx val="1"/>
          <c:order val="1"/>
          <c:tx>
            <c:strRef>
              <c:f>'Prediction of validating sets'!$E$1140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sets'!$E$1141:$E$1154</c:f>
              <c:numCache>
                <c:formatCode>General</c:formatCode>
                <c:ptCount val="14"/>
                <c:pt idx="0">
                  <c:v>-7.6867566322372449E-9</c:v>
                </c:pt>
                <c:pt idx="1">
                  <c:v>0.5280435001099526</c:v>
                </c:pt>
                <c:pt idx="2">
                  <c:v>0.50397113427392404</c:v>
                </c:pt>
                <c:pt idx="3">
                  <c:v>0.56433835290052503</c:v>
                </c:pt>
                <c:pt idx="4">
                  <c:v>9.2289080163364914E-2</c:v>
                </c:pt>
                <c:pt idx="5">
                  <c:v>0.79964750884979285</c:v>
                </c:pt>
                <c:pt idx="6">
                  <c:v>0.2983194417763414</c:v>
                </c:pt>
                <c:pt idx="7">
                  <c:v>0.4889228883092232</c:v>
                </c:pt>
                <c:pt idx="8">
                  <c:v>0.14717134912006186</c:v>
                </c:pt>
                <c:pt idx="9">
                  <c:v>9.8425587077278012E-2</c:v>
                </c:pt>
                <c:pt idx="10">
                  <c:v>0.99999999312498711</c:v>
                </c:pt>
                <c:pt idx="11">
                  <c:v>9.7784571512439328E-2</c:v>
                </c:pt>
                <c:pt idx="12">
                  <c:v>0.70985044504594197</c:v>
                </c:pt>
                <c:pt idx="13">
                  <c:v>0.61468276303672342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74-454F-A24F-1027D38EF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9950639"/>
        <c:axId val="1079951471"/>
      </c:lineChart>
      <c:catAx>
        <c:axId val="107995063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51471"/>
        <c:crosses val="autoZero"/>
        <c:auto val="1"/>
        <c:lblAlgn val="ctr"/>
        <c:lblOffset val="100"/>
        <c:noMultiLvlLbl val="0"/>
      </c:catAx>
      <c:valAx>
        <c:axId val="1079951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79950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Ukraine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sets'!$D$1167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sets'!$D$1168:$D$1187</c:f>
              <c:numCache>
                <c:formatCode>General</c:formatCode>
                <c:ptCount val="20"/>
                <c:pt idx="0">
                  <c:v>9.1899846081852626E-3</c:v>
                </c:pt>
                <c:pt idx="1">
                  <c:v>0</c:v>
                </c:pt>
                <c:pt idx="2">
                  <c:v>0.15087925036788127</c:v>
                </c:pt>
                <c:pt idx="3">
                  <c:v>0.20128885305609273</c:v>
                </c:pt>
                <c:pt idx="4">
                  <c:v>0.25647104591045683</c:v>
                </c:pt>
                <c:pt idx="5">
                  <c:v>0.40654405836485924</c:v>
                </c:pt>
                <c:pt idx="6">
                  <c:v>0.25109800582972025</c:v>
                </c:pt>
                <c:pt idx="7">
                  <c:v>0.47088804569057369</c:v>
                </c:pt>
                <c:pt idx="8">
                  <c:v>0.4451138035824026</c:v>
                </c:pt>
                <c:pt idx="9">
                  <c:v>0.45318463975824136</c:v>
                </c:pt>
                <c:pt idx="10">
                  <c:v>0.48757378768316545</c:v>
                </c:pt>
                <c:pt idx="11">
                  <c:v>0.51280396015042262</c:v>
                </c:pt>
                <c:pt idx="12">
                  <c:v>0.54659265816076275</c:v>
                </c:pt>
                <c:pt idx="13">
                  <c:v>0.64167798970496204</c:v>
                </c:pt>
                <c:pt idx="14">
                  <c:v>0.7374680746700345</c:v>
                </c:pt>
                <c:pt idx="15">
                  <c:v>0.8745877192487892</c:v>
                </c:pt>
                <c:pt idx="16">
                  <c:v>0.90820163841075296</c:v>
                </c:pt>
                <c:pt idx="17">
                  <c:v>0.94301927641556782</c:v>
                </c:pt>
                <c:pt idx="18">
                  <c:v>0.97784537146143313</c:v>
                </c:pt>
                <c:pt idx="19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CEB-4B94-828D-658068041F00}"/>
            </c:ext>
          </c:extLst>
        </c:ser>
        <c:ser>
          <c:idx val="1"/>
          <c:order val="1"/>
          <c:tx>
            <c:strRef>
              <c:f>'Prediction of validating sets'!$E$1167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sets'!$E$1168:$E$1187</c:f>
              <c:numCache>
                <c:formatCode>General</c:formatCode>
                <c:ptCount val="20"/>
                <c:pt idx="0">
                  <c:v>1.4632183062103142E-2</c:v>
                </c:pt>
                <c:pt idx="1">
                  <c:v>1.6665948772739123E-2</c:v>
                </c:pt>
                <c:pt idx="2">
                  <c:v>0.60249494022405636</c:v>
                </c:pt>
                <c:pt idx="3">
                  <c:v>0.17460017177651754</c:v>
                </c:pt>
                <c:pt idx="4">
                  <c:v>0.17460017177651754</c:v>
                </c:pt>
                <c:pt idx="5">
                  <c:v>9.6414356144995175E-3</c:v>
                </c:pt>
                <c:pt idx="6">
                  <c:v>4.0005131685849554E-10</c:v>
                </c:pt>
                <c:pt idx="7">
                  <c:v>8.2463930228291356E-3</c:v>
                </c:pt>
                <c:pt idx="8">
                  <c:v>1.0791207685951439E-2</c:v>
                </c:pt>
                <c:pt idx="9">
                  <c:v>1.076951110970097E-2</c:v>
                </c:pt>
                <c:pt idx="10">
                  <c:v>4.4967622025997814E-2</c:v>
                </c:pt>
                <c:pt idx="11">
                  <c:v>1.0791207685951439E-2</c:v>
                </c:pt>
                <c:pt idx="12">
                  <c:v>7.398004674254767E-2</c:v>
                </c:pt>
                <c:pt idx="13">
                  <c:v>1.0791207685951439E-2</c:v>
                </c:pt>
                <c:pt idx="14">
                  <c:v>0.14749686504613696</c:v>
                </c:pt>
                <c:pt idx="15">
                  <c:v>1.0000000040515542</c:v>
                </c:pt>
                <c:pt idx="16">
                  <c:v>0.2158496937262297</c:v>
                </c:pt>
                <c:pt idx="17">
                  <c:v>0.35253601757190922</c:v>
                </c:pt>
                <c:pt idx="18">
                  <c:v>0.24847509131516179</c:v>
                </c:pt>
                <c:pt idx="19">
                  <c:v>4.4617804601141939E-2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CEB-4B94-828D-658068041F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13052511"/>
        <c:axId val="1113052927"/>
      </c:lineChart>
      <c:catAx>
        <c:axId val="111305251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13052927"/>
        <c:crosses val="autoZero"/>
        <c:auto val="1"/>
        <c:lblAlgn val="ctr"/>
        <c:lblOffset val="100"/>
        <c:noMultiLvlLbl val="0"/>
      </c:catAx>
      <c:valAx>
        <c:axId val="1113052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13052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United Arab Emirates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sets'!$D$1200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sets'!$D$1201:$D$1224</c:f>
              <c:numCache>
                <c:formatCode>General</c:formatCode>
                <c:ptCount val="24"/>
                <c:pt idx="0">
                  <c:v>0</c:v>
                </c:pt>
                <c:pt idx="1">
                  <c:v>2.2213137094576313E-2</c:v>
                </c:pt>
                <c:pt idx="2">
                  <c:v>2.4557100027255477E-2</c:v>
                </c:pt>
                <c:pt idx="3">
                  <c:v>4.4426274189152432E-2</c:v>
                </c:pt>
                <c:pt idx="4">
                  <c:v>7.0155355682747486E-2</c:v>
                </c:pt>
                <c:pt idx="5">
                  <c:v>8.3401471790678722E-2</c:v>
                </c:pt>
                <c:pt idx="6">
                  <c:v>9.5857181793404286E-2</c:v>
                </c:pt>
                <c:pt idx="7">
                  <c:v>0.10716816571272833</c:v>
                </c:pt>
                <c:pt idx="8">
                  <c:v>0.1180703188879804</c:v>
                </c:pt>
                <c:pt idx="9">
                  <c:v>0.14807849550286181</c:v>
                </c:pt>
                <c:pt idx="10">
                  <c:v>0.11730716816571279</c:v>
                </c:pt>
                <c:pt idx="11">
                  <c:v>0.11613518669937321</c:v>
                </c:pt>
                <c:pt idx="12">
                  <c:v>9.6647587898609971E-2</c:v>
                </c:pt>
                <c:pt idx="13">
                  <c:v>0.24824202780049073</c:v>
                </c:pt>
                <c:pt idx="14">
                  <c:v>0.37334423548650864</c:v>
                </c:pt>
                <c:pt idx="15">
                  <c:v>0.44309076042518414</c:v>
                </c:pt>
                <c:pt idx="16">
                  <c:v>0.51948759880076323</c:v>
                </c:pt>
                <c:pt idx="17">
                  <c:v>0.59509403107113668</c:v>
                </c:pt>
                <c:pt idx="18">
                  <c:v>0.66211501771599912</c:v>
                </c:pt>
                <c:pt idx="19">
                  <c:v>0.64262741891523589</c:v>
                </c:pt>
                <c:pt idx="20">
                  <c:v>0.70185336603979298</c:v>
                </c:pt>
                <c:pt idx="21">
                  <c:v>0.73693104388116648</c:v>
                </c:pt>
                <c:pt idx="22">
                  <c:v>0.82112292177705093</c:v>
                </c:pt>
                <c:pt idx="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16-4870-84CC-763F67D1595E}"/>
            </c:ext>
          </c:extLst>
        </c:ser>
        <c:ser>
          <c:idx val="1"/>
          <c:order val="1"/>
          <c:tx>
            <c:strRef>
              <c:f>'Prediction of validating sets'!$E$1200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sets'!$E$1201:$E$1224</c:f>
              <c:numCache>
                <c:formatCode>General</c:formatCode>
                <c:ptCount val="24"/>
                <c:pt idx="0">
                  <c:v>1.9062986213595295E-2</c:v>
                </c:pt>
                <c:pt idx="1">
                  <c:v>1.897546264426021E-2</c:v>
                </c:pt>
                <c:pt idx="2">
                  <c:v>1.1439913669776557E-2</c:v>
                </c:pt>
                <c:pt idx="3">
                  <c:v>1.8882773063683758E-2</c:v>
                </c:pt>
                <c:pt idx="4">
                  <c:v>1.1498938988533899E-2</c:v>
                </c:pt>
                <c:pt idx="5">
                  <c:v>7.7750648329643225E-3</c:v>
                </c:pt>
                <c:pt idx="6">
                  <c:v>5.7090236255477524E-2</c:v>
                </c:pt>
                <c:pt idx="7">
                  <c:v>8.3342264624924917E-2</c:v>
                </c:pt>
                <c:pt idx="8">
                  <c:v>6.0928284437992988E-2</c:v>
                </c:pt>
                <c:pt idx="9">
                  <c:v>9.8755438298133769E-2</c:v>
                </c:pt>
                <c:pt idx="10">
                  <c:v>1.1378028251389118E-2</c:v>
                </c:pt>
                <c:pt idx="11">
                  <c:v>3.0441014169182032E-2</c:v>
                </c:pt>
                <c:pt idx="12">
                  <c:v>7.1927504576399903E-2</c:v>
                </c:pt>
                <c:pt idx="13">
                  <c:v>9.0106870758147167E-5</c:v>
                </c:pt>
                <c:pt idx="14">
                  <c:v>7.5048836551017241E-3</c:v>
                </c:pt>
                <c:pt idx="15">
                  <c:v>1.1318864385627068E-2</c:v>
                </c:pt>
                <c:pt idx="16">
                  <c:v>1.525131139468122E-2</c:v>
                </c:pt>
                <c:pt idx="17">
                  <c:v>0.99999995538331155</c:v>
                </c:pt>
                <c:pt idx="18">
                  <c:v>0.21214297843794747</c:v>
                </c:pt>
                <c:pt idx="19">
                  <c:v>0.49227421960517459</c:v>
                </c:pt>
                <c:pt idx="20">
                  <c:v>0.83107204663243528</c:v>
                </c:pt>
                <c:pt idx="21">
                  <c:v>0.71834046113314354</c:v>
                </c:pt>
                <c:pt idx="22">
                  <c:v>3.7858512506151E-2</c:v>
                </c:pt>
                <c:pt idx="23">
                  <c:v>2.9580237871139065E-10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16-4870-84CC-763F67D15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5908287"/>
        <c:axId val="1365905791"/>
      </c:lineChart>
      <c:catAx>
        <c:axId val="13659082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65905791"/>
        <c:crosses val="autoZero"/>
        <c:auto val="1"/>
        <c:lblAlgn val="ctr"/>
        <c:lblOffset val="100"/>
        <c:noMultiLvlLbl val="0"/>
      </c:catAx>
      <c:valAx>
        <c:axId val="1365905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65908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Uruguay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sets'!$D$1239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sets'!$D$1240:$D$1266</c:f>
              <c:numCache>
                <c:formatCode>General</c:formatCode>
                <c:ptCount val="27"/>
                <c:pt idx="0">
                  <c:v>1.0811795645075681E-3</c:v>
                </c:pt>
                <c:pt idx="1">
                  <c:v>0</c:v>
                </c:pt>
                <c:pt idx="2">
                  <c:v>3.5916257728276321E-2</c:v>
                </c:pt>
                <c:pt idx="3">
                  <c:v>7.5222289080086366E-2</c:v>
                </c:pt>
                <c:pt idx="4">
                  <c:v>9.7086808410666053E-2</c:v>
                </c:pt>
                <c:pt idx="5">
                  <c:v>0.10828936296708271</c:v>
                </c:pt>
                <c:pt idx="6">
                  <c:v>0.13103728511256491</c:v>
                </c:pt>
                <c:pt idx="7">
                  <c:v>0.1337893785494933</c:v>
                </c:pt>
                <c:pt idx="8">
                  <c:v>0.20856936689864478</c:v>
                </c:pt>
                <c:pt idx="9">
                  <c:v>0.25126517187398861</c:v>
                </c:pt>
                <c:pt idx="10">
                  <c:v>0.2711639101781908</c:v>
                </c:pt>
                <c:pt idx="11">
                  <c:v>0.33503740977184948</c:v>
                </c:pt>
                <c:pt idx="12">
                  <c:v>0.40446184347108977</c:v>
                </c:pt>
                <c:pt idx="13">
                  <c:v>0.42971613642520329</c:v>
                </c:pt>
                <c:pt idx="14">
                  <c:v>0.40441269894543042</c:v>
                </c:pt>
                <c:pt idx="15">
                  <c:v>0.45845849205416922</c:v>
                </c:pt>
                <c:pt idx="16">
                  <c:v>0.5214965347116175</c:v>
                </c:pt>
                <c:pt idx="17">
                  <c:v>0.57028506222176401</c:v>
                </c:pt>
                <c:pt idx="18">
                  <c:v>0.59460560918834826</c:v>
                </c:pt>
                <c:pt idx="19">
                  <c:v>0.56517523020015015</c:v>
                </c:pt>
                <c:pt idx="20">
                  <c:v>0.64992915996423239</c:v>
                </c:pt>
                <c:pt idx="21">
                  <c:v>0.6510594840543994</c:v>
                </c:pt>
                <c:pt idx="22">
                  <c:v>0.66226083996384888</c:v>
                </c:pt>
                <c:pt idx="23">
                  <c:v>0.7033360742393987</c:v>
                </c:pt>
                <c:pt idx="24">
                  <c:v>0.75399209372460374</c:v>
                </c:pt>
                <c:pt idx="25">
                  <c:v>0.94605249594258012</c:v>
                </c:pt>
                <c:pt idx="26">
                  <c:v>1.0000000000000002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8E-4C6D-BFF6-96B7AA3DCBB8}"/>
            </c:ext>
          </c:extLst>
        </c:ser>
        <c:ser>
          <c:idx val="1"/>
          <c:order val="1"/>
          <c:tx>
            <c:strRef>
              <c:f>'Prediction of validating sets'!$E$1239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sets'!$E$1240:$E$1266</c:f>
              <c:numCache>
                <c:formatCode>General</c:formatCode>
                <c:ptCount val="27"/>
                <c:pt idx="0">
                  <c:v>0.2119666875492002</c:v>
                </c:pt>
                <c:pt idx="1">
                  <c:v>0.16320818087584107</c:v>
                </c:pt>
                <c:pt idx="2">
                  <c:v>-4.7433228895350976E-9</c:v>
                </c:pt>
                <c:pt idx="3">
                  <c:v>0.13373500366159638</c:v>
                </c:pt>
                <c:pt idx="4">
                  <c:v>0.22524195918540568</c:v>
                </c:pt>
                <c:pt idx="5">
                  <c:v>0.47328028510992282</c:v>
                </c:pt>
                <c:pt idx="6">
                  <c:v>0.31426629939445649</c:v>
                </c:pt>
                <c:pt idx="7">
                  <c:v>0.44161369006748508</c:v>
                </c:pt>
                <c:pt idx="8">
                  <c:v>5.067577442205011E-2</c:v>
                </c:pt>
                <c:pt idx="9">
                  <c:v>4.8477861254375169E-3</c:v>
                </c:pt>
                <c:pt idx="10">
                  <c:v>0.47299861820925437</c:v>
                </c:pt>
                <c:pt idx="11">
                  <c:v>9.7082577344243345E-2</c:v>
                </c:pt>
                <c:pt idx="12">
                  <c:v>0.12838580255970314</c:v>
                </c:pt>
                <c:pt idx="13">
                  <c:v>4.1060248423758543E-2</c:v>
                </c:pt>
                <c:pt idx="14">
                  <c:v>0.26487535046662619</c:v>
                </c:pt>
                <c:pt idx="15">
                  <c:v>0.22291130283268754</c:v>
                </c:pt>
                <c:pt idx="16">
                  <c:v>0.17387197868041487</c:v>
                </c:pt>
                <c:pt idx="17">
                  <c:v>0.50444008231172932</c:v>
                </c:pt>
                <c:pt idx="18">
                  <c:v>0.25142350371855454</c:v>
                </c:pt>
                <c:pt idx="19">
                  <c:v>8.2885120614101554E-2</c:v>
                </c:pt>
                <c:pt idx="20">
                  <c:v>0.17890358615473029</c:v>
                </c:pt>
                <c:pt idx="21">
                  <c:v>0.66239182930802365</c:v>
                </c:pt>
                <c:pt idx="22">
                  <c:v>0.46738459555075357</c:v>
                </c:pt>
                <c:pt idx="23">
                  <c:v>0.31248978285217777</c:v>
                </c:pt>
                <c:pt idx="24">
                  <c:v>0.71610067084434337</c:v>
                </c:pt>
                <c:pt idx="25">
                  <c:v>0.52725048760816873</c:v>
                </c:pt>
                <c:pt idx="26">
                  <c:v>0.99999994367204348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8E-4C6D-BFF6-96B7AA3DC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03247679"/>
        <c:axId val="1144216607"/>
      </c:lineChart>
      <c:catAx>
        <c:axId val="9032476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4216607"/>
        <c:crosses val="autoZero"/>
        <c:auto val="1"/>
        <c:lblAlgn val="ctr"/>
        <c:lblOffset val="100"/>
        <c:noMultiLvlLbl val="0"/>
      </c:catAx>
      <c:valAx>
        <c:axId val="11442166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032476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Venezuela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'Prediction of validating sets'!$D$1284</c:f>
              <c:strCache>
                <c:ptCount val="1"/>
                <c:pt idx="0">
                  <c:v>Normalized numbers of New cases per million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sets'!$D$1285:$D$1296</c:f>
              <c:numCache>
                <c:formatCode>General</c:formatCode>
                <c:ptCount val="12"/>
                <c:pt idx="0">
                  <c:v>3.3959373581479789E-2</c:v>
                </c:pt>
                <c:pt idx="1">
                  <c:v>3.022866545619609E-2</c:v>
                </c:pt>
                <c:pt idx="2">
                  <c:v>0</c:v>
                </c:pt>
                <c:pt idx="3">
                  <c:v>8.6246028143440717E-3</c:v>
                </c:pt>
                <c:pt idx="4">
                  <c:v>7.3919087607807535E-2</c:v>
                </c:pt>
                <c:pt idx="5">
                  <c:v>0.33420335905583298</c:v>
                </c:pt>
                <c:pt idx="6">
                  <c:v>0.57069904675442584</c:v>
                </c:pt>
                <c:pt idx="7">
                  <c:v>0.71021050839763966</c:v>
                </c:pt>
                <c:pt idx="8">
                  <c:v>0.83050102133454384</c:v>
                </c:pt>
                <c:pt idx="9">
                  <c:v>1.0000000000000002</c:v>
                </c:pt>
                <c:pt idx="10">
                  <c:v>0.86685769405356339</c:v>
                </c:pt>
                <c:pt idx="11">
                  <c:v>0.93088969586926917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BF-431C-9B37-51A392829569}"/>
            </c:ext>
          </c:extLst>
        </c:ser>
        <c:ser>
          <c:idx val="1"/>
          <c:order val="1"/>
          <c:tx>
            <c:strRef>
              <c:f>'Prediction of validating sets'!$E$1284</c:f>
              <c:strCache>
                <c:ptCount val="1"/>
                <c:pt idx="0">
                  <c:v>Normalized scores of ZHU prediction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'Prediction of validating sets'!$E$1285:$E$1296</c:f>
              <c:numCache>
                <c:formatCode>General</c:formatCode>
                <c:ptCount val="12"/>
                <c:pt idx="0">
                  <c:v>9.8464578991393437E-2</c:v>
                </c:pt>
                <c:pt idx="1">
                  <c:v>9.4573698735312881E-4</c:v>
                </c:pt>
                <c:pt idx="2">
                  <c:v>0.24287661713052305</c:v>
                </c:pt>
                <c:pt idx="3">
                  <c:v>0.6779948091491006</c:v>
                </c:pt>
                <c:pt idx="4">
                  <c:v>1.9035936395892693E-2</c:v>
                </c:pt>
                <c:pt idx="5">
                  <c:v>1.0000000332002563</c:v>
                </c:pt>
                <c:pt idx="6">
                  <c:v>0.81283744423420168</c:v>
                </c:pt>
                <c:pt idx="7">
                  <c:v>-6.9157399553932105E-9</c:v>
                </c:pt>
                <c:pt idx="8">
                  <c:v>0.13559072171156564</c:v>
                </c:pt>
                <c:pt idx="9">
                  <c:v>0.11074057910148069</c:v>
                </c:pt>
                <c:pt idx="10">
                  <c:v>9.8483046839789104E-2</c:v>
                </c:pt>
                <c:pt idx="11">
                  <c:v>-6.9157399553932105E-9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BF-431C-9B37-51A3928295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12875423"/>
        <c:axId val="1112872511"/>
      </c:lineChart>
      <c:catAx>
        <c:axId val="11128754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12872511"/>
        <c:crosses val="autoZero"/>
        <c:auto val="1"/>
        <c:lblAlgn val="ctr"/>
        <c:lblOffset val="100"/>
        <c:noMultiLvlLbl val="0"/>
      </c:catAx>
      <c:valAx>
        <c:axId val="1112872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12875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Performance of epi-clock</a:t>
            </a:r>
            <a:r>
              <a:rPr lang="en-US" altLang="zh-CN" baseline="0"/>
              <a:t> by validating sets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parameters'!$B$1</c:f>
              <c:strCache>
                <c:ptCount val="1"/>
                <c:pt idx="0">
                  <c:v>Precision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'Performance parameters'!$A$2:$A$43</c:f>
              <c:strCache>
                <c:ptCount val="42"/>
                <c:pt idx="0">
                  <c:v>Angola</c:v>
                </c:pt>
                <c:pt idx="1">
                  <c:v>Bahamas</c:v>
                </c:pt>
                <c:pt idx="2">
                  <c:v>Bahrain</c:v>
                </c:pt>
                <c:pt idx="3">
                  <c:v>Bosnia and Herzegovina</c:v>
                </c:pt>
                <c:pt idx="4">
                  <c:v>Botswana</c:v>
                </c:pt>
                <c:pt idx="5">
                  <c:v>British Virgin Islands</c:v>
                </c:pt>
                <c:pt idx="6">
                  <c:v>Congo</c:v>
                </c:pt>
                <c:pt idx="7">
                  <c:v>Cyprus</c:v>
                </c:pt>
                <c:pt idx="8">
                  <c:v>Ecuador</c:v>
                </c:pt>
                <c:pt idx="9">
                  <c:v>Fiji</c:v>
                </c:pt>
                <c:pt idx="10">
                  <c:v>Georgia</c:v>
                </c:pt>
                <c:pt idx="11">
                  <c:v>Ghana</c:v>
                </c:pt>
                <c:pt idx="12">
                  <c:v>Grenada</c:v>
                </c:pt>
                <c:pt idx="13">
                  <c:v>Guatemala</c:v>
                </c:pt>
                <c:pt idx="14">
                  <c:v>Honduras</c:v>
                </c:pt>
                <c:pt idx="15">
                  <c:v>Hungary</c:v>
                </c:pt>
                <c:pt idx="16">
                  <c:v>Ireland</c:v>
                </c:pt>
                <c:pt idx="17">
                  <c:v>Jamaica</c:v>
                </c:pt>
                <c:pt idx="18">
                  <c:v>Kazakhstan</c:v>
                </c:pt>
                <c:pt idx="19">
                  <c:v>Kenya</c:v>
                </c:pt>
                <c:pt idx="20">
                  <c:v>Kosovo</c:v>
                </c:pt>
                <c:pt idx="21">
                  <c:v>Kyrgyzstan</c:v>
                </c:pt>
                <c:pt idx="22">
                  <c:v>Latvia</c:v>
                </c:pt>
                <c:pt idx="23">
                  <c:v>Lebanon</c:v>
                </c:pt>
                <c:pt idx="24">
                  <c:v>Libya</c:v>
                </c:pt>
                <c:pt idx="25">
                  <c:v>Maldives</c:v>
                </c:pt>
                <c:pt idx="26">
                  <c:v>Malta</c:v>
                </c:pt>
                <c:pt idx="27">
                  <c:v>Mauritius</c:v>
                </c:pt>
                <c:pt idx="28">
                  <c:v>Moldova</c:v>
                </c:pt>
                <c:pt idx="29">
                  <c:v>Mongolia</c:v>
                </c:pt>
                <c:pt idx="30">
                  <c:v>Morocco</c:v>
                </c:pt>
                <c:pt idx="31">
                  <c:v>Namibia</c:v>
                </c:pt>
                <c:pt idx="32">
                  <c:v>North Macedonia</c:v>
                </c:pt>
                <c:pt idx="33">
                  <c:v>Pakistan</c:v>
                </c:pt>
                <c:pt idx="34">
                  <c:v>Palestine</c:v>
                </c:pt>
                <c:pt idx="35">
                  <c:v>Paraguay</c:v>
                </c:pt>
                <c:pt idx="36">
                  <c:v>Saudi Arabia</c:v>
                </c:pt>
                <c:pt idx="37">
                  <c:v>Timor</c:v>
                </c:pt>
                <c:pt idx="38">
                  <c:v>Ukraine</c:v>
                </c:pt>
                <c:pt idx="39">
                  <c:v>United Arab Emirates</c:v>
                </c:pt>
                <c:pt idx="40">
                  <c:v>Uruguay</c:v>
                </c:pt>
                <c:pt idx="41">
                  <c:v>Venezuela</c:v>
                </c:pt>
              </c:strCache>
            </c:strRef>
          </c:cat>
          <c:val>
            <c:numRef>
              <c:f>'Performance parameters'!$B$2:$B$43</c:f>
              <c:numCache>
                <c:formatCode>General</c:formatCode>
                <c:ptCount val="42"/>
                <c:pt idx="0">
                  <c:v>1</c:v>
                </c:pt>
                <c:pt idx="1">
                  <c:v>1</c:v>
                </c:pt>
                <c:pt idx="2">
                  <c:v>0.8</c:v>
                </c:pt>
                <c:pt idx="3">
                  <c:v>0.75</c:v>
                </c:pt>
                <c:pt idx="4">
                  <c:v>0.25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0.75</c:v>
                </c:pt>
                <c:pt idx="12">
                  <c:v>0.75</c:v>
                </c:pt>
                <c:pt idx="13">
                  <c:v>0.6</c:v>
                </c:pt>
                <c:pt idx="14">
                  <c:v>1</c:v>
                </c:pt>
                <c:pt idx="15">
                  <c:v>1</c:v>
                </c:pt>
                <c:pt idx="16">
                  <c:v>0.5</c:v>
                </c:pt>
                <c:pt idx="17">
                  <c:v>1</c:v>
                </c:pt>
                <c:pt idx="18">
                  <c:v>1</c:v>
                </c:pt>
                <c:pt idx="19">
                  <c:v>0.66666666666666663</c:v>
                </c:pt>
                <c:pt idx="20">
                  <c:v>0.75</c:v>
                </c:pt>
                <c:pt idx="21">
                  <c:v>0.5</c:v>
                </c:pt>
                <c:pt idx="22">
                  <c:v>0.8</c:v>
                </c:pt>
                <c:pt idx="23">
                  <c:v>1</c:v>
                </c:pt>
                <c:pt idx="24">
                  <c:v>0</c:v>
                </c:pt>
                <c:pt idx="25">
                  <c:v>0.5</c:v>
                </c:pt>
                <c:pt idx="26">
                  <c:v>0.66666666666666663</c:v>
                </c:pt>
                <c:pt idx="27">
                  <c:v>1</c:v>
                </c:pt>
                <c:pt idx="28">
                  <c:v>0.5</c:v>
                </c:pt>
                <c:pt idx="29">
                  <c:v>1</c:v>
                </c:pt>
                <c:pt idx="30">
                  <c:v>0.66666666666666663</c:v>
                </c:pt>
                <c:pt idx="31">
                  <c:v>0.75</c:v>
                </c:pt>
                <c:pt idx="32">
                  <c:v>1</c:v>
                </c:pt>
                <c:pt idx="33">
                  <c:v>0.5</c:v>
                </c:pt>
                <c:pt idx="34">
                  <c:v>0</c:v>
                </c:pt>
                <c:pt idx="35">
                  <c:v>0.66666666666666663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2D-4FFE-BB96-1FC13D7FD46A}"/>
            </c:ext>
          </c:extLst>
        </c:ser>
        <c:ser>
          <c:idx val="1"/>
          <c:order val="1"/>
          <c:tx>
            <c:strRef>
              <c:f>'Performance parameters'!$C$1</c:f>
              <c:strCache>
                <c:ptCount val="1"/>
                <c:pt idx="0">
                  <c:v>Recall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'Performance parameters'!$A$2:$A$43</c:f>
              <c:strCache>
                <c:ptCount val="42"/>
                <c:pt idx="0">
                  <c:v>Angola</c:v>
                </c:pt>
                <c:pt idx="1">
                  <c:v>Bahamas</c:v>
                </c:pt>
                <c:pt idx="2">
                  <c:v>Bahrain</c:v>
                </c:pt>
                <c:pt idx="3">
                  <c:v>Bosnia and Herzegovina</c:v>
                </c:pt>
                <c:pt idx="4">
                  <c:v>Botswana</c:v>
                </c:pt>
                <c:pt idx="5">
                  <c:v>British Virgin Islands</c:v>
                </c:pt>
                <c:pt idx="6">
                  <c:v>Congo</c:v>
                </c:pt>
                <c:pt idx="7">
                  <c:v>Cyprus</c:v>
                </c:pt>
                <c:pt idx="8">
                  <c:v>Ecuador</c:v>
                </c:pt>
                <c:pt idx="9">
                  <c:v>Fiji</c:v>
                </c:pt>
                <c:pt idx="10">
                  <c:v>Georgia</c:v>
                </c:pt>
                <c:pt idx="11">
                  <c:v>Ghana</c:v>
                </c:pt>
                <c:pt idx="12">
                  <c:v>Grenada</c:v>
                </c:pt>
                <c:pt idx="13">
                  <c:v>Guatemala</c:v>
                </c:pt>
                <c:pt idx="14">
                  <c:v>Honduras</c:v>
                </c:pt>
                <c:pt idx="15">
                  <c:v>Hungary</c:v>
                </c:pt>
                <c:pt idx="16">
                  <c:v>Ireland</c:v>
                </c:pt>
                <c:pt idx="17">
                  <c:v>Jamaica</c:v>
                </c:pt>
                <c:pt idx="18">
                  <c:v>Kazakhstan</c:v>
                </c:pt>
                <c:pt idx="19">
                  <c:v>Kenya</c:v>
                </c:pt>
                <c:pt idx="20">
                  <c:v>Kosovo</c:v>
                </c:pt>
                <c:pt idx="21">
                  <c:v>Kyrgyzstan</c:v>
                </c:pt>
                <c:pt idx="22">
                  <c:v>Latvia</c:v>
                </c:pt>
                <c:pt idx="23">
                  <c:v>Lebanon</c:v>
                </c:pt>
                <c:pt idx="24">
                  <c:v>Libya</c:v>
                </c:pt>
                <c:pt idx="25">
                  <c:v>Maldives</c:v>
                </c:pt>
                <c:pt idx="26">
                  <c:v>Malta</c:v>
                </c:pt>
                <c:pt idx="27">
                  <c:v>Mauritius</c:v>
                </c:pt>
                <c:pt idx="28">
                  <c:v>Moldova</c:v>
                </c:pt>
                <c:pt idx="29">
                  <c:v>Mongolia</c:v>
                </c:pt>
                <c:pt idx="30">
                  <c:v>Morocco</c:v>
                </c:pt>
                <c:pt idx="31">
                  <c:v>Namibia</c:v>
                </c:pt>
                <c:pt idx="32">
                  <c:v>North Macedonia</c:v>
                </c:pt>
                <c:pt idx="33">
                  <c:v>Pakistan</c:v>
                </c:pt>
                <c:pt idx="34">
                  <c:v>Palestine</c:v>
                </c:pt>
                <c:pt idx="35">
                  <c:v>Paraguay</c:v>
                </c:pt>
                <c:pt idx="36">
                  <c:v>Saudi Arabia</c:v>
                </c:pt>
                <c:pt idx="37">
                  <c:v>Timor</c:v>
                </c:pt>
                <c:pt idx="38">
                  <c:v>Ukraine</c:v>
                </c:pt>
                <c:pt idx="39">
                  <c:v>United Arab Emirates</c:v>
                </c:pt>
                <c:pt idx="40">
                  <c:v>Uruguay</c:v>
                </c:pt>
                <c:pt idx="41">
                  <c:v>Venezuela</c:v>
                </c:pt>
              </c:strCache>
            </c:strRef>
          </c:cat>
          <c:val>
            <c:numRef>
              <c:f>'Performance parameters'!$C$2:$C$43</c:f>
              <c:numCache>
                <c:formatCode>General</c:formatCode>
                <c:ptCount val="42"/>
                <c:pt idx="0">
                  <c:v>0.66666666666666663</c:v>
                </c:pt>
                <c:pt idx="1">
                  <c:v>0.66666666666666663</c:v>
                </c:pt>
                <c:pt idx="2">
                  <c:v>1</c:v>
                </c:pt>
                <c:pt idx="3">
                  <c:v>1</c:v>
                </c:pt>
                <c:pt idx="4">
                  <c:v>0.5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0.33333333333333331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0.66666666666666663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2D-4FFE-BB96-1FC13D7FD46A}"/>
            </c:ext>
          </c:extLst>
        </c:ser>
        <c:ser>
          <c:idx val="2"/>
          <c:order val="2"/>
          <c:tx>
            <c:strRef>
              <c:f>'Performance parameters'!$D$1</c:f>
              <c:strCache>
                <c:ptCount val="1"/>
                <c:pt idx="0">
                  <c:v>Accuracy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'Performance parameters'!$A$2:$A$43</c:f>
              <c:strCache>
                <c:ptCount val="42"/>
                <c:pt idx="0">
                  <c:v>Angola</c:v>
                </c:pt>
                <c:pt idx="1">
                  <c:v>Bahamas</c:v>
                </c:pt>
                <c:pt idx="2">
                  <c:v>Bahrain</c:v>
                </c:pt>
                <c:pt idx="3">
                  <c:v>Bosnia and Herzegovina</c:v>
                </c:pt>
                <c:pt idx="4">
                  <c:v>Botswana</c:v>
                </c:pt>
                <c:pt idx="5">
                  <c:v>British Virgin Islands</c:v>
                </c:pt>
                <c:pt idx="6">
                  <c:v>Congo</c:v>
                </c:pt>
                <c:pt idx="7">
                  <c:v>Cyprus</c:v>
                </c:pt>
                <c:pt idx="8">
                  <c:v>Ecuador</c:v>
                </c:pt>
                <c:pt idx="9">
                  <c:v>Fiji</c:v>
                </c:pt>
                <c:pt idx="10">
                  <c:v>Georgia</c:v>
                </c:pt>
                <c:pt idx="11">
                  <c:v>Ghana</c:v>
                </c:pt>
                <c:pt idx="12">
                  <c:v>Grenada</c:v>
                </c:pt>
                <c:pt idx="13">
                  <c:v>Guatemala</c:v>
                </c:pt>
                <c:pt idx="14">
                  <c:v>Honduras</c:v>
                </c:pt>
                <c:pt idx="15">
                  <c:v>Hungary</c:v>
                </c:pt>
                <c:pt idx="16">
                  <c:v>Ireland</c:v>
                </c:pt>
                <c:pt idx="17">
                  <c:v>Jamaica</c:v>
                </c:pt>
                <c:pt idx="18">
                  <c:v>Kazakhstan</c:v>
                </c:pt>
                <c:pt idx="19">
                  <c:v>Kenya</c:v>
                </c:pt>
                <c:pt idx="20">
                  <c:v>Kosovo</c:v>
                </c:pt>
                <c:pt idx="21">
                  <c:v>Kyrgyzstan</c:v>
                </c:pt>
                <c:pt idx="22">
                  <c:v>Latvia</c:v>
                </c:pt>
                <c:pt idx="23">
                  <c:v>Lebanon</c:v>
                </c:pt>
                <c:pt idx="24">
                  <c:v>Libya</c:v>
                </c:pt>
                <c:pt idx="25">
                  <c:v>Maldives</c:v>
                </c:pt>
                <c:pt idx="26">
                  <c:v>Malta</c:v>
                </c:pt>
                <c:pt idx="27">
                  <c:v>Mauritius</c:v>
                </c:pt>
                <c:pt idx="28">
                  <c:v>Moldova</c:v>
                </c:pt>
                <c:pt idx="29">
                  <c:v>Mongolia</c:v>
                </c:pt>
                <c:pt idx="30">
                  <c:v>Morocco</c:v>
                </c:pt>
                <c:pt idx="31">
                  <c:v>Namibia</c:v>
                </c:pt>
                <c:pt idx="32">
                  <c:v>North Macedonia</c:v>
                </c:pt>
                <c:pt idx="33">
                  <c:v>Pakistan</c:v>
                </c:pt>
                <c:pt idx="34">
                  <c:v>Palestine</c:v>
                </c:pt>
                <c:pt idx="35">
                  <c:v>Paraguay</c:v>
                </c:pt>
                <c:pt idx="36">
                  <c:v>Saudi Arabia</c:v>
                </c:pt>
                <c:pt idx="37">
                  <c:v>Timor</c:v>
                </c:pt>
                <c:pt idx="38">
                  <c:v>Ukraine</c:v>
                </c:pt>
                <c:pt idx="39">
                  <c:v>United Arab Emirates</c:v>
                </c:pt>
                <c:pt idx="40">
                  <c:v>Uruguay</c:v>
                </c:pt>
                <c:pt idx="41">
                  <c:v>Venezuela</c:v>
                </c:pt>
              </c:strCache>
            </c:strRef>
          </c:cat>
          <c:val>
            <c:numRef>
              <c:f>'Performance parameters'!$D$2:$D$43</c:f>
              <c:numCache>
                <c:formatCode>General</c:formatCode>
                <c:ptCount val="42"/>
                <c:pt idx="0">
                  <c:v>0.75</c:v>
                </c:pt>
                <c:pt idx="1">
                  <c:v>0.8</c:v>
                </c:pt>
                <c:pt idx="2">
                  <c:v>0.8</c:v>
                </c:pt>
                <c:pt idx="3">
                  <c:v>0.83333333333333337</c:v>
                </c:pt>
                <c:pt idx="4">
                  <c:v>0.55555555555555558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0.33333333333333331</c:v>
                </c:pt>
                <c:pt idx="10">
                  <c:v>1</c:v>
                </c:pt>
                <c:pt idx="11">
                  <c:v>0.83333333333333337</c:v>
                </c:pt>
                <c:pt idx="12">
                  <c:v>0.83333333333333337</c:v>
                </c:pt>
                <c:pt idx="13">
                  <c:v>0.77777777777777779</c:v>
                </c:pt>
                <c:pt idx="14">
                  <c:v>1</c:v>
                </c:pt>
                <c:pt idx="15">
                  <c:v>1</c:v>
                </c:pt>
                <c:pt idx="16">
                  <c:v>0.6</c:v>
                </c:pt>
                <c:pt idx="17">
                  <c:v>1</c:v>
                </c:pt>
                <c:pt idx="18">
                  <c:v>1</c:v>
                </c:pt>
                <c:pt idx="19">
                  <c:v>0.75</c:v>
                </c:pt>
                <c:pt idx="20">
                  <c:v>0.8</c:v>
                </c:pt>
                <c:pt idx="21">
                  <c:v>0.66666666666666663</c:v>
                </c:pt>
                <c:pt idx="22">
                  <c:v>0.875</c:v>
                </c:pt>
                <c:pt idx="23">
                  <c:v>0.8</c:v>
                </c:pt>
                <c:pt idx="24">
                  <c:v>0</c:v>
                </c:pt>
                <c:pt idx="25">
                  <c:v>0.66666666666666663</c:v>
                </c:pt>
                <c:pt idx="26">
                  <c:v>0.66666666666666663</c:v>
                </c:pt>
                <c:pt idx="27">
                  <c:v>1</c:v>
                </c:pt>
                <c:pt idx="28">
                  <c:v>0.5</c:v>
                </c:pt>
                <c:pt idx="29">
                  <c:v>1</c:v>
                </c:pt>
                <c:pt idx="30">
                  <c:v>0.66666666666666663</c:v>
                </c:pt>
                <c:pt idx="31">
                  <c:v>0.8571428571428571</c:v>
                </c:pt>
                <c:pt idx="32">
                  <c:v>1</c:v>
                </c:pt>
                <c:pt idx="33">
                  <c:v>0.6</c:v>
                </c:pt>
                <c:pt idx="34">
                  <c:v>0</c:v>
                </c:pt>
                <c:pt idx="35">
                  <c:v>0.8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2D-4FFE-BB96-1FC13D7FD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36173119"/>
        <c:axId val="936171039"/>
      </c:barChart>
      <c:catAx>
        <c:axId val="936173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36171039"/>
        <c:crosses val="autoZero"/>
        <c:auto val="1"/>
        <c:lblAlgn val="ctr"/>
        <c:lblOffset val="100"/>
        <c:noMultiLvlLbl val="0"/>
      </c:catAx>
      <c:valAx>
        <c:axId val="936171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936173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4.xml"/><Relationship Id="rId18" Type="http://schemas.openxmlformats.org/officeDocument/2006/relationships/chart" Target="../charts/chart19.xml"/><Relationship Id="rId26" Type="http://schemas.openxmlformats.org/officeDocument/2006/relationships/chart" Target="../charts/chart27.xml"/><Relationship Id="rId39" Type="http://schemas.openxmlformats.org/officeDocument/2006/relationships/chart" Target="../charts/chart40.xml"/><Relationship Id="rId21" Type="http://schemas.openxmlformats.org/officeDocument/2006/relationships/chart" Target="../charts/chart22.xml"/><Relationship Id="rId34" Type="http://schemas.openxmlformats.org/officeDocument/2006/relationships/chart" Target="../charts/chart35.xml"/><Relationship Id="rId42" Type="http://schemas.openxmlformats.org/officeDocument/2006/relationships/chart" Target="../charts/chart43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6" Type="http://schemas.openxmlformats.org/officeDocument/2006/relationships/chart" Target="../charts/chart17.xml"/><Relationship Id="rId20" Type="http://schemas.openxmlformats.org/officeDocument/2006/relationships/chart" Target="../charts/chart21.xml"/><Relationship Id="rId29" Type="http://schemas.openxmlformats.org/officeDocument/2006/relationships/chart" Target="../charts/chart30.xml"/><Relationship Id="rId41" Type="http://schemas.openxmlformats.org/officeDocument/2006/relationships/chart" Target="../charts/chart42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24" Type="http://schemas.openxmlformats.org/officeDocument/2006/relationships/chart" Target="../charts/chart25.xml"/><Relationship Id="rId32" Type="http://schemas.openxmlformats.org/officeDocument/2006/relationships/chart" Target="../charts/chart33.xml"/><Relationship Id="rId37" Type="http://schemas.openxmlformats.org/officeDocument/2006/relationships/chart" Target="../charts/chart38.xml"/><Relationship Id="rId40" Type="http://schemas.openxmlformats.org/officeDocument/2006/relationships/chart" Target="../charts/chart41.xml"/><Relationship Id="rId5" Type="http://schemas.openxmlformats.org/officeDocument/2006/relationships/chart" Target="../charts/chart6.xml"/><Relationship Id="rId15" Type="http://schemas.openxmlformats.org/officeDocument/2006/relationships/chart" Target="../charts/chart16.xml"/><Relationship Id="rId23" Type="http://schemas.openxmlformats.org/officeDocument/2006/relationships/chart" Target="../charts/chart24.xml"/><Relationship Id="rId28" Type="http://schemas.openxmlformats.org/officeDocument/2006/relationships/chart" Target="../charts/chart29.xml"/><Relationship Id="rId36" Type="http://schemas.openxmlformats.org/officeDocument/2006/relationships/chart" Target="../charts/chart37.xml"/><Relationship Id="rId10" Type="http://schemas.openxmlformats.org/officeDocument/2006/relationships/chart" Target="../charts/chart11.xml"/><Relationship Id="rId19" Type="http://schemas.openxmlformats.org/officeDocument/2006/relationships/chart" Target="../charts/chart20.xml"/><Relationship Id="rId31" Type="http://schemas.openxmlformats.org/officeDocument/2006/relationships/chart" Target="../charts/chart32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Relationship Id="rId14" Type="http://schemas.openxmlformats.org/officeDocument/2006/relationships/chart" Target="../charts/chart15.xml"/><Relationship Id="rId22" Type="http://schemas.openxmlformats.org/officeDocument/2006/relationships/chart" Target="../charts/chart23.xml"/><Relationship Id="rId27" Type="http://schemas.openxmlformats.org/officeDocument/2006/relationships/chart" Target="../charts/chart28.xml"/><Relationship Id="rId30" Type="http://schemas.openxmlformats.org/officeDocument/2006/relationships/chart" Target="../charts/chart31.xml"/><Relationship Id="rId35" Type="http://schemas.openxmlformats.org/officeDocument/2006/relationships/chart" Target="../charts/chart36.xml"/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12" Type="http://schemas.openxmlformats.org/officeDocument/2006/relationships/chart" Target="../charts/chart13.xml"/><Relationship Id="rId17" Type="http://schemas.openxmlformats.org/officeDocument/2006/relationships/chart" Target="../charts/chart18.xml"/><Relationship Id="rId25" Type="http://schemas.openxmlformats.org/officeDocument/2006/relationships/chart" Target="../charts/chart26.xml"/><Relationship Id="rId33" Type="http://schemas.openxmlformats.org/officeDocument/2006/relationships/chart" Target="../charts/chart34.xml"/><Relationship Id="rId38" Type="http://schemas.openxmlformats.org/officeDocument/2006/relationships/chart" Target="../charts/chart3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638175</xdr:colOff>
      <xdr:row>4</xdr:row>
      <xdr:rowOff>19050</xdr:rowOff>
    </xdr:from>
    <xdr:to>
      <xdr:col>16</xdr:col>
      <xdr:colOff>371475</xdr:colOff>
      <xdr:row>33</xdr:row>
      <xdr:rowOff>38100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119062</xdr:colOff>
      <xdr:row>18</xdr:row>
      <xdr:rowOff>42862</xdr:rowOff>
    </xdr:from>
    <xdr:to>
      <xdr:col>11</xdr:col>
      <xdr:colOff>576262</xdr:colOff>
      <xdr:row>33</xdr:row>
      <xdr:rowOff>71437</xdr:rowOff>
    </xdr:to>
    <xdr:graphicFrame macro="">
      <xdr:nvGraphicFramePr>
        <xdr:cNvPr id="23" name="图表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57150</xdr:colOff>
      <xdr:row>0</xdr:row>
      <xdr:rowOff>157162</xdr:rowOff>
    </xdr:from>
    <xdr:to>
      <xdr:col>11</xdr:col>
      <xdr:colOff>514350</xdr:colOff>
      <xdr:row>14</xdr:row>
      <xdr:rowOff>33337</xdr:rowOff>
    </xdr:to>
    <xdr:graphicFrame macro="">
      <xdr:nvGraphicFramePr>
        <xdr:cNvPr id="24" name="图表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47625</xdr:colOff>
      <xdr:row>38</xdr:row>
      <xdr:rowOff>138112</xdr:rowOff>
    </xdr:from>
    <xdr:to>
      <xdr:col>11</xdr:col>
      <xdr:colOff>504825</xdr:colOff>
      <xdr:row>52</xdr:row>
      <xdr:rowOff>14287</xdr:rowOff>
    </xdr:to>
    <xdr:graphicFrame macro="">
      <xdr:nvGraphicFramePr>
        <xdr:cNvPr id="25" name="图表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76200</xdr:colOff>
      <xdr:row>69</xdr:row>
      <xdr:rowOff>14287</xdr:rowOff>
    </xdr:from>
    <xdr:to>
      <xdr:col>11</xdr:col>
      <xdr:colOff>533400</xdr:colOff>
      <xdr:row>82</xdr:row>
      <xdr:rowOff>71437</xdr:rowOff>
    </xdr:to>
    <xdr:graphicFrame macro="">
      <xdr:nvGraphicFramePr>
        <xdr:cNvPr id="26" name="图表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161925</xdr:colOff>
      <xdr:row>92</xdr:row>
      <xdr:rowOff>252412</xdr:rowOff>
    </xdr:from>
    <xdr:to>
      <xdr:col>11</xdr:col>
      <xdr:colOff>619125</xdr:colOff>
      <xdr:row>106</xdr:row>
      <xdr:rowOff>128587</xdr:rowOff>
    </xdr:to>
    <xdr:graphicFrame macro="">
      <xdr:nvGraphicFramePr>
        <xdr:cNvPr id="27" name="图表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76200</xdr:colOff>
      <xdr:row>116</xdr:row>
      <xdr:rowOff>147637</xdr:rowOff>
    </xdr:from>
    <xdr:to>
      <xdr:col>11</xdr:col>
      <xdr:colOff>533400</xdr:colOff>
      <xdr:row>130</xdr:row>
      <xdr:rowOff>23812</xdr:rowOff>
    </xdr:to>
    <xdr:graphicFrame macro="">
      <xdr:nvGraphicFramePr>
        <xdr:cNvPr id="28" name="图表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85725</xdr:colOff>
      <xdr:row>135</xdr:row>
      <xdr:rowOff>61912</xdr:rowOff>
    </xdr:from>
    <xdr:to>
      <xdr:col>11</xdr:col>
      <xdr:colOff>542925</xdr:colOff>
      <xdr:row>148</xdr:row>
      <xdr:rowOff>119062</xdr:rowOff>
    </xdr:to>
    <xdr:graphicFrame macro="">
      <xdr:nvGraphicFramePr>
        <xdr:cNvPr id="29" name="图表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85725</xdr:colOff>
      <xdr:row>156</xdr:row>
      <xdr:rowOff>157162</xdr:rowOff>
    </xdr:from>
    <xdr:to>
      <xdr:col>11</xdr:col>
      <xdr:colOff>542925</xdr:colOff>
      <xdr:row>170</xdr:row>
      <xdr:rowOff>33337</xdr:rowOff>
    </xdr:to>
    <xdr:graphicFrame macro="">
      <xdr:nvGraphicFramePr>
        <xdr:cNvPr id="30" name="图表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133350</xdr:colOff>
      <xdr:row>182</xdr:row>
      <xdr:rowOff>138112</xdr:rowOff>
    </xdr:from>
    <xdr:to>
      <xdr:col>11</xdr:col>
      <xdr:colOff>590550</xdr:colOff>
      <xdr:row>197</xdr:row>
      <xdr:rowOff>166687</xdr:rowOff>
    </xdr:to>
    <xdr:graphicFrame macro="">
      <xdr:nvGraphicFramePr>
        <xdr:cNvPr id="31" name="图表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209550</xdr:colOff>
      <xdr:row>215</xdr:row>
      <xdr:rowOff>147637</xdr:rowOff>
    </xdr:from>
    <xdr:to>
      <xdr:col>11</xdr:col>
      <xdr:colOff>666750</xdr:colOff>
      <xdr:row>229</xdr:row>
      <xdr:rowOff>23812</xdr:rowOff>
    </xdr:to>
    <xdr:graphicFrame macro="">
      <xdr:nvGraphicFramePr>
        <xdr:cNvPr id="32" name="图表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104775</xdr:colOff>
      <xdr:row>237</xdr:row>
      <xdr:rowOff>385762</xdr:rowOff>
    </xdr:from>
    <xdr:to>
      <xdr:col>11</xdr:col>
      <xdr:colOff>561975</xdr:colOff>
      <xdr:row>252</xdr:row>
      <xdr:rowOff>80962</xdr:rowOff>
    </xdr:to>
    <xdr:graphicFrame macro="">
      <xdr:nvGraphicFramePr>
        <xdr:cNvPr id="33" name="图表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133350</xdr:colOff>
      <xdr:row>273</xdr:row>
      <xdr:rowOff>185737</xdr:rowOff>
    </xdr:from>
    <xdr:to>
      <xdr:col>11</xdr:col>
      <xdr:colOff>590550</xdr:colOff>
      <xdr:row>287</xdr:row>
      <xdr:rowOff>61912</xdr:rowOff>
    </xdr:to>
    <xdr:graphicFrame macro="">
      <xdr:nvGraphicFramePr>
        <xdr:cNvPr id="34" name="图表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161925</xdr:colOff>
      <xdr:row>310</xdr:row>
      <xdr:rowOff>271462</xdr:rowOff>
    </xdr:from>
    <xdr:to>
      <xdr:col>11</xdr:col>
      <xdr:colOff>619125</xdr:colOff>
      <xdr:row>324</xdr:row>
      <xdr:rowOff>147637</xdr:rowOff>
    </xdr:to>
    <xdr:graphicFrame macro="">
      <xdr:nvGraphicFramePr>
        <xdr:cNvPr id="35" name="图表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123825</xdr:colOff>
      <xdr:row>338</xdr:row>
      <xdr:rowOff>442912</xdr:rowOff>
    </xdr:from>
    <xdr:to>
      <xdr:col>11</xdr:col>
      <xdr:colOff>581025</xdr:colOff>
      <xdr:row>353</xdr:row>
      <xdr:rowOff>138112</xdr:rowOff>
    </xdr:to>
    <xdr:graphicFrame macro="">
      <xdr:nvGraphicFramePr>
        <xdr:cNvPr id="36" name="图表 3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209550</xdr:colOff>
      <xdr:row>376</xdr:row>
      <xdr:rowOff>176212</xdr:rowOff>
    </xdr:from>
    <xdr:to>
      <xdr:col>11</xdr:col>
      <xdr:colOff>666750</xdr:colOff>
      <xdr:row>390</xdr:row>
      <xdr:rowOff>52387</xdr:rowOff>
    </xdr:to>
    <xdr:graphicFrame macro="">
      <xdr:nvGraphicFramePr>
        <xdr:cNvPr id="37" name="图表 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180975</xdr:colOff>
      <xdr:row>395</xdr:row>
      <xdr:rowOff>33337</xdr:rowOff>
    </xdr:from>
    <xdr:to>
      <xdr:col>11</xdr:col>
      <xdr:colOff>638175</xdr:colOff>
      <xdr:row>408</xdr:row>
      <xdr:rowOff>90487</xdr:rowOff>
    </xdr:to>
    <xdr:graphicFrame macro="">
      <xdr:nvGraphicFramePr>
        <xdr:cNvPr id="38" name="图表 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247650</xdr:colOff>
      <xdr:row>420</xdr:row>
      <xdr:rowOff>100012</xdr:rowOff>
    </xdr:from>
    <xdr:to>
      <xdr:col>12</xdr:col>
      <xdr:colOff>19050</xdr:colOff>
      <xdr:row>435</xdr:row>
      <xdr:rowOff>128587</xdr:rowOff>
    </xdr:to>
    <xdr:graphicFrame macro="">
      <xdr:nvGraphicFramePr>
        <xdr:cNvPr id="39" name="图表 3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190500</xdr:colOff>
      <xdr:row>452</xdr:row>
      <xdr:rowOff>147637</xdr:rowOff>
    </xdr:from>
    <xdr:to>
      <xdr:col>11</xdr:col>
      <xdr:colOff>647700</xdr:colOff>
      <xdr:row>467</xdr:row>
      <xdr:rowOff>176212</xdr:rowOff>
    </xdr:to>
    <xdr:graphicFrame macro="">
      <xdr:nvGraphicFramePr>
        <xdr:cNvPr id="40" name="图表 3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228600</xdr:colOff>
      <xdr:row>487</xdr:row>
      <xdr:rowOff>233362</xdr:rowOff>
    </xdr:from>
    <xdr:to>
      <xdr:col>12</xdr:col>
      <xdr:colOff>0</xdr:colOff>
      <xdr:row>501</xdr:row>
      <xdr:rowOff>109537</xdr:rowOff>
    </xdr:to>
    <xdr:graphicFrame macro="">
      <xdr:nvGraphicFramePr>
        <xdr:cNvPr id="41" name="图表 4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90487</xdr:colOff>
      <xdr:row>523</xdr:row>
      <xdr:rowOff>138112</xdr:rowOff>
    </xdr:from>
    <xdr:to>
      <xdr:col>11</xdr:col>
      <xdr:colOff>547687</xdr:colOff>
      <xdr:row>538</xdr:row>
      <xdr:rowOff>166687</xdr:rowOff>
    </xdr:to>
    <xdr:graphicFrame macro="">
      <xdr:nvGraphicFramePr>
        <xdr:cNvPr id="42" name="图表 4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233362</xdr:colOff>
      <xdr:row>564</xdr:row>
      <xdr:rowOff>52387</xdr:rowOff>
    </xdr:from>
    <xdr:to>
      <xdr:col>12</xdr:col>
      <xdr:colOff>4762</xdr:colOff>
      <xdr:row>579</xdr:row>
      <xdr:rowOff>80962</xdr:rowOff>
    </xdr:to>
    <xdr:graphicFrame macro="">
      <xdr:nvGraphicFramePr>
        <xdr:cNvPr id="43" name="图表 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376237</xdr:colOff>
      <xdr:row>598</xdr:row>
      <xdr:rowOff>42862</xdr:rowOff>
    </xdr:from>
    <xdr:to>
      <xdr:col>12</xdr:col>
      <xdr:colOff>147637</xdr:colOff>
      <xdr:row>611</xdr:row>
      <xdr:rowOff>100012</xdr:rowOff>
    </xdr:to>
    <xdr:graphicFrame macro="">
      <xdr:nvGraphicFramePr>
        <xdr:cNvPr id="44" name="图表 4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271462</xdr:colOff>
      <xdr:row>621</xdr:row>
      <xdr:rowOff>71437</xdr:rowOff>
    </xdr:from>
    <xdr:to>
      <xdr:col>12</xdr:col>
      <xdr:colOff>42862</xdr:colOff>
      <xdr:row>636</xdr:row>
      <xdr:rowOff>100012</xdr:rowOff>
    </xdr:to>
    <xdr:graphicFrame macro="">
      <xdr:nvGraphicFramePr>
        <xdr:cNvPr id="45" name="图表 4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214312</xdr:colOff>
      <xdr:row>659</xdr:row>
      <xdr:rowOff>490537</xdr:rowOff>
    </xdr:from>
    <xdr:to>
      <xdr:col>11</xdr:col>
      <xdr:colOff>671512</xdr:colOff>
      <xdr:row>675</xdr:row>
      <xdr:rowOff>4762</xdr:rowOff>
    </xdr:to>
    <xdr:graphicFrame macro="">
      <xdr:nvGraphicFramePr>
        <xdr:cNvPr id="46" name="图表 4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219075</xdr:colOff>
      <xdr:row>690</xdr:row>
      <xdr:rowOff>176212</xdr:rowOff>
    </xdr:from>
    <xdr:to>
      <xdr:col>11</xdr:col>
      <xdr:colOff>676275</xdr:colOff>
      <xdr:row>704</xdr:row>
      <xdr:rowOff>52387</xdr:rowOff>
    </xdr:to>
    <xdr:graphicFrame macro="">
      <xdr:nvGraphicFramePr>
        <xdr:cNvPr id="47" name="图表 4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104775</xdr:colOff>
      <xdr:row>710</xdr:row>
      <xdr:rowOff>319087</xdr:rowOff>
    </xdr:from>
    <xdr:to>
      <xdr:col>11</xdr:col>
      <xdr:colOff>561975</xdr:colOff>
      <xdr:row>725</xdr:row>
      <xdr:rowOff>14287</xdr:rowOff>
    </xdr:to>
    <xdr:graphicFrame macro="">
      <xdr:nvGraphicFramePr>
        <xdr:cNvPr id="48" name="图表 4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209550</xdr:colOff>
      <xdr:row>754</xdr:row>
      <xdr:rowOff>61912</xdr:rowOff>
    </xdr:from>
    <xdr:to>
      <xdr:col>11</xdr:col>
      <xdr:colOff>666750</xdr:colOff>
      <xdr:row>769</xdr:row>
      <xdr:rowOff>90487</xdr:rowOff>
    </xdr:to>
    <xdr:graphicFrame macro="">
      <xdr:nvGraphicFramePr>
        <xdr:cNvPr id="49" name="图表 4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5</xdr:col>
      <xdr:colOff>142875</xdr:colOff>
      <xdr:row>791</xdr:row>
      <xdr:rowOff>61912</xdr:rowOff>
    </xdr:from>
    <xdr:to>
      <xdr:col>11</xdr:col>
      <xdr:colOff>600075</xdr:colOff>
      <xdr:row>806</xdr:row>
      <xdr:rowOff>90487</xdr:rowOff>
    </xdr:to>
    <xdr:graphicFrame macro="">
      <xdr:nvGraphicFramePr>
        <xdr:cNvPr id="50" name="图表 4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5</xdr:col>
      <xdr:colOff>342900</xdr:colOff>
      <xdr:row>837</xdr:row>
      <xdr:rowOff>138112</xdr:rowOff>
    </xdr:from>
    <xdr:to>
      <xdr:col>12</xdr:col>
      <xdr:colOff>114300</xdr:colOff>
      <xdr:row>852</xdr:row>
      <xdr:rowOff>166687</xdr:rowOff>
    </xdr:to>
    <xdr:graphicFrame macro="">
      <xdr:nvGraphicFramePr>
        <xdr:cNvPr id="51" name="图表 5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5</xdr:col>
      <xdr:colOff>114300</xdr:colOff>
      <xdr:row>870</xdr:row>
      <xdr:rowOff>176212</xdr:rowOff>
    </xdr:from>
    <xdr:to>
      <xdr:col>11</xdr:col>
      <xdr:colOff>571500</xdr:colOff>
      <xdr:row>884</xdr:row>
      <xdr:rowOff>52387</xdr:rowOff>
    </xdr:to>
    <xdr:graphicFrame macro="">
      <xdr:nvGraphicFramePr>
        <xdr:cNvPr id="52" name="图表 5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5</xdr:col>
      <xdr:colOff>304800</xdr:colOff>
      <xdr:row>907</xdr:row>
      <xdr:rowOff>4762</xdr:rowOff>
    </xdr:from>
    <xdr:to>
      <xdr:col>12</xdr:col>
      <xdr:colOff>76200</xdr:colOff>
      <xdr:row>922</xdr:row>
      <xdr:rowOff>33337</xdr:rowOff>
    </xdr:to>
    <xdr:graphicFrame macro="">
      <xdr:nvGraphicFramePr>
        <xdr:cNvPr id="53" name="图表 5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5</xdr:col>
      <xdr:colOff>219075</xdr:colOff>
      <xdr:row>943</xdr:row>
      <xdr:rowOff>176212</xdr:rowOff>
    </xdr:from>
    <xdr:to>
      <xdr:col>11</xdr:col>
      <xdr:colOff>676275</xdr:colOff>
      <xdr:row>957</xdr:row>
      <xdr:rowOff>52387</xdr:rowOff>
    </xdr:to>
    <xdr:graphicFrame macro="">
      <xdr:nvGraphicFramePr>
        <xdr:cNvPr id="54" name="图表 5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5</xdr:col>
      <xdr:colOff>323850</xdr:colOff>
      <xdr:row>983</xdr:row>
      <xdr:rowOff>166687</xdr:rowOff>
    </xdr:from>
    <xdr:to>
      <xdr:col>12</xdr:col>
      <xdr:colOff>95250</xdr:colOff>
      <xdr:row>997</xdr:row>
      <xdr:rowOff>42862</xdr:rowOff>
    </xdr:to>
    <xdr:graphicFrame macro="">
      <xdr:nvGraphicFramePr>
        <xdr:cNvPr id="55" name="图表 5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5</xdr:col>
      <xdr:colOff>161925</xdr:colOff>
      <xdr:row>1012</xdr:row>
      <xdr:rowOff>61912</xdr:rowOff>
    </xdr:from>
    <xdr:to>
      <xdr:col>11</xdr:col>
      <xdr:colOff>619125</xdr:colOff>
      <xdr:row>1027</xdr:row>
      <xdr:rowOff>90487</xdr:rowOff>
    </xdr:to>
    <xdr:graphicFrame macro="">
      <xdr:nvGraphicFramePr>
        <xdr:cNvPr id="56" name="图表 5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5</xdr:col>
      <xdr:colOff>314325</xdr:colOff>
      <xdr:row>1049</xdr:row>
      <xdr:rowOff>166687</xdr:rowOff>
    </xdr:from>
    <xdr:to>
      <xdr:col>12</xdr:col>
      <xdr:colOff>85725</xdr:colOff>
      <xdr:row>1063</xdr:row>
      <xdr:rowOff>42862</xdr:rowOff>
    </xdr:to>
    <xdr:graphicFrame macro="">
      <xdr:nvGraphicFramePr>
        <xdr:cNvPr id="57" name="图表 5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5</xdr:col>
      <xdr:colOff>247650</xdr:colOff>
      <xdr:row>1077</xdr:row>
      <xdr:rowOff>100012</xdr:rowOff>
    </xdr:from>
    <xdr:to>
      <xdr:col>12</xdr:col>
      <xdr:colOff>19050</xdr:colOff>
      <xdr:row>1092</xdr:row>
      <xdr:rowOff>128587</xdr:rowOff>
    </xdr:to>
    <xdr:graphicFrame macro="">
      <xdr:nvGraphicFramePr>
        <xdr:cNvPr id="58" name="图表 5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5</xdr:col>
      <xdr:colOff>200025</xdr:colOff>
      <xdr:row>1110</xdr:row>
      <xdr:rowOff>80962</xdr:rowOff>
    </xdr:from>
    <xdr:to>
      <xdr:col>11</xdr:col>
      <xdr:colOff>657225</xdr:colOff>
      <xdr:row>1123</xdr:row>
      <xdr:rowOff>138112</xdr:rowOff>
    </xdr:to>
    <xdr:graphicFrame macro="">
      <xdr:nvGraphicFramePr>
        <xdr:cNvPr id="59" name="图表 5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5</xdr:col>
      <xdr:colOff>114300</xdr:colOff>
      <xdr:row>1139</xdr:row>
      <xdr:rowOff>90487</xdr:rowOff>
    </xdr:from>
    <xdr:to>
      <xdr:col>11</xdr:col>
      <xdr:colOff>571500</xdr:colOff>
      <xdr:row>1152</xdr:row>
      <xdr:rowOff>147637</xdr:rowOff>
    </xdr:to>
    <xdr:graphicFrame macro="">
      <xdr:nvGraphicFramePr>
        <xdr:cNvPr id="60" name="图表 5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5</xdr:col>
      <xdr:colOff>38100</xdr:colOff>
      <xdr:row>1166</xdr:row>
      <xdr:rowOff>90487</xdr:rowOff>
    </xdr:from>
    <xdr:to>
      <xdr:col>11</xdr:col>
      <xdr:colOff>495300</xdr:colOff>
      <xdr:row>1179</xdr:row>
      <xdr:rowOff>147637</xdr:rowOff>
    </xdr:to>
    <xdr:graphicFrame macro="">
      <xdr:nvGraphicFramePr>
        <xdr:cNvPr id="61" name="图表 6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5</xdr:col>
      <xdr:colOff>161925</xdr:colOff>
      <xdr:row>1200</xdr:row>
      <xdr:rowOff>90487</xdr:rowOff>
    </xdr:from>
    <xdr:to>
      <xdr:col>11</xdr:col>
      <xdr:colOff>619125</xdr:colOff>
      <xdr:row>1215</xdr:row>
      <xdr:rowOff>119062</xdr:rowOff>
    </xdr:to>
    <xdr:graphicFrame macro="">
      <xdr:nvGraphicFramePr>
        <xdr:cNvPr id="62" name="图表 6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5</xdr:col>
      <xdr:colOff>38100</xdr:colOff>
      <xdr:row>1238</xdr:row>
      <xdr:rowOff>176212</xdr:rowOff>
    </xdr:from>
    <xdr:to>
      <xdr:col>11</xdr:col>
      <xdr:colOff>495300</xdr:colOff>
      <xdr:row>1252</xdr:row>
      <xdr:rowOff>52387</xdr:rowOff>
    </xdr:to>
    <xdr:graphicFrame macro="">
      <xdr:nvGraphicFramePr>
        <xdr:cNvPr id="63" name="图表 6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5</xdr:col>
      <xdr:colOff>285750</xdr:colOff>
      <xdr:row>1283</xdr:row>
      <xdr:rowOff>80962</xdr:rowOff>
    </xdr:from>
    <xdr:to>
      <xdr:col>12</xdr:col>
      <xdr:colOff>57150</xdr:colOff>
      <xdr:row>1296</xdr:row>
      <xdr:rowOff>138112</xdr:rowOff>
    </xdr:to>
    <xdr:graphicFrame macro="">
      <xdr:nvGraphicFramePr>
        <xdr:cNvPr id="64" name="图表 6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852486</xdr:colOff>
      <xdr:row>8</xdr:row>
      <xdr:rowOff>161925</xdr:rowOff>
    </xdr:from>
    <xdr:to>
      <xdr:col>28</xdr:col>
      <xdr:colOff>247649</xdr:colOff>
      <xdr:row>24</xdr:row>
      <xdr:rowOff>9525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8"/>
  <sheetViews>
    <sheetView workbookViewId="0">
      <selection activeCell="A77" sqref="A77:A118"/>
    </sheetView>
  </sheetViews>
  <sheetFormatPr defaultRowHeight="14.25" x14ac:dyDescent="0.2"/>
  <cols>
    <col min="1" max="1" width="13.25" customWidth="1"/>
    <col min="2" max="2" width="16" customWidth="1"/>
    <col min="3" max="3" width="17.5" customWidth="1"/>
  </cols>
  <sheetData>
    <row r="1" spans="1:3" s="2" customFormat="1" x14ac:dyDescent="0.2">
      <c r="A1" s="2" t="s">
        <v>897</v>
      </c>
      <c r="B1" s="2" t="s">
        <v>899</v>
      </c>
      <c r="C1" s="2" t="s">
        <v>901</v>
      </c>
    </row>
    <row r="2" spans="1:3" x14ac:dyDescent="0.2">
      <c r="A2" t="s">
        <v>898</v>
      </c>
      <c r="B2">
        <v>180</v>
      </c>
      <c r="C2" t="s">
        <v>900</v>
      </c>
    </row>
    <row r="3" spans="1:3" x14ac:dyDescent="0.2">
      <c r="A3" t="s">
        <v>472</v>
      </c>
      <c r="B3">
        <v>150</v>
      </c>
      <c r="C3" t="s">
        <v>900</v>
      </c>
    </row>
    <row r="4" spans="1:3" x14ac:dyDescent="0.2">
      <c r="A4" t="s">
        <v>516</v>
      </c>
      <c r="B4">
        <v>150</v>
      </c>
      <c r="C4" t="s">
        <v>900</v>
      </c>
    </row>
    <row r="5" spans="1:3" x14ac:dyDescent="0.2">
      <c r="A5" t="s">
        <v>439</v>
      </c>
      <c r="B5">
        <v>138</v>
      </c>
      <c r="C5" t="s">
        <v>900</v>
      </c>
    </row>
    <row r="6" spans="1:3" x14ac:dyDescent="0.2">
      <c r="A6" t="s">
        <v>470</v>
      </c>
      <c r="B6">
        <v>131</v>
      </c>
      <c r="C6" t="s">
        <v>900</v>
      </c>
    </row>
    <row r="7" spans="1:3" x14ac:dyDescent="0.2">
      <c r="A7" t="s">
        <v>489</v>
      </c>
      <c r="B7">
        <v>120</v>
      </c>
      <c r="C7" t="s">
        <v>900</v>
      </c>
    </row>
    <row r="8" spans="1:3" x14ac:dyDescent="0.2">
      <c r="A8" t="s">
        <v>626</v>
      </c>
      <c r="B8">
        <v>120</v>
      </c>
      <c r="C8" t="s">
        <v>900</v>
      </c>
    </row>
    <row r="9" spans="1:3" x14ac:dyDescent="0.2">
      <c r="A9" t="s">
        <v>700</v>
      </c>
      <c r="B9">
        <v>120</v>
      </c>
      <c r="C9" t="s">
        <v>900</v>
      </c>
    </row>
    <row r="10" spans="1:3" x14ac:dyDescent="0.2">
      <c r="A10" t="s">
        <v>187</v>
      </c>
      <c r="B10">
        <v>119</v>
      </c>
      <c r="C10" t="s">
        <v>900</v>
      </c>
    </row>
    <row r="11" spans="1:3" x14ac:dyDescent="0.2">
      <c r="A11" t="s">
        <v>805</v>
      </c>
      <c r="B11">
        <v>119</v>
      </c>
      <c r="C11" t="s">
        <v>900</v>
      </c>
    </row>
    <row r="12" spans="1:3" x14ac:dyDescent="0.2">
      <c r="A12" t="s">
        <v>675</v>
      </c>
      <c r="B12">
        <v>115</v>
      </c>
      <c r="C12" t="s">
        <v>900</v>
      </c>
    </row>
    <row r="13" spans="1:3" x14ac:dyDescent="0.2">
      <c r="A13" t="s">
        <v>802</v>
      </c>
      <c r="B13">
        <v>115</v>
      </c>
      <c r="C13" t="s">
        <v>900</v>
      </c>
    </row>
    <row r="14" spans="1:3" x14ac:dyDescent="0.2">
      <c r="A14" t="s">
        <v>247</v>
      </c>
      <c r="B14">
        <v>112</v>
      </c>
      <c r="C14" t="s">
        <v>900</v>
      </c>
    </row>
    <row r="15" spans="1:3" x14ac:dyDescent="0.2">
      <c r="A15" t="s">
        <v>248</v>
      </c>
      <c r="B15">
        <v>111</v>
      </c>
      <c r="C15" t="s">
        <v>900</v>
      </c>
    </row>
    <row r="16" spans="1:3" x14ac:dyDescent="0.2">
      <c r="A16" t="s">
        <v>468</v>
      </c>
      <c r="B16">
        <v>106</v>
      </c>
      <c r="C16" t="s">
        <v>900</v>
      </c>
    </row>
    <row r="17" spans="1:3" x14ac:dyDescent="0.2">
      <c r="A17" t="s">
        <v>645</v>
      </c>
      <c r="B17">
        <v>102</v>
      </c>
      <c r="C17" t="s">
        <v>900</v>
      </c>
    </row>
    <row r="18" spans="1:3" x14ac:dyDescent="0.2">
      <c r="A18" t="s">
        <v>469</v>
      </c>
      <c r="B18">
        <v>100</v>
      </c>
      <c r="C18" t="s">
        <v>900</v>
      </c>
    </row>
    <row r="19" spans="1:3" x14ac:dyDescent="0.2">
      <c r="A19" t="s">
        <v>244</v>
      </c>
      <c r="B19">
        <v>90</v>
      </c>
      <c r="C19" t="s">
        <v>900</v>
      </c>
    </row>
    <row r="20" spans="1:3" x14ac:dyDescent="0.2">
      <c r="A20" t="s">
        <v>393</v>
      </c>
      <c r="B20">
        <v>90</v>
      </c>
      <c r="C20" t="s">
        <v>900</v>
      </c>
    </row>
    <row r="21" spans="1:3" x14ac:dyDescent="0.2">
      <c r="A21" t="s">
        <v>471</v>
      </c>
      <c r="B21">
        <v>90</v>
      </c>
      <c r="C21" t="s">
        <v>900</v>
      </c>
    </row>
    <row r="22" spans="1:3" x14ac:dyDescent="0.2">
      <c r="A22" t="s">
        <v>643</v>
      </c>
      <c r="B22">
        <v>90</v>
      </c>
      <c r="C22" t="s">
        <v>900</v>
      </c>
    </row>
    <row r="23" spans="1:3" x14ac:dyDescent="0.2">
      <c r="A23" t="s">
        <v>653</v>
      </c>
      <c r="B23">
        <v>90</v>
      </c>
      <c r="C23" t="s">
        <v>900</v>
      </c>
    </row>
    <row r="24" spans="1:3" x14ac:dyDescent="0.2">
      <c r="A24" t="s">
        <v>780</v>
      </c>
      <c r="B24">
        <v>90</v>
      </c>
      <c r="C24" t="s">
        <v>900</v>
      </c>
    </row>
    <row r="25" spans="1:3" x14ac:dyDescent="0.2">
      <c r="A25" t="s">
        <v>803</v>
      </c>
      <c r="B25">
        <v>90</v>
      </c>
      <c r="C25" t="s">
        <v>900</v>
      </c>
    </row>
    <row r="26" spans="1:3" x14ac:dyDescent="0.2">
      <c r="A26" t="s">
        <v>300</v>
      </c>
      <c r="B26">
        <v>89</v>
      </c>
      <c r="C26" t="s">
        <v>900</v>
      </c>
    </row>
    <row r="27" spans="1:3" x14ac:dyDescent="0.2">
      <c r="A27" t="s">
        <v>650</v>
      </c>
      <c r="B27">
        <v>89</v>
      </c>
      <c r="C27" t="s">
        <v>900</v>
      </c>
    </row>
    <row r="28" spans="1:3" x14ac:dyDescent="0.2">
      <c r="A28" t="s">
        <v>215</v>
      </c>
      <c r="B28">
        <v>87</v>
      </c>
      <c r="C28" t="s">
        <v>900</v>
      </c>
    </row>
    <row r="29" spans="1:3" x14ac:dyDescent="0.2">
      <c r="A29" t="s">
        <v>652</v>
      </c>
      <c r="B29">
        <v>84</v>
      </c>
      <c r="C29" t="s">
        <v>900</v>
      </c>
    </row>
    <row r="30" spans="1:3" x14ac:dyDescent="0.2">
      <c r="A30" t="s">
        <v>438</v>
      </c>
      <c r="B30">
        <v>83</v>
      </c>
      <c r="C30" t="s">
        <v>900</v>
      </c>
    </row>
    <row r="31" spans="1:3" x14ac:dyDescent="0.2">
      <c r="A31" t="s">
        <v>456</v>
      </c>
      <c r="B31">
        <v>83</v>
      </c>
      <c r="C31" t="s">
        <v>900</v>
      </c>
    </row>
    <row r="32" spans="1:3" x14ac:dyDescent="0.2">
      <c r="A32" t="s">
        <v>376</v>
      </c>
      <c r="B32">
        <v>82</v>
      </c>
      <c r="C32" t="s">
        <v>900</v>
      </c>
    </row>
    <row r="33" spans="1:3" x14ac:dyDescent="0.2">
      <c r="A33" t="s">
        <v>457</v>
      </c>
      <c r="B33">
        <v>80</v>
      </c>
      <c r="C33" t="s">
        <v>900</v>
      </c>
    </row>
    <row r="34" spans="1:3" x14ac:dyDescent="0.2">
      <c r="A34" t="s">
        <v>377</v>
      </c>
      <c r="B34">
        <v>79</v>
      </c>
      <c r="C34" t="s">
        <v>900</v>
      </c>
    </row>
    <row r="35" spans="1:3" x14ac:dyDescent="0.2">
      <c r="A35" t="s">
        <v>804</v>
      </c>
      <c r="B35">
        <v>76</v>
      </c>
      <c r="C35" t="s">
        <v>900</v>
      </c>
    </row>
    <row r="36" spans="1:3" x14ac:dyDescent="0.2">
      <c r="A36" t="s">
        <v>246</v>
      </c>
      <c r="B36">
        <v>75</v>
      </c>
      <c r="C36" t="s">
        <v>900</v>
      </c>
    </row>
    <row r="37" spans="1:3" x14ac:dyDescent="0.2">
      <c r="A37" t="s">
        <v>855</v>
      </c>
      <c r="B37">
        <v>75</v>
      </c>
      <c r="C37" t="s">
        <v>900</v>
      </c>
    </row>
    <row r="38" spans="1:3" x14ac:dyDescent="0.2">
      <c r="A38" t="s">
        <v>854</v>
      </c>
      <c r="B38">
        <v>72</v>
      </c>
      <c r="C38" t="s">
        <v>900</v>
      </c>
    </row>
    <row r="39" spans="1:3" x14ac:dyDescent="0.2">
      <c r="A39" t="s">
        <v>105</v>
      </c>
      <c r="B39">
        <v>61</v>
      </c>
      <c r="C39" t="s">
        <v>900</v>
      </c>
    </row>
    <row r="40" spans="1:3" x14ac:dyDescent="0.2">
      <c r="A40" t="s">
        <v>47</v>
      </c>
      <c r="B40">
        <v>60</v>
      </c>
      <c r="C40" t="s">
        <v>900</v>
      </c>
    </row>
    <row r="41" spans="1:3" x14ac:dyDescent="0.2">
      <c r="A41" t="s">
        <v>245</v>
      </c>
      <c r="B41">
        <v>60</v>
      </c>
      <c r="C41" t="s">
        <v>900</v>
      </c>
    </row>
    <row r="42" spans="1:3" x14ac:dyDescent="0.2">
      <c r="A42" t="s">
        <v>473</v>
      </c>
      <c r="B42">
        <v>60</v>
      </c>
      <c r="C42" t="s">
        <v>900</v>
      </c>
    </row>
    <row r="43" spans="1:3" x14ac:dyDescent="0.2">
      <c r="A43" t="s">
        <v>644</v>
      </c>
      <c r="B43">
        <v>60</v>
      </c>
      <c r="C43" t="s">
        <v>900</v>
      </c>
    </row>
    <row r="44" spans="1:3" x14ac:dyDescent="0.2">
      <c r="A44" t="s">
        <v>783</v>
      </c>
      <c r="B44">
        <v>60</v>
      </c>
      <c r="C44" t="s">
        <v>900</v>
      </c>
    </row>
    <row r="45" spans="1:3" x14ac:dyDescent="0.2">
      <c r="A45" t="s">
        <v>800</v>
      </c>
      <c r="B45">
        <v>60</v>
      </c>
      <c r="C45" t="s">
        <v>900</v>
      </c>
    </row>
    <row r="46" spans="1:3" x14ac:dyDescent="0.2">
      <c r="A46" t="s">
        <v>701</v>
      </c>
      <c r="B46">
        <v>58</v>
      </c>
      <c r="C46" t="s">
        <v>900</v>
      </c>
    </row>
    <row r="47" spans="1:3" x14ac:dyDescent="0.2">
      <c r="A47" t="s">
        <v>647</v>
      </c>
      <c r="B47">
        <v>57</v>
      </c>
      <c r="C47" t="s">
        <v>900</v>
      </c>
    </row>
    <row r="48" spans="1:3" x14ac:dyDescent="0.2">
      <c r="A48" t="s">
        <v>569</v>
      </c>
      <c r="B48">
        <v>56</v>
      </c>
      <c r="C48" t="s">
        <v>900</v>
      </c>
    </row>
    <row r="49" spans="1:3" x14ac:dyDescent="0.2">
      <c r="A49" t="s">
        <v>646</v>
      </c>
      <c r="B49">
        <v>56</v>
      </c>
      <c r="C49" t="s">
        <v>900</v>
      </c>
    </row>
    <row r="50" spans="1:3" x14ac:dyDescent="0.2">
      <c r="A50" t="s">
        <v>190</v>
      </c>
      <c r="B50">
        <v>55</v>
      </c>
      <c r="C50" t="s">
        <v>900</v>
      </c>
    </row>
    <row r="51" spans="1:3" x14ac:dyDescent="0.2">
      <c r="A51" t="s">
        <v>189</v>
      </c>
      <c r="B51">
        <v>54</v>
      </c>
      <c r="C51" t="s">
        <v>900</v>
      </c>
    </row>
    <row r="52" spans="1:3" x14ac:dyDescent="0.2">
      <c r="A52" t="s">
        <v>436</v>
      </c>
      <c r="B52">
        <v>53</v>
      </c>
      <c r="C52" t="s">
        <v>900</v>
      </c>
    </row>
    <row r="53" spans="1:3" x14ac:dyDescent="0.2">
      <c r="A53" t="s">
        <v>474</v>
      </c>
      <c r="B53">
        <v>49</v>
      </c>
      <c r="C53" t="s">
        <v>900</v>
      </c>
    </row>
    <row r="54" spans="1:3" x14ac:dyDescent="0.2">
      <c r="A54" t="s">
        <v>46</v>
      </c>
      <c r="B54">
        <v>48</v>
      </c>
      <c r="C54" t="s">
        <v>900</v>
      </c>
    </row>
    <row r="55" spans="1:3" x14ac:dyDescent="0.2">
      <c r="A55" t="s">
        <v>703</v>
      </c>
      <c r="B55">
        <v>47</v>
      </c>
      <c r="C55" t="s">
        <v>900</v>
      </c>
    </row>
    <row r="56" spans="1:3" x14ac:dyDescent="0.2">
      <c r="A56" t="s">
        <v>191</v>
      </c>
      <c r="B56">
        <v>46</v>
      </c>
      <c r="C56" t="s">
        <v>900</v>
      </c>
    </row>
    <row r="57" spans="1:3" x14ac:dyDescent="0.2">
      <c r="A57" t="s">
        <v>185</v>
      </c>
      <c r="B57">
        <v>43</v>
      </c>
      <c r="C57" t="s">
        <v>900</v>
      </c>
    </row>
    <row r="58" spans="1:3" x14ac:dyDescent="0.2">
      <c r="A58" t="s">
        <v>395</v>
      </c>
      <c r="B58">
        <v>43</v>
      </c>
      <c r="C58" t="s">
        <v>900</v>
      </c>
    </row>
    <row r="59" spans="1:3" x14ac:dyDescent="0.2">
      <c r="A59" t="s">
        <v>625</v>
      </c>
      <c r="B59">
        <v>43</v>
      </c>
      <c r="C59" t="s">
        <v>900</v>
      </c>
    </row>
    <row r="60" spans="1:3" x14ac:dyDescent="0.2">
      <c r="A60" t="s">
        <v>249</v>
      </c>
      <c r="B60">
        <v>42</v>
      </c>
      <c r="C60" t="s">
        <v>900</v>
      </c>
    </row>
    <row r="61" spans="1:3" x14ac:dyDescent="0.2">
      <c r="A61" t="s">
        <v>348</v>
      </c>
      <c r="B61">
        <v>41</v>
      </c>
      <c r="C61" t="s">
        <v>900</v>
      </c>
    </row>
    <row r="62" spans="1:3" x14ac:dyDescent="0.2">
      <c r="A62" t="s">
        <v>349</v>
      </c>
      <c r="B62">
        <v>41</v>
      </c>
      <c r="C62" t="s">
        <v>900</v>
      </c>
    </row>
    <row r="63" spans="1:3" x14ac:dyDescent="0.2">
      <c r="A63" t="s">
        <v>648</v>
      </c>
      <c r="B63">
        <v>40</v>
      </c>
      <c r="C63" t="s">
        <v>900</v>
      </c>
    </row>
    <row r="64" spans="1:3" x14ac:dyDescent="0.2">
      <c r="A64" t="s">
        <v>45</v>
      </c>
      <c r="B64">
        <v>39</v>
      </c>
      <c r="C64" t="s">
        <v>900</v>
      </c>
    </row>
    <row r="65" spans="1:3" x14ac:dyDescent="0.2">
      <c r="A65" t="s">
        <v>186</v>
      </c>
      <c r="B65">
        <v>38</v>
      </c>
      <c r="C65" t="s">
        <v>900</v>
      </c>
    </row>
    <row r="66" spans="1:3" x14ac:dyDescent="0.2">
      <c r="A66" t="s">
        <v>781</v>
      </c>
      <c r="B66">
        <v>38</v>
      </c>
      <c r="C66" t="s">
        <v>900</v>
      </c>
    </row>
    <row r="67" spans="1:3" x14ac:dyDescent="0.2">
      <c r="A67" t="s">
        <v>161</v>
      </c>
      <c r="B67">
        <v>37</v>
      </c>
      <c r="C67" t="s">
        <v>900</v>
      </c>
    </row>
    <row r="68" spans="1:3" x14ac:dyDescent="0.2">
      <c r="A68" t="s">
        <v>649</v>
      </c>
      <c r="B68">
        <v>36</v>
      </c>
      <c r="C68" t="s">
        <v>900</v>
      </c>
    </row>
    <row r="69" spans="1:3" x14ac:dyDescent="0.2">
      <c r="A69" t="s">
        <v>188</v>
      </c>
      <c r="B69">
        <v>35</v>
      </c>
      <c r="C69" t="s">
        <v>900</v>
      </c>
    </row>
    <row r="70" spans="1:3" x14ac:dyDescent="0.2">
      <c r="A70" t="s">
        <v>44</v>
      </c>
      <c r="B70">
        <v>33</v>
      </c>
      <c r="C70" t="s">
        <v>900</v>
      </c>
    </row>
    <row r="71" spans="1:3" x14ac:dyDescent="0.2">
      <c r="A71" t="s">
        <v>702</v>
      </c>
      <c r="B71">
        <v>33</v>
      </c>
      <c r="C71" t="s">
        <v>900</v>
      </c>
    </row>
    <row r="72" spans="1:3" x14ac:dyDescent="0.2">
      <c r="A72" t="s">
        <v>690</v>
      </c>
      <c r="B72">
        <v>31</v>
      </c>
      <c r="C72" t="s">
        <v>900</v>
      </c>
    </row>
    <row r="73" spans="1:3" x14ac:dyDescent="0.2">
      <c r="A73" t="s">
        <v>216</v>
      </c>
      <c r="B73">
        <v>30</v>
      </c>
      <c r="C73" t="s">
        <v>900</v>
      </c>
    </row>
    <row r="74" spans="1:3" x14ac:dyDescent="0.2">
      <c r="A74" t="s">
        <v>394</v>
      </c>
      <c r="B74">
        <v>30</v>
      </c>
      <c r="C74" t="s">
        <v>900</v>
      </c>
    </row>
    <row r="75" spans="1:3" x14ac:dyDescent="0.2">
      <c r="A75" t="s">
        <v>396</v>
      </c>
      <c r="B75">
        <v>30</v>
      </c>
      <c r="C75" t="s">
        <v>900</v>
      </c>
    </row>
    <row r="76" spans="1:3" x14ac:dyDescent="0.2">
      <c r="A76" t="s">
        <v>799</v>
      </c>
      <c r="B76">
        <v>30</v>
      </c>
      <c r="C76" t="s">
        <v>900</v>
      </c>
    </row>
    <row r="77" spans="1:3" x14ac:dyDescent="0.2">
      <c r="A77" t="s">
        <v>71</v>
      </c>
      <c r="B77">
        <v>29</v>
      </c>
      <c r="C77" t="s">
        <v>902</v>
      </c>
    </row>
    <row r="78" spans="1:3" x14ac:dyDescent="0.2">
      <c r="A78" t="s">
        <v>571</v>
      </c>
      <c r="B78">
        <v>28</v>
      </c>
      <c r="C78" t="s">
        <v>902</v>
      </c>
    </row>
    <row r="79" spans="1:3" x14ac:dyDescent="0.2">
      <c r="A79" t="s">
        <v>107</v>
      </c>
      <c r="B79">
        <v>27</v>
      </c>
      <c r="C79" t="s">
        <v>902</v>
      </c>
    </row>
    <row r="80" spans="1:3" x14ac:dyDescent="0.2">
      <c r="A80" t="s">
        <v>858</v>
      </c>
      <c r="B80">
        <v>27</v>
      </c>
      <c r="C80" t="s">
        <v>902</v>
      </c>
    </row>
    <row r="81" spans="1:3" x14ac:dyDescent="0.2">
      <c r="A81" t="s">
        <v>135</v>
      </c>
      <c r="B81">
        <v>26</v>
      </c>
      <c r="C81" t="s">
        <v>902</v>
      </c>
    </row>
    <row r="82" spans="1:3" x14ac:dyDescent="0.2">
      <c r="A82" t="s">
        <v>218</v>
      </c>
      <c r="B82">
        <v>26</v>
      </c>
      <c r="C82" t="s">
        <v>902</v>
      </c>
    </row>
    <row r="83" spans="1:3" x14ac:dyDescent="0.2">
      <c r="A83" t="s">
        <v>717</v>
      </c>
      <c r="B83">
        <v>26</v>
      </c>
      <c r="C83" t="s">
        <v>902</v>
      </c>
    </row>
    <row r="84" spans="1:3" x14ac:dyDescent="0.2">
      <c r="A84" t="s">
        <v>302</v>
      </c>
      <c r="B84">
        <v>25</v>
      </c>
      <c r="C84" t="s">
        <v>902</v>
      </c>
    </row>
    <row r="85" spans="1:3" x14ac:dyDescent="0.2">
      <c r="A85" t="s">
        <v>491</v>
      </c>
      <c r="B85">
        <v>25</v>
      </c>
      <c r="C85" t="s">
        <v>902</v>
      </c>
    </row>
    <row r="86" spans="1:3" x14ac:dyDescent="0.2">
      <c r="A86" t="s">
        <v>518</v>
      </c>
      <c r="B86">
        <v>25</v>
      </c>
      <c r="C86" t="s">
        <v>902</v>
      </c>
    </row>
    <row r="87" spans="1:3" x14ac:dyDescent="0.2">
      <c r="A87" t="s">
        <v>544</v>
      </c>
      <c r="B87">
        <v>25</v>
      </c>
      <c r="C87" t="s">
        <v>902</v>
      </c>
    </row>
    <row r="88" spans="1:3" x14ac:dyDescent="0.2">
      <c r="A88" t="s">
        <v>600</v>
      </c>
      <c r="B88">
        <v>25</v>
      </c>
      <c r="C88" t="s">
        <v>902</v>
      </c>
    </row>
    <row r="89" spans="1:3" x14ac:dyDescent="0.2">
      <c r="A89" t="s">
        <v>755</v>
      </c>
      <c r="B89">
        <v>25</v>
      </c>
      <c r="C89" t="s">
        <v>902</v>
      </c>
    </row>
    <row r="90" spans="1:3" x14ac:dyDescent="0.2">
      <c r="A90" t="s">
        <v>413</v>
      </c>
      <c r="B90">
        <v>24</v>
      </c>
      <c r="C90" t="s">
        <v>902</v>
      </c>
    </row>
    <row r="91" spans="1:3" x14ac:dyDescent="0.2">
      <c r="A91" t="s">
        <v>807</v>
      </c>
      <c r="B91">
        <v>24</v>
      </c>
      <c r="C91" t="s">
        <v>902</v>
      </c>
    </row>
    <row r="92" spans="1:3" x14ac:dyDescent="0.2">
      <c r="A92" t="s">
        <v>163</v>
      </c>
      <c r="B92">
        <v>22</v>
      </c>
      <c r="C92" t="s">
        <v>902</v>
      </c>
    </row>
    <row r="93" spans="1:3" x14ac:dyDescent="0.2">
      <c r="A93" t="s">
        <v>832</v>
      </c>
      <c r="B93">
        <v>22</v>
      </c>
      <c r="C93" t="s">
        <v>902</v>
      </c>
    </row>
    <row r="94" spans="1:3" x14ac:dyDescent="0.2">
      <c r="A94" t="s">
        <v>49</v>
      </c>
      <c r="B94">
        <v>21</v>
      </c>
      <c r="C94" t="s">
        <v>902</v>
      </c>
    </row>
    <row r="95" spans="1:3" x14ac:dyDescent="0.2">
      <c r="A95" t="s">
        <v>194</v>
      </c>
      <c r="B95">
        <v>21</v>
      </c>
      <c r="C95" t="s">
        <v>902</v>
      </c>
    </row>
    <row r="96" spans="1:3" x14ac:dyDescent="0.2">
      <c r="A96" t="s">
        <v>251</v>
      </c>
      <c r="B96">
        <v>21</v>
      </c>
      <c r="C96" t="s">
        <v>902</v>
      </c>
    </row>
    <row r="97" spans="1:3" x14ac:dyDescent="0.2">
      <c r="A97" t="s">
        <v>351</v>
      </c>
      <c r="B97">
        <v>21</v>
      </c>
      <c r="C97" t="s">
        <v>902</v>
      </c>
    </row>
    <row r="98" spans="1:3" x14ac:dyDescent="0.2">
      <c r="A98" t="s">
        <v>328</v>
      </c>
      <c r="B98">
        <v>20</v>
      </c>
      <c r="C98" t="s">
        <v>902</v>
      </c>
    </row>
    <row r="99" spans="1:3" x14ac:dyDescent="0.2">
      <c r="A99" t="s">
        <v>655</v>
      </c>
      <c r="B99">
        <v>20</v>
      </c>
      <c r="C99" t="s">
        <v>902</v>
      </c>
    </row>
    <row r="100" spans="1:3" x14ac:dyDescent="0.2">
      <c r="A100" t="s">
        <v>282</v>
      </c>
      <c r="B100">
        <v>18</v>
      </c>
      <c r="C100" t="s">
        <v>902</v>
      </c>
    </row>
    <row r="101" spans="1:3" x14ac:dyDescent="0.2">
      <c r="A101" t="s">
        <v>15</v>
      </c>
      <c r="B101">
        <v>16</v>
      </c>
      <c r="C101" t="s">
        <v>902</v>
      </c>
    </row>
    <row r="102" spans="1:3" x14ac:dyDescent="0.2">
      <c r="A102" t="s">
        <v>441</v>
      </c>
      <c r="B102">
        <v>15</v>
      </c>
      <c r="C102" t="s">
        <v>902</v>
      </c>
    </row>
    <row r="103" spans="1:3" x14ac:dyDescent="0.2">
      <c r="A103" t="s">
        <v>628</v>
      </c>
      <c r="B103">
        <v>15</v>
      </c>
      <c r="C103" t="s">
        <v>902</v>
      </c>
    </row>
    <row r="104" spans="1:3" x14ac:dyDescent="0.2">
      <c r="A104" t="s">
        <v>379</v>
      </c>
      <c r="B104">
        <v>14</v>
      </c>
      <c r="C104" t="s">
        <v>902</v>
      </c>
    </row>
    <row r="105" spans="1:3" x14ac:dyDescent="0.2">
      <c r="A105" t="s">
        <v>398</v>
      </c>
      <c r="B105">
        <v>14</v>
      </c>
      <c r="C105" t="s">
        <v>902</v>
      </c>
    </row>
    <row r="106" spans="1:3" x14ac:dyDescent="0.2">
      <c r="A106" t="s">
        <v>785</v>
      </c>
      <c r="B106">
        <v>14</v>
      </c>
      <c r="C106" t="s">
        <v>902</v>
      </c>
    </row>
    <row r="107" spans="1:3" x14ac:dyDescent="0.2">
      <c r="A107" t="s">
        <v>32</v>
      </c>
      <c r="B107">
        <v>13</v>
      </c>
      <c r="C107" t="s">
        <v>902</v>
      </c>
    </row>
    <row r="108" spans="1:3" x14ac:dyDescent="0.2">
      <c r="A108" t="s">
        <v>476</v>
      </c>
      <c r="B108">
        <v>13</v>
      </c>
      <c r="C108" t="s">
        <v>902</v>
      </c>
    </row>
    <row r="109" spans="1:3" x14ac:dyDescent="0.2">
      <c r="A109" t="s">
        <v>678</v>
      </c>
      <c r="B109">
        <v>12</v>
      </c>
      <c r="C109" t="s">
        <v>902</v>
      </c>
    </row>
    <row r="110" spans="1:3" x14ac:dyDescent="0.2">
      <c r="A110" t="s">
        <v>886</v>
      </c>
      <c r="B110">
        <v>12</v>
      </c>
      <c r="C110" t="s">
        <v>902</v>
      </c>
    </row>
    <row r="111" spans="1:3" x14ac:dyDescent="0.2">
      <c r="A111" t="s">
        <v>705</v>
      </c>
      <c r="B111">
        <v>11</v>
      </c>
      <c r="C111" t="s">
        <v>902</v>
      </c>
    </row>
    <row r="112" spans="1:3" x14ac:dyDescent="0.2">
      <c r="A112" t="s">
        <v>744</v>
      </c>
      <c r="B112">
        <v>11</v>
      </c>
      <c r="C112" t="s">
        <v>902</v>
      </c>
    </row>
    <row r="113" spans="1:3" x14ac:dyDescent="0.2">
      <c r="A113" t="s">
        <v>4</v>
      </c>
      <c r="B113">
        <v>9</v>
      </c>
      <c r="C113" t="s">
        <v>902</v>
      </c>
    </row>
    <row r="114" spans="1:3" x14ac:dyDescent="0.2">
      <c r="A114" t="s">
        <v>272</v>
      </c>
      <c r="B114">
        <v>9</v>
      </c>
      <c r="C114" t="s">
        <v>902</v>
      </c>
    </row>
    <row r="115" spans="1:3" x14ac:dyDescent="0.2">
      <c r="A115" t="s">
        <v>459</v>
      </c>
      <c r="B115">
        <v>9</v>
      </c>
      <c r="C115" t="s">
        <v>902</v>
      </c>
    </row>
    <row r="116" spans="1:3" x14ac:dyDescent="0.2">
      <c r="A116" t="s">
        <v>692</v>
      </c>
      <c r="B116">
        <v>8</v>
      </c>
      <c r="C116" t="s">
        <v>902</v>
      </c>
    </row>
    <row r="117" spans="1:3" x14ac:dyDescent="0.2">
      <c r="A117" t="s">
        <v>101</v>
      </c>
      <c r="B117">
        <v>4</v>
      </c>
      <c r="C117" t="s">
        <v>902</v>
      </c>
    </row>
    <row r="118" spans="1:3" x14ac:dyDescent="0.2">
      <c r="A118" t="s">
        <v>373</v>
      </c>
      <c r="B118">
        <v>3</v>
      </c>
      <c r="C118" t="s">
        <v>902</v>
      </c>
    </row>
  </sheetData>
  <sortState ref="A2:B119">
    <sortCondition descending="1" ref="B2:B119"/>
  </sortState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6"/>
  <sheetViews>
    <sheetView workbookViewId="0">
      <selection activeCell="E31" sqref="E31"/>
    </sheetView>
  </sheetViews>
  <sheetFormatPr defaultRowHeight="14.25" x14ac:dyDescent="0.2"/>
  <cols>
    <col min="1" max="1" width="19.75" customWidth="1"/>
    <col min="2" max="2" width="22.125" style="3" customWidth="1"/>
    <col min="3" max="3" width="7.625" style="3" customWidth="1"/>
    <col min="4" max="4" width="17.625" style="5" customWidth="1"/>
    <col min="5" max="5" width="8.5" style="3" customWidth="1"/>
    <col min="6" max="6" width="5.375" customWidth="1"/>
    <col min="7" max="7" width="3.625" customWidth="1"/>
    <col min="8" max="8" width="18.75" customWidth="1"/>
    <col min="9" max="9" width="18.25" style="5" customWidth="1"/>
    <col min="11" max="11" width="10" customWidth="1"/>
    <col min="12" max="12" width="12.75" customWidth="1"/>
    <col min="13" max="13" width="9.5" bestFit="1" customWidth="1"/>
  </cols>
  <sheetData>
    <row r="1" spans="1:12" x14ac:dyDescent="0.2">
      <c r="A1" s="2" t="s">
        <v>1212</v>
      </c>
      <c r="B1" s="16" t="s">
        <v>1213</v>
      </c>
      <c r="C1" s="16" t="s">
        <v>1214</v>
      </c>
      <c r="D1" s="18" t="s">
        <v>1215</v>
      </c>
      <c r="E1" s="16" t="s">
        <v>1216</v>
      </c>
      <c r="H1" t="s">
        <v>911</v>
      </c>
      <c r="I1" s="5" t="s">
        <v>802</v>
      </c>
      <c r="K1" s="2" t="s">
        <v>0</v>
      </c>
      <c r="L1" s="2" t="s">
        <v>1</v>
      </c>
    </row>
    <row r="2" spans="1:12" x14ac:dyDescent="0.2">
      <c r="A2" t="s">
        <v>911</v>
      </c>
      <c r="B2" s="3">
        <v>-1453.1120000000001</v>
      </c>
      <c r="C2" s="3" t="s">
        <v>939</v>
      </c>
      <c r="D2" s="5" t="s">
        <v>802</v>
      </c>
      <c r="E2" s="3">
        <v>1628.3</v>
      </c>
      <c r="H2" t="s">
        <v>913</v>
      </c>
      <c r="I2" s="5" t="s">
        <v>438</v>
      </c>
      <c r="K2" t="s">
        <v>3</v>
      </c>
      <c r="L2" t="s">
        <v>4</v>
      </c>
    </row>
    <row r="3" spans="1:12" x14ac:dyDescent="0.2">
      <c r="A3" t="s">
        <v>913</v>
      </c>
      <c r="B3" s="3">
        <v>94.596000000000004</v>
      </c>
      <c r="C3" s="3" t="s">
        <v>940</v>
      </c>
      <c r="D3" s="5" t="s">
        <v>802</v>
      </c>
      <c r="E3" s="3">
        <v>1628.3</v>
      </c>
      <c r="H3" t="s">
        <v>915</v>
      </c>
      <c r="I3" s="5" t="s">
        <v>215</v>
      </c>
      <c r="K3" t="s">
        <v>3</v>
      </c>
      <c r="L3" t="s">
        <v>15</v>
      </c>
    </row>
    <row r="4" spans="1:12" x14ac:dyDescent="0.2">
      <c r="A4" t="s">
        <v>915</v>
      </c>
      <c r="B4" s="3">
        <v>525.947</v>
      </c>
      <c r="C4" s="3" t="s">
        <v>941</v>
      </c>
      <c r="D4" s="5" t="s">
        <v>802</v>
      </c>
      <c r="E4" s="3">
        <v>1628.3</v>
      </c>
      <c r="H4" t="s">
        <v>916</v>
      </c>
      <c r="I4" s="5" t="s">
        <v>439</v>
      </c>
      <c r="K4" t="s">
        <v>3</v>
      </c>
      <c r="L4" t="s">
        <v>32</v>
      </c>
    </row>
    <row r="5" spans="1:12" x14ac:dyDescent="0.2">
      <c r="A5" t="s">
        <v>916</v>
      </c>
      <c r="B5" s="3">
        <v>2500.7550000000001</v>
      </c>
      <c r="C5" s="3" t="s">
        <v>939</v>
      </c>
      <c r="D5" s="5" t="s">
        <v>802</v>
      </c>
      <c r="E5" s="3">
        <v>1628.3</v>
      </c>
      <c r="H5" t="s">
        <v>917</v>
      </c>
      <c r="I5" s="5" t="s">
        <v>910</v>
      </c>
      <c r="K5" t="s">
        <v>3</v>
      </c>
      <c r="L5" t="s">
        <v>44</v>
      </c>
    </row>
    <row r="6" spans="1:12" x14ac:dyDescent="0.2">
      <c r="A6" t="s">
        <v>917</v>
      </c>
      <c r="B6" s="3">
        <v>-2185.33</v>
      </c>
      <c r="C6" s="3" t="s">
        <v>940</v>
      </c>
      <c r="D6" s="5" t="s">
        <v>802</v>
      </c>
      <c r="E6" s="3">
        <v>1628.3</v>
      </c>
      <c r="H6" t="s">
        <v>919</v>
      </c>
      <c r="I6" s="5" t="s">
        <v>803</v>
      </c>
      <c r="K6" t="s">
        <v>3</v>
      </c>
      <c r="L6" t="s">
        <v>45</v>
      </c>
    </row>
    <row r="7" spans="1:12" x14ac:dyDescent="0.2">
      <c r="A7" t="s">
        <v>919</v>
      </c>
      <c r="B7" s="3">
        <v>1160.807</v>
      </c>
      <c r="C7" s="3" t="s">
        <v>942</v>
      </c>
      <c r="D7" s="5" t="s">
        <v>802</v>
      </c>
      <c r="E7" s="3">
        <v>1628.3</v>
      </c>
      <c r="H7" t="s">
        <v>920</v>
      </c>
      <c r="I7" s="5" t="s">
        <v>700</v>
      </c>
      <c r="K7" t="s">
        <v>3</v>
      </c>
      <c r="L7" t="s">
        <v>46</v>
      </c>
    </row>
    <row r="8" spans="1:12" x14ac:dyDescent="0.2">
      <c r="A8" t="s">
        <v>920</v>
      </c>
      <c r="B8" s="3">
        <v>1034.77</v>
      </c>
      <c r="C8" s="3" t="s">
        <v>939</v>
      </c>
      <c r="D8" s="5" t="s">
        <v>802</v>
      </c>
      <c r="E8" s="3">
        <v>1628.3</v>
      </c>
      <c r="H8" t="s">
        <v>921</v>
      </c>
      <c r="I8" s="5" t="s">
        <v>805</v>
      </c>
      <c r="K8" t="s">
        <v>3</v>
      </c>
      <c r="L8" t="s">
        <v>47</v>
      </c>
    </row>
    <row r="9" spans="1:12" x14ac:dyDescent="0.2">
      <c r="A9" t="s">
        <v>921</v>
      </c>
      <c r="B9" s="3">
        <v>998.06100000000004</v>
      </c>
      <c r="C9" s="3" t="s">
        <v>941</v>
      </c>
      <c r="D9" s="5" t="s">
        <v>802</v>
      </c>
      <c r="E9" s="3">
        <v>1628.3</v>
      </c>
      <c r="H9" t="s">
        <v>922</v>
      </c>
      <c r="I9" s="5" t="s">
        <v>701</v>
      </c>
      <c r="K9" t="s">
        <v>3</v>
      </c>
      <c r="L9" t="s">
        <v>49</v>
      </c>
    </row>
    <row r="10" spans="1:12" x14ac:dyDescent="0.2">
      <c r="A10" t="s">
        <v>922</v>
      </c>
      <c r="B10" s="3">
        <v>-263.54599999999999</v>
      </c>
      <c r="C10" s="3" t="s">
        <v>941</v>
      </c>
      <c r="D10" s="5" t="s">
        <v>802</v>
      </c>
      <c r="E10" s="3">
        <v>1628.3</v>
      </c>
      <c r="H10" t="s">
        <v>923</v>
      </c>
      <c r="I10" s="5" t="s">
        <v>703</v>
      </c>
      <c r="K10" t="s">
        <v>3</v>
      </c>
      <c r="L10" t="s">
        <v>71</v>
      </c>
    </row>
    <row r="11" spans="1:12" x14ac:dyDescent="0.2">
      <c r="A11" t="s">
        <v>923</v>
      </c>
      <c r="B11" s="3">
        <v>-301.01100000000002</v>
      </c>
      <c r="C11" s="3" t="s">
        <v>939</v>
      </c>
      <c r="D11" s="5" t="s">
        <v>802</v>
      </c>
      <c r="E11" s="3">
        <v>1628.3</v>
      </c>
      <c r="H11" t="s">
        <v>924</v>
      </c>
      <c r="I11" s="5" t="s">
        <v>469</v>
      </c>
      <c r="K11" t="s">
        <v>3</v>
      </c>
      <c r="L11" t="s">
        <v>101</v>
      </c>
    </row>
    <row r="12" spans="1:12" x14ac:dyDescent="0.2">
      <c r="A12" t="s">
        <v>924</v>
      </c>
      <c r="B12" s="3">
        <v>-315.15800000000002</v>
      </c>
      <c r="C12" s="3" t="s">
        <v>939</v>
      </c>
      <c r="D12" s="5" t="s">
        <v>802</v>
      </c>
      <c r="E12" s="3">
        <v>1628.3</v>
      </c>
      <c r="H12" t="s">
        <v>925</v>
      </c>
      <c r="I12" s="5" t="s">
        <v>470</v>
      </c>
      <c r="K12" t="s">
        <v>3</v>
      </c>
      <c r="L12" t="s">
        <v>105</v>
      </c>
    </row>
    <row r="13" spans="1:12" x14ac:dyDescent="0.2">
      <c r="A13" t="s">
        <v>925</v>
      </c>
      <c r="B13" s="3">
        <v>-120.648</v>
      </c>
      <c r="C13" s="3" t="s">
        <v>939</v>
      </c>
      <c r="D13" s="5" t="s">
        <v>802</v>
      </c>
      <c r="E13" s="3">
        <v>1628.3</v>
      </c>
      <c r="H13" t="s">
        <v>926</v>
      </c>
      <c r="I13" s="5" t="s">
        <v>471</v>
      </c>
      <c r="K13" t="s">
        <v>3</v>
      </c>
      <c r="L13" t="s">
        <v>107</v>
      </c>
    </row>
    <row r="14" spans="1:12" x14ac:dyDescent="0.2">
      <c r="A14" t="s">
        <v>926</v>
      </c>
      <c r="B14" s="3">
        <v>-390.95</v>
      </c>
      <c r="C14" s="3" t="s">
        <v>940</v>
      </c>
      <c r="D14" s="5" t="s">
        <v>802</v>
      </c>
      <c r="E14" s="3">
        <v>1628.3</v>
      </c>
      <c r="H14" t="s">
        <v>927</v>
      </c>
      <c r="I14" s="5" t="s">
        <v>46</v>
      </c>
      <c r="K14" t="s">
        <v>3</v>
      </c>
      <c r="L14" t="s">
        <v>135</v>
      </c>
    </row>
    <row r="15" spans="1:12" x14ac:dyDescent="0.2">
      <c r="A15" t="s">
        <v>927</v>
      </c>
      <c r="B15" s="3">
        <v>-234.727</v>
      </c>
      <c r="C15" s="3" t="s">
        <v>941</v>
      </c>
      <c r="D15" s="5" t="s">
        <v>802</v>
      </c>
      <c r="E15" s="3">
        <v>1628.3</v>
      </c>
      <c r="H15" t="s">
        <v>928</v>
      </c>
      <c r="I15" s="5" t="s">
        <v>47</v>
      </c>
      <c r="K15" t="s">
        <v>3</v>
      </c>
      <c r="L15" t="s">
        <v>161</v>
      </c>
    </row>
    <row r="16" spans="1:12" x14ac:dyDescent="0.2">
      <c r="A16" t="s">
        <v>928</v>
      </c>
      <c r="B16" s="3">
        <v>274.75299999999999</v>
      </c>
      <c r="C16" s="3" t="s">
        <v>939</v>
      </c>
      <c r="D16" s="5" t="s">
        <v>802</v>
      </c>
      <c r="E16" s="3">
        <v>1628.3</v>
      </c>
      <c r="H16" t="s">
        <v>929</v>
      </c>
      <c r="I16" s="5" t="s">
        <v>472</v>
      </c>
      <c r="K16" t="s">
        <v>3</v>
      </c>
      <c r="L16" t="s">
        <v>163</v>
      </c>
    </row>
    <row r="17" spans="1:12" x14ac:dyDescent="0.2">
      <c r="A17" t="s">
        <v>929</v>
      </c>
      <c r="B17" s="3">
        <v>85.551000000000002</v>
      </c>
      <c r="C17" s="3" t="s">
        <v>941</v>
      </c>
      <c r="D17" s="5" t="s">
        <v>802</v>
      </c>
      <c r="E17" s="3">
        <v>1628.3</v>
      </c>
      <c r="H17" t="s">
        <v>930</v>
      </c>
      <c r="I17" s="5" t="s">
        <v>473</v>
      </c>
      <c r="K17" t="s">
        <v>3</v>
      </c>
      <c r="L17" t="s">
        <v>185</v>
      </c>
    </row>
    <row r="18" spans="1:12" x14ac:dyDescent="0.2">
      <c r="A18" t="s">
        <v>930</v>
      </c>
      <c r="B18" s="3">
        <v>-84.635000000000005</v>
      </c>
      <c r="C18" s="3" t="s">
        <v>941</v>
      </c>
      <c r="D18" s="5" t="s">
        <v>802</v>
      </c>
      <c r="E18" s="3">
        <v>1628.3</v>
      </c>
      <c r="H18" t="s">
        <v>931</v>
      </c>
      <c r="I18" s="5" t="s">
        <v>474</v>
      </c>
      <c r="K18" t="s">
        <v>3</v>
      </c>
      <c r="L18" t="s">
        <v>186</v>
      </c>
    </row>
    <row r="19" spans="1:12" x14ac:dyDescent="0.2">
      <c r="A19" t="s">
        <v>931</v>
      </c>
      <c r="B19" s="3">
        <v>-115.44499999999999</v>
      </c>
      <c r="C19" s="3" t="s">
        <v>941</v>
      </c>
      <c r="D19" s="5" t="s">
        <v>802</v>
      </c>
      <c r="E19" s="3">
        <v>1628.3</v>
      </c>
      <c r="H19" t="s">
        <v>936</v>
      </c>
      <c r="I19" s="5" t="s">
        <v>489</v>
      </c>
      <c r="K19" t="s">
        <v>3</v>
      </c>
      <c r="L19" t="s">
        <v>187</v>
      </c>
    </row>
    <row r="20" spans="1:12" x14ac:dyDescent="0.2">
      <c r="A20" t="s">
        <v>936</v>
      </c>
      <c r="B20" s="3">
        <v>358.79599999999999</v>
      </c>
      <c r="C20" s="3" t="s">
        <v>941</v>
      </c>
      <c r="D20" s="5" t="s">
        <v>802</v>
      </c>
      <c r="E20" s="3">
        <v>1628.3</v>
      </c>
      <c r="H20" t="s">
        <v>937</v>
      </c>
      <c r="I20" s="5" t="s">
        <v>245</v>
      </c>
      <c r="K20" t="s">
        <v>3</v>
      </c>
      <c r="L20" t="s">
        <v>188</v>
      </c>
    </row>
    <row r="21" spans="1:12" x14ac:dyDescent="0.2">
      <c r="A21" t="s">
        <v>937</v>
      </c>
      <c r="B21" s="3">
        <v>399.827</v>
      </c>
      <c r="C21" s="3" t="s">
        <v>941</v>
      </c>
      <c r="D21" s="5" t="s">
        <v>802</v>
      </c>
      <c r="E21" s="3">
        <v>1628.3</v>
      </c>
      <c r="H21" t="s">
        <v>978</v>
      </c>
      <c r="I21" s="5" t="s">
        <v>246</v>
      </c>
      <c r="K21" t="s">
        <v>3</v>
      </c>
      <c r="L21" t="s">
        <v>189</v>
      </c>
    </row>
    <row r="22" spans="1:12" x14ac:dyDescent="0.2">
      <c r="A22" t="s">
        <v>978</v>
      </c>
      <c r="B22" s="4">
        <v>-431.8</v>
      </c>
      <c r="C22" s="3" t="s">
        <v>941</v>
      </c>
      <c r="D22" s="5" t="s">
        <v>438</v>
      </c>
      <c r="E22" s="3">
        <v>1109.4000000000001</v>
      </c>
      <c r="H22" t="s">
        <v>970</v>
      </c>
      <c r="I22" s="5" t="s">
        <v>247</v>
      </c>
      <c r="K22" t="s">
        <v>3</v>
      </c>
      <c r="L22" t="s">
        <v>190</v>
      </c>
    </row>
    <row r="23" spans="1:12" x14ac:dyDescent="0.2">
      <c r="A23" t="s">
        <v>970</v>
      </c>
      <c r="B23" s="3">
        <v>-4.5308999999999999</v>
      </c>
      <c r="C23" s="3" t="s">
        <v>939</v>
      </c>
      <c r="D23" s="5" t="s">
        <v>215</v>
      </c>
      <c r="E23" s="3">
        <v>767.31</v>
      </c>
      <c r="H23" t="s">
        <v>974</v>
      </c>
      <c r="I23" s="5" t="s">
        <v>516</v>
      </c>
      <c r="K23" t="s">
        <v>3</v>
      </c>
      <c r="L23" t="s">
        <v>191</v>
      </c>
    </row>
    <row r="24" spans="1:12" x14ac:dyDescent="0.2">
      <c r="A24" t="s">
        <v>974</v>
      </c>
      <c r="B24" s="3">
        <v>4.4759000000000002</v>
      </c>
      <c r="C24" s="3" t="s">
        <v>939</v>
      </c>
      <c r="D24" s="5" t="s">
        <v>215</v>
      </c>
      <c r="E24" s="3">
        <v>767.31</v>
      </c>
      <c r="H24" t="s">
        <v>992</v>
      </c>
      <c r="I24" s="5" t="s">
        <v>248</v>
      </c>
      <c r="K24" t="s">
        <v>193</v>
      </c>
      <c r="L24" t="s">
        <v>194</v>
      </c>
    </row>
    <row r="25" spans="1:12" x14ac:dyDescent="0.2">
      <c r="A25" t="s">
        <v>992</v>
      </c>
      <c r="B25" s="3">
        <v>40.471200000000003</v>
      </c>
      <c r="C25" s="3" t="s">
        <v>941</v>
      </c>
      <c r="D25" s="5" t="s">
        <v>215</v>
      </c>
      <c r="E25" s="3">
        <v>767.31</v>
      </c>
      <c r="H25" t="s">
        <v>971</v>
      </c>
      <c r="I25" s="5" t="s">
        <v>249</v>
      </c>
      <c r="K25" t="s">
        <v>193</v>
      </c>
      <c r="L25" t="s">
        <v>1208</v>
      </c>
    </row>
    <row r="26" spans="1:12" x14ac:dyDescent="0.2">
      <c r="A26" t="s">
        <v>971</v>
      </c>
      <c r="B26" s="3">
        <v>453.28300000000002</v>
      </c>
      <c r="C26" s="3" t="s">
        <v>941</v>
      </c>
      <c r="D26" s="5" t="s">
        <v>439</v>
      </c>
      <c r="E26" s="3">
        <v>2000.1</v>
      </c>
      <c r="H26" t="s">
        <v>914</v>
      </c>
      <c r="I26" s="5" t="s">
        <v>300</v>
      </c>
      <c r="K26" t="s">
        <v>193</v>
      </c>
      <c r="L26" t="s">
        <v>216</v>
      </c>
    </row>
    <row r="27" spans="1:12" x14ac:dyDescent="0.2">
      <c r="A27" t="s">
        <v>914</v>
      </c>
      <c r="B27" s="3">
        <v>519.45600000000002</v>
      </c>
      <c r="C27" s="3" t="s">
        <v>941</v>
      </c>
      <c r="D27" s="5" t="s">
        <v>439</v>
      </c>
      <c r="E27" s="3">
        <v>2000.1</v>
      </c>
      <c r="H27" t="s">
        <v>998</v>
      </c>
      <c r="I27" s="5" t="s">
        <v>625</v>
      </c>
      <c r="K27" t="s">
        <v>193</v>
      </c>
      <c r="L27" t="s">
        <v>218</v>
      </c>
    </row>
    <row r="28" spans="1:12" x14ac:dyDescent="0.2">
      <c r="A28" t="s">
        <v>998</v>
      </c>
      <c r="B28" s="3">
        <v>289.88400000000001</v>
      </c>
      <c r="C28" s="3" t="s">
        <v>940</v>
      </c>
      <c r="D28" s="5" t="s">
        <v>439</v>
      </c>
      <c r="E28" s="3">
        <v>2000.1</v>
      </c>
      <c r="H28" t="s">
        <v>1000</v>
      </c>
      <c r="I28" s="5" t="s">
        <v>348</v>
      </c>
      <c r="K28" t="s">
        <v>193</v>
      </c>
      <c r="L28" t="s">
        <v>244</v>
      </c>
    </row>
    <row r="29" spans="1:12" x14ac:dyDescent="0.2">
      <c r="A29" t="s">
        <v>1000</v>
      </c>
      <c r="B29" s="3">
        <v>-13306.147000000001</v>
      </c>
      <c r="C29" s="3" t="s">
        <v>941</v>
      </c>
      <c r="D29" s="5" t="s">
        <v>439</v>
      </c>
      <c r="E29" s="3">
        <v>2000.1</v>
      </c>
      <c r="H29" t="s">
        <v>953</v>
      </c>
      <c r="I29" s="5" t="s">
        <v>626</v>
      </c>
      <c r="K29" t="s">
        <v>193</v>
      </c>
      <c r="L29" t="s">
        <v>245</v>
      </c>
    </row>
    <row r="30" spans="1:12" x14ac:dyDescent="0.2">
      <c r="A30" t="s">
        <v>953</v>
      </c>
      <c r="B30" s="3">
        <v>-127.39400000000001</v>
      </c>
      <c r="C30" s="3" t="s">
        <v>941</v>
      </c>
      <c r="D30" s="5" t="s">
        <v>439</v>
      </c>
      <c r="E30" s="3">
        <v>2000.1</v>
      </c>
      <c r="H30" t="s">
        <v>943</v>
      </c>
      <c r="I30" s="5" t="s">
        <v>643</v>
      </c>
      <c r="K30" t="s">
        <v>193</v>
      </c>
      <c r="L30" t="s">
        <v>1209</v>
      </c>
    </row>
    <row r="31" spans="1:12" x14ac:dyDescent="0.2">
      <c r="A31" t="s">
        <v>943</v>
      </c>
      <c r="B31" s="3">
        <v>1495.53</v>
      </c>
      <c r="C31" s="3" t="s">
        <v>941</v>
      </c>
      <c r="D31" s="5" t="s">
        <v>1011</v>
      </c>
      <c r="E31" s="3">
        <v>476.13</v>
      </c>
      <c r="H31" t="s">
        <v>1012</v>
      </c>
      <c r="I31" s="5" t="s">
        <v>781</v>
      </c>
      <c r="K31" t="s">
        <v>193</v>
      </c>
      <c r="L31" t="s">
        <v>247</v>
      </c>
    </row>
    <row r="32" spans="1:12" x14ac:dyDescent="0.2">
      <c r="A32" t="s">
        <v>971</v>
      </c>
      <c r="B32" s="3">
        <v>-1398.76</v>
      </c>
      <c r="C32" s="3" t="s">
        <v>941</v>
      </c>
      <c r="D32" s="5" t="s">
        <v>1011</v>
      </c>
      <c r="E32" s="3">
        <v>476.13</v>
      </c>
      <c r="H32" t="s">
        <v>1013</v>
      </c>
      <c r="I32" s="5" t="s">
        <v>800</v>
      </c>
      <c r="K32" t="s">
        <v>193</v>
      </c>
      <c r="L32" t="s">
        <v>248</v>
      </c>
    </row>
    <row r="33" spans="1:12" x14ac:dyDescent="0.2">
      <c r="A33" t="s">
        <v>925</v>
      </c>
      <c r="B33" s="3">
        <v>-4843.3900000000003</v>
      </c>
      <c r="C33" s="3" t="s">
        <v>939</v>
      </c>
      <c r="D33" s="5" t="s">
        <v>1011</v>
      </c>
      <c r="E33" s="3">
        <v>476.13</v>
      </c>
      <c r="H33" t="s">
        <v>1014</v>
      </c>
      <c r="I33" s="5" t="s">
        <v>854</v>
      </c>
      <c r="K33" t="s">
        <v>193</v>
      </c>
      <c r="L33" t="s">
        <v>249</v>
      </c>
    </row>
    <row r="34" spans="1:12" x14ac:dyDescent="0.2">
      <c r="A34" t="s">
        <v>926</v>
      </c>
      <c r="B34" s="3">
        <v>-2025.04</v>
      </c>
      <c r="C34" s="3" t="s">
        <v>941</v>
      </c>
      <c r="D34" s="5" t="s">
        <v>1011</v>
      </c>
      <c r="E34" s="3">
        <v>476.13</v>
      </c>
      <c r="H34" t="s">
        <v>1015</v>
      </c>
      <c r="I34" s="5" t="s">
        <v>376</v>
      </c>
      <c r="K34" t="s">
        <v>193</v>
      </c>
      <c r="L34" t="s">
        <v>251</v>
      </c>
    </row>
    <row r="35" spans="1:12" x14ac:dyDescent="0.2">
      <c r="A35" t="s">
        <v>1012</v>
      </c>
      <c r="B35" s="3">
        <v>399.51900000000001</v>
      </c>
      <c r="C35" s="3" t="s">
        <v>941</v>
      </c>
      <c r="D35" s="5" t="s">
        <v>803</v>
      </c>
      <c r="E35" s="3">
        <v>989.26</v>
      </c>
      <c r="H35" t="s">
        <v>989</v>
      </c>
      <c r="I35" s="5" t="s">
        <v>644</v>
      </c>
      <c r="K35" t="s">
        <v>193</v>
      </c>
      <c r="L35" t="s">
        <v>272</v>
      </c>
    </row>
    <row r="36" spans="1:12" x14ac:dyDescent="0.2">
      <c r="A36" t="s">
        <v>1013</v>
      </c>
      <c r="B36" s="3">
        <v>-1535.896</v>
      </c>
      <c r="C36" s="3" t="s">
        <v>940</v>
      </c>
      <c r="D36" s="5" t="s">
        <v>803</v>
      </c>
      <c r="E36" s="3">
        <v>989.26</v>
      </c>
      <c r="H36" t="s">
        <v>1016</v>
      </c>
      <c r="I36" s="5" t="s">
        <v>645</v>
      </c>
      <c r="K36" t="s">
        <v>193</v>
      </c>
      <c r="L36" t="s">
        <v>282</v>
      </c>
    </row>
    <row r="37" spans="1:12" x14ac:dyDescent="0.2">
      <c r="A37" t="s">
        <v>1014</v>
      </c>
      <c r="B37" s="3">
        <v>-1503.143</v>
      </c>
      <c r="C37" s="3" t="s">
        <v>940</v>
      </c>
      <c r="D37" s="5" t="s">
        <v>803</v>
      </c>
      <c r="E37" s="3">
        <v>989.26</v>
      </c>
      <c r="H37" t="s">
        <v>912</v>
      </c>
      <c r="I37" s="5" t="s">
        <v>377</v>
      </c>
      <c r="K37" t="s">
        <v>193</v>
      </c>
      <c r="L37" t="s">
        <v>300</v>
      </c>
    </row>
    <row r="38" spans="1:12" x14ac:dyDescent="0.2">
      <c r="A38" t="s">
        <v>1015</v>
      </c>
      <c r="B38" s="3">
        <v>-1487.287</v>
      </c>
      <c r="C38" s="3" t="s">
        <v>940</v>
      </c>
      <c r="D38" s="5" t="s">
        <v>803</v>
      </c>
      <c r="E38" s="3">
        <v>989.26</v>
      </c>
      <c r="H38" t="s">
        <v>965</v>
      </c>
      <c r="I38" s="5" t="s">
        <v>646</v>
      </c>
      <c r="K38" t="s">
        <v>193</v>
      </c>
      <c r="L38" t="s">
        <v>302</v>
      </c>
    </row>
    <row r="39" spans="1:12" x14ac:dyDescent="0.2">
      <c r="A39" t="s">
        <v>989</v>
      </c>
      <c r="B39" s="3">
        <v>200.489</v>
      </c>
      <c r="C39" s="3" t="s">
        <v>940</v>
      </c>
      <c r="D39" s="5" t="s">
        <v>803</v>
      </c>
      <c r="E39" s="3">
        <v>989.26</v>
      </c>
      <c r="H39" t="s">
        <v>1017</v>
      </c>
      <c r="I39" s="5" t="s">
        <v>647</v>
      </c>
      <c r="K39" t="s">
        <v>193</v>
      </c>
      <c r="L39" t="s">
        <v>328</v>
      </c>
    </row>
    <row r="40" spans="1:12" x14ac:dyDescent="0.2">
      <c r="A40" t="s">
        <v>1016</v>
      </c>
      <c r="B40" s="3">
        <v>454.49200000000002</v>
      </c>
      <c r="C40" s="3" t="s">
        <v>940</v>
      </c>
      <c r="D40" s="5" t="s">
        <v>803</v>
      </c>
      <c r="E40" s="3">
        <v>989.26</v>
      </c>
      <c r="H40" t="s">
        <v>1018</v>
      </c>
      <c r="I40" s="5" t="s">
        <v>185</v>
      </c>
      <c r="K40" t="s">
        <v>193</v>
      </c>
      <c r="L40" t="s">
        <v>348</v>
      </c>
    </row>
    <row r="41" spans="1:12" x14ac:dyDescent="0.2">
      <c r="A41" t="s">
        <v>912</v>
      </c>
      <c r="B41" s="3">
        <v>276.80099999999999</v>
      </c>
      <c r="C41" s="3" t="s">
        <v>940</v>
      </c>
      <c r="D41" s="5" t="s">
        <v>803</v>
      </c>
      <c r="E41" s="3">
        <v>989.26</v>
      </c>
      <c r="H41" t="s">
        <v>1019</v>
      </c>
      <c r="I41" s="5" t="s">
        <v>186</v>
      </c>
      <c r="K41" t="s">
        <v>193</v>
      </c>
      <c r="L41" t="s">
        <v>349</v>
      </c>
    </row>
    <row r="42" spans="1:12" x14ac:dyDescent="0.2">
      <c r="A42" t="s">
        <v>965</v>
      </c>
      <c r="B42" s="3">
        <v>268.185</v>
      </c>
      <c r="C42" s="3" t="s">
        <v>940</v>
      </c>
      <c r="D42" s="5" t="s">
        <v>803</v>
      </c>
      <c r="E42" s="3">
        <v>989.26</v>
      </c>
      <c r="H42" t="s">
        <v>1020</v>
      </c>
      <c r="I42" s="5" t="s">
        <v>648</v>
      </c>
      <c r="K42" t="s">
        <v>193</v>
      </c>
      <c r="L42" t="s">
        <v>351</v>
      </c>
    </row>
    <row r="43" spans="1:12" x14ac:dyDescent="0.2">
      <c r="A43" t="s">
        <v>1017</v>
      </c>
      <c r="B43" s="3">
        <v>487.40300000000002</v>
      </c>
      <c r="C43" s="3" t="s">
        <v>941</v>
      </c>
      <c r="D43" s="5" t="s">
        <v>803</v>
      </c>
      <c r="E43" s="3">
        <v>989.26</v>
      </c>
      <c r="H43" t="s">
        <v>991</v>
      </c>
      <c r="I43" s="5" t="s">
        <v>393</v>
      </c>
      <c r="K43" t="s">
        <v>193</v>
      </c>
      <c r="L43" t="s">
        <v>373</v>
      </c>
    </row>
    <row r="44" spans="1:12" x14ac:dyDescent="0.2">
      <c r="A44" t="s">
        <v>1018</v>
      </c>
      <c r="B44" s="3">
        <v>306.98500000000001</v>
      </c>
      <c r="C44" s="3" t="s">
        <v>941</v>
      </c>
      <c r="D44" s="5" t="s">
        <v>803</v>
      </c>
      <c r="E44" s="3">
        <v>989.26</v>
      </c>
      <c r="H44" t="s">
        <v>918</v>
      </c>
      <c r="I44" s="5" t="s">
        <v>649</v>
      </c>
      <c r="K44" t="s">
        <v>193</v>
      </c>
      <c r="L44" t="s">
        <v>376</v>
      </c>
    </row>
    <row r="45" spans="1:12" x14ac:dyDescent="0.2">
      <c r="A45" t="s">
        <v>1019</v>
      </c>
      <c r="B45" s="3">
        <v>28.109000000000002</v>
      </c>
      <c r="C45" s="3" t="s">
        <v>939</v>
      </c>
      <c r="D45" s="5" t="s">
        <v>803</v>
      </c>
      <c r="E45" s="3">
        <v>989.26</v>
      </c>
      <c r="H45" t="s">
        <v>1022</v>
      </c>
      <c r="I45" s="5" t="s">
        <v>650</v>
      </c>
      <c r="K45" t="s">
        <v>193</v>
      </c>
      <c r="L45" t="s">
        <v>377</v>
      </c>
    </row>
    <row r="46" spans="1:12" x14ac:dyDescent="0.2">
      <c r="A46" t="s">
        <v>1020</v>
      </c>
      <c r="B46" s="3">
        <v>577.72199999999998</v>
      </c>
      <c r="C46" s="3" t="s">
        <v>939</v>
      </c>
      <c r="D46" s="5" t="s">
        <v>803</v>
      </c>
      <c r="E46" s="3">
        <v>989.26</v>
      </c>
      <c r="H46" t="s">
        <v>972</v>
      </c>
      <c r="I46" s="5" t="s">
        <v>187</v>
      </c>
      <c r="K46" t="s">
        <v>193</v>
      </c>
      <c r="L46" t="s">
        <v>379</v>
      </c>
    </row>
    <row r="47" spans="1:12" x14ac:dyDescent="0.2">
      <c r="A47" t="s">
        <v>991</v>
      </c>
      <c r="B47" s="3">
        <v>-154.39500000000001</v>
      </c>
      <c r="C47" s="3" t="s">
        <v>939</v>
      </c>
      <c r="D47" s="5" t="s">
        <v>803</v>
      </c>
      <c r="E47" s="3">
        <v>989.26</v>
      </c>
      <c r="H47" t="s">
        <v>949</v>
      </c>
      <c r="I47" s="5" t="s">
        <v>394</v>
      </c>
      <c r="K47" t="s">
        <v>193</v>
      </c>
      <c r="L47" t="s">
        <v>393</v>
      </c>
    </row>
    <row r="48" spans="1:12" x14ac:dyDescent="0.2">
      <c r="A48" t="s">
        <v>918</v>
      </c>
      <c r="B48" s="3">
        <v>-177.89599999999999</v>
      </c>
      <c r="C48" s="3" t="s">
        <v>939</v>
      </c>
      <c r="D48" s="5" t="s">
        <v>803</v>
      </c>
      <c r="E48" s="3">
        <v>989.26</v>
      </c>
      <c r="H48" t="s">
        <v>950</v>
      </c>
      <c r="I48" s="5" t="s">
        <v>651</v>
      </c>
      <c r="K48" t="s">
        <v>193</v>
      </c>
      <c r="L48" t="s">
        <v>394</v>
      </c>
    </row>
    <row r="49" spans="1:12" x14ac:dyDescent="0.2">
      <c r="A49" t="s">
        <v>922</v>
      </c>
      <c r="B49" s="3">
        <v>62.52</v>
      </c>
      <c r="C49" s="3" t="s">
        <v>941</v>
      </c>
      <c r="D49" s="5" t="s">
        <v>803</v>
      </c>
      <c r="E49" s="3">
        <v>989.26</v>
      </c>
      <c r="H49" t="s">
        <v>973</v>
      </c>
      <c r="I49" s="5" t="s">
        <v>395</v>
      </c>
      <c r="K49" t="s">
        <v>193</v>
      </c>
      <c r="L49" t="s">
        <v>395</v>
      </c>
    </row>
    <row r="50" spans="1:12" x14ac:dyDescent="0.2">
      <c r="A50" t="s">
        <v>1022</v>
      </c>
      <c r="B50" s="3">
        <v>213.55600000000001</v>
      </c>
      <c r="C50" s="3" t="s">
        <v>941</v>
      </c>
      <c r="D50" s="5" t="s">
        <v>803</v>
      </c>
      <c r="E50" s="3">
        <v>989.26</v>
      </c>
      <c r="H50" t="s">
        <v>1023</v>
      </c>
      <c r="I50" s="5" t="s">
        <v>652</v>
      </c>
      <c r="K50" t="s">
        <v>193</v>
      </c>
      <c r="L50" t="s">
        <v>396</v>
      </c>
    </row>
    <row r="51" spans="1:12" x14ac:dyDescent="0.2">
      <c r="A51" t="s">
        <v>925</v>
      </c>
      <c r="B51" s="3">
        <v>123.64400000000001</v>
      </c>
      <c r="C51" s="3" t="s">
        <v>940</v>
      </c>
      <c r="D51" s="5" t="s">
        <v>803</v>
      </c>
      <c r="E51" s="3">
        <v>989.26</v>
      </c>
      <c r="H51" t="s">
        <v>951</v>
      </c>
      <c r="I51" s="5" t="s">
        <v>653</v>
      </c>
      <c r="K51" t="s">
        <v>193</v>
      </c>
      <c r="L51" t="s">
        <v>398</v>
      </c>
    </row>
    <row r="52" spans="1:12" x14ac:dyDescent="0.2">
      <c r="A52" t="s">
        <v>926</v>
      </c>
      <c r="B52" s="3">
        <v>221.244</v>
      </c>
      <c r="C52" s="3" t="s">
        <v>940</v>
      </c>
      <c r="D52" s="5" t="s">
        <v>803</v>
      </c>
      <c r="E52" s="3">
        <v>989.26</v>
      </c>
      <c r="H52" t="s">
        <v>952</v>
      </c>
      <c r="I52" s="5" t="s">
        <v>396</v>
      </c>
      <c r="K52" t="s">
        <v>193</v>
      </c>
      <c r="L52" t="s">
        <v>413</v>
      </c>
    </row>
    <row r="53" spans="1:12" x14ac:dyDescent="0.2">
      <c r="A53" t="s">
        <v>972</v>
      </c>
      <c r="B53" s="3">
        <v>131.78899999999999</v>
      </c>
      <c r="C53" s="3" t="s">
        <v>940</v>
      </c>
      <c r="D53" s="5" t="s">
        <v>803</v>
      </c>
      <c r="E53" s="3">
        <v>989.26</v>
      </c>
      <c r="H53" t="s">
        <v>975</v>
      </c>
      <c r="I53" s="5" t="s">
        <v>188</v>
      </c>
      <c r="K53" t="s">
        <v>193</v>
      </c>
      <c r="L53" t="s">
        <v>436</v>
      </c>
    </row>
    <row r="54" spans="1:12" x14ac:dyDescent="0.2">
      <c r="A54" t="s">
        <v>949</v>
      </c>
      <c r="B54" s="3">
        <v>-233.33600000000001</v>
      </c>
      <c r="C54" s="3" t="s">
        <v>940</v>
      </c>
      <c r="D54" s="5" t="s">
        <v>803</v>
      </c>
      <c r="E54" s="3">
        <v>989.26</v>
      </c>
      <c r="H54" t="s">
        <v>1024</v>
      </c>
      <c r="I54" s="5" t="s">
        <v>189</v>
      </c>
      <c r="K54" t="s">
        <v>437</v>
      </c>
      <c r="L54" t="s">
        <v>438</v>
      </c>
    </row>
    <row r="55" spans="1:12" x14ac:dyDescent="0.2">
      <c r="A55" t="s">
        <v>950</v>
      </c>
      <c r="B55" s="3">
        <v>-142.059</v>
      </c>
      <c r="C55" s="3" t="s">
        <v>941</v>
      </c>
      <c r="D55" s="5" t="s">
        <v>803</v>
      </c>
      <c r="E55" s="3">
        <v>989.26</v>
      </c>
      <c r="H55" t="s">
        <v>1025</v>
      </c>
      <c r="I55" s="5" t="s">
        <v>436</v>
      </c>
      <c r="K55" t="s">
        <v>437</v>
      </c>
      <c r="L55" t="s">
        <v>439</v>
      </c>
    </row>
    <row r="56" spans="1:12" x14ac:dyDescent="0.2">
      <c r="A56" t="s">
        <v>973</v>
      </c>
      <c r="B56" s="3">
        <v>403.67500000000001</v>
      </c>
      <c r="C56" s="3" t="s">
        <v>939</v>
      </c>
      <c r="D56" s="5" t="s">
        <v>803</v>
      </c>
      <c r="E56" s="3">
        <v>989.26</v>
      </c>
      <c r="H56" t="s">
        <v>1001</v>
      </c>
      <c r="K56" t="s">
        <v>437</v>
      </c>
      <c r="L56" t="s">
        <v>441</v>
      </c>
    </row>
    <row r="57" spans="1:12" x14ac:dyDescent="0.2">
      <c r="A57" t="s">
        <v>1023</v>
      </c>
      <c r="B57" s="3">
        <v>878.96900000000005</v>
      </c>
      <c r="C57" s="3" t="s">
        <v>939</v>
      </c>
      <c r="D57" s="5" t="s">
        <v>803</v>
      </c>
      <c r="E57" s="3">
        <v>989.26</v>
      </c>
      <c r="H57" t="s">
        <v>1028</v>
      </c>
      <c r="I57"/>
      <c r="K57" t="s">
        <v>437</v>
      </c>
      <c r="L57" t="s">
        <v>456</v>
      </c>
    </row>
    <row r="58" spans="1:12" x14ac:dyDescent="0.2">
      <c r="A58" t="s">
        <v>951</v>
      </c>
      <c r="B58" s="3">
        <v>408.68299999999999</v>
      </c>
      <c r="C58" s="3" t="s">
        <v>941</v>
      </c>
      <c r="D58" s="5" t="s">
        <v>803</v>
      </c>
      <c r="E58" s="3">
        <v>989.26</v>
      </c>
      <c r="H58" t="s">
        <v>1029</v>
      </c>
      <c r="I58"/>
      <c r="K58" t="s">
        <v>437</v>
      </c>
      <c r="L58" t="s">
        <v>457</v>
      </c>
    </row>
    <row r="59" spans="1:12" x14ac:dyDescent="0.2">
      <c r="A59" t="s">
        <v>952</v>
      </c>
      <c r="B59" s="3">
        <v>-101.13500000000001</v>
      </c>
      <c r="C59" s="3" t="s">
        <v>940</v>
      </c>
      <c r="D59" s="5" t="s">
        <v>803</v>
      </c>
      <c r="E59" s="3">
        <v>989.26</v>
      </c>
      <c r="H59" t="s">
        <v>1002</v>
      </c>
      <c r="I59"/>
      <c r="K59" t="s">
        <v>437</v>
      </c>
      <c r="L59" t="s">
        <v>459</v>
      </c>
    </row>
    <row r="60" spans="1:12" x14ac:dyDescent="0.2">
      <c r="A60" t="s">
        <v>975</v>
      </c>
      <c r="B60" s="3">
        <v>1104.3130000000001</v>
      </c>
      <c r="C60" s="3" t="s">
        <v>940</v>
      </c>
      <c r="D60" s="5" t="s">
        <v>803</v>
      </c>
      <c r="E60" s="3">
        <v>989.26</v>
      </c>
      <c r="H60" t="s">
        <v>1030</v>
      </c>
      <c r="I60"/>
      <c r="K60" t="s">
        <v>437</v>
      </c>
      <c r="L60" t="s">
        <v>468</v>
      </c>
    </row>
    <row r="61" spans="1:12" x14ac:dyDescent="0.2">
      <c r="A61" t="s">
        <v>1024</v>
      </c>
      <c r="B61" s="3">
        <v>-170.47300000000001</v>
      </c>
      <c r="C61" s="3" t="s">
        <v>940</v>
      </c>
      <c r="D61" s="5" t="s">
        <v>803</v>
      </c>
      <c r="E61" s="3">
        <v>989.26</v>
      </c>
      <c r="H61" t="s">
        <v>1031</v>
      </c>
      <c r="I61"/>
      <c r="K61" t="s">
        <v>437</v>
      </c>
      <c r="L61" t="s">
        <v>469</v>
      </c>
    </row>
    <row r="62" spans="1:12" x14ac:dyDescent="0.2">
      <c r="A62" t="s">
        <v>953</v>
      </c>
      <c r="B62" s="3">
        <v>-157.613</v>
      </c>
      <c r="C62" s="3" t="s">
        <v>940</v>
      </c>
      <c r="D62" s="5" t="s">
        <v>803</v>
      </c>
      <c r="E62" s="3">
        <v>989.26</v>
      </c>
      <c r="H62" t="s">
        <v>1032</v>
      </c>
      <c r="I62"/>
      <c r="K62" t="s">
        <v>437</v>
      </c>
      <c r="L62" t="s">
        <v>470</v>
      </c>
    </row>
    <row r="63" spans="1:12" x14ac:dyDescent="0.2">
      <c r="A63" t="s">
        <v>1025</v>
      </c>
      <c r="B63" s="3">
        <v>-280.26</v>
      </c>
      <c r="C63" s="3" t="s">
        <v>940</v>
      </c>
      <c r="D63" s="5" t="s">
        <v>803</v>
      </c>
      <c r="E63" s="3">
        <v>989.26</v>
      </c>
      <c r="H63" t="s">
        <v>947</v>
      </c>
      <c r="I63"/>
      <c r="K63" t="s">
        <v>437</v>
      </c>
      <c r="L63" t="s">
        <v>471</v>
      </c>
    </row>
    <row r="64" spans="1:12" x14ac:dyDescent="0.2">
      <c r="A64" t="s">
        <v>1001</v>
      </c>
      <c r="B64" s="3">
        <v>-760.86500000000001</v>
      </c>
      <c r="C64" s="3" t="s">
        <v>939</v>
      </c>
      <c r="D64" s="5" t="s">
        <v>803</v>
      </c>
      <c r="E64" s="3">
        <v>989.26</v>
      </c>
      <c r="H64" t="s">
        <v>1036</v>
      </c>
      <c r="I64"/>
      <c r="K64" t="s">
        <v>437</v>
      </c>
      <c r="L64" t="s">
        <v>472</v>
      </c>
    </row>
    <row r="65" spans="1:12" x14ac:dyDescent="0.2">
      <c r="A65" t="s">
        <v>1028</v>
      </c>
      <c r="B65" s="3">
        <v>1665.7760000000001</v>
      </c>
      <c r="C65" s="3" t="s">
        <v>940</v>
      </c>
      <c r="D65" s="5" t="s">
        <v>803</v>
      </c>
      <c r="E65" s="3">
        <v>989.26</v>
      </c>
      <c r="H65" t="s">
        <v>1037</v>
      </c>
      <c r="I65"/>
      <c r="K65" t="s">
        <v>437</v>
      </c>
      <c r="L65" t="s">
        <v>473</v>
      </c>
    </row>
    <row r="66" spans="1:12" x14ac:dyDescent="0.2">
      <c r="A66" t="s">
        <v>1029</v>
      </c>
      <c r="B66" s="3">
        <v>352.92899999999997</v>
      </c>
      <c r="C66" s="3" t="s">
        <v>941</v>
      </c>
      <c r="D66" s="5" t="s">
        <v>803</v>
      </c>
      <c r="E66" s="3">
        <v>989.26</v>
      </c>
      <c r="H66" t="s">
        <v>966</v>
      </c>
      <c r="I66"/>
      <c r="K66" t="s">
        <v>437</v>
      </c>
      <c r="L66" t="s">
        <v>474</v>
      </c>
    </row>
    <row r="67" spans="1:12" x14ac:dyDescent="0.2">
      <c r="A67" t="s">
        <v>1002</v>
      </c>
      <c r="B67" s="3">
        <v>-252.851</v>
      </c>
      <c r="C67" s="3" t="s">
        <v>939</v>
      </c>
      <c r="D67" s="5" t="s">
        <v>803</v>
      </c>
      <c r="E67" s="3">
        <v>989.26</v>
      </c>
      <c r="H67" t="s">
        <v>987</v>
      </c>
      <c r="I67"/>
      <c r="K67" t="s">
        <v>437</v>
      </c>
      <c r="L67" t="s">
        <v>476</v>
      </c>
    </row>
    <row r="68" spans="1:12" x14ac:dyDescent="0.2">
      <c r="A68" t="s">
        <v>1030</v>
      </c>
      <c r="B68" s="3">
        <v>-875.08500000000004</v>
      </c>
      <c r="C68" s="3" t="s">
        <v>940</v>
      </c>
      <c r="D68" s="5" t="s">
        <v>803</v>
      </c>
      <c r="E68" s="3">
        <v>989.26</v>
      </c>
      <c r="H68" t="s">
        <v>988</v>
      </c>
      <c r="I68"/>
      <c r="K68" t="s">
        <v>437</v>
      </c>
      <c r="L68" t="s">
        <v>489</v>
      </c>
    </row>
    <row r="69" spans="1:12" x14ac:dyDescent="0.2">
      <c r="A69" t="s">
        <v>1031</v>
      </c>
      <c r="B69" s="3">
        <v>-364.03500000000003</v>
      </c>
      <c r="C69" s="3" t="s">
        <v>941</v>
      </c>
      <c r="D69" s="5" t="s">
        <v>803</v>
      </c>
      <c r="E69" s="3">
        <v>989.26</v>
      </c>
      <c r="H69" t="s">
        <v>1038</v>
      </c>
      <c r="I69"/>
      <c r="K69" t="s">
        <v>437</v>
      </c>
      <c r="L69" t="s">
        <v>491</v>
      </c>
    </row>
    <row r="70" spans="1:12" x14ac:dyDescent="0.2">
      <c r="A70" t="s">
        <v>1032</v>
      </c>
      <c r="B70" s="3">
        <v>-852.66499999999996</v>
      </c>
      <c r="C70" s="3" t="s">
        <v>940</v>
      </c>
      <c r="D70" s="5" t="s">
        <v>803</v>
      </c>
      <c r="E70" s="3">
        <v>989.26</v>
      </c>
      <c r="H70" t="s">
        <v>1039</v>
      </c>
      <c r="I70"/>
      <c r="K70" t="s">
        <v>437</v>
      </c>
      <c r="L70" t="s">
        <v>516</v>
      </c>
    </row>
    <row r="71" spans="1:12" x14ac:dyDescent="0.2">
      <c r="A71" t="s">
        <v>947</v>
      </c>
      <c r="B71" s="3">
        <v>-92.156499999999994</v>
      </c>
      <c r="C71" s="3" t="s">
        <v>941</v>
      </c>
      <c r="D71" s="5" t="s">
        <v>700</v>
      </c>
      <c r="E71" s="3">
        <v>492.05</v>
      </c>
      <c r="H71" t="s">
        <v>996</v>
      </c>
      <c r="I71"/>
      <c r="K71" t="s">
        <v>437</v>
      </c>
      <c r="L71" t="s">
        <v>518</v>
      </c>
    </row>
    <row r="72" spans="1:12" x14ac:dyDescent="0.2">
      <c r="A72" t="s">
        <v>1036</v>
      </c>
      <c r="B72" s="3">
        <v>1770.7752</v>
      </c>
      <c r="C72" s="3" t="s">
        <v>941</v>
      </c>
      <c r="D72" s="5" t="s">
        <v>700</v>
      </c>
      <c r="E72" s="3">
        <v>492.05</v>
      </c>
      <c r="H72" t="s">
        <v>1021</v>
      </c>
      <c r="I72"/>
      <c r="K72" t="s">
        <v>437</v>
      </c>
      <c r="L72" t="s">
        <v>544</v>
      </c>
    </row>
    <row r="73" spans="1:12" x14ac:dyDescent="0.2">
      <c r="A73" t="s">
        <v>1037</v>
      </c>
      <c r="B73" s="3">
        <v>-1514.7039</v>
      </c>
      <c r="C73" s="3" t="s">
        <v>941</v>
      </c>
      <c r="D73" s="5" t="s">
        <v>700</v>
      </c>
      <c r="E73" s="3">
        <v>492.05</v>
      </c>
      <c r="H73" t="s">
        <v>1041</v>
      </c>
      <c r="I73"/>
      <c r="K73" t="s">
        <v>437</v>
      </c>
      <c r="L73" t="s">
        <v>569</v>
      </c>
    </row>
    <row r="74" spans="1:12" x14ac:dyDescent="0.2">
      <c r="A74" t="s">
        <v>966</v>
      </c>
      <c r="B74" s="3">
        <v>-42.103499999999997</v>
      </c>
      <c r="C74" s="3" t="s">
        <v>941</v>
      </c>
      <c r="D74" s="5" t="s">
        <v>700</v>
      </c>
      <c r="E74" s="3">
        <v>492.05</v>
      </c>
      <c r="H74" t="s">
        <v>932</v>
      </c>
      <c r="I74"/>
      <c r="K74" t="s">
        <v>437</v>
      </c>
      <c r="L74" t="s">
        <v>571</v>
      </c>
    </row>
    <row r="75" spans="1:12" x14ac:dyDescent="0.2">
      <c r="A75" t="s">
        <v>987</v>
      </c>
      <c r="B75" s="3">
        <v>-44.151400000000002</v>
      </c>
      <c r="C75" s="3" t="s">
        <v>941</v>
      </c>
      <c r="D75" s="5" t="s">
        <v>700</v>
      </c>
      <c r="E75" s="3">
        <v>492.05</v>
      </c>
      <c r="H75" t="s">
        <v>933</v>
      </c>
      <c r="I75"/>
      <c r="K75" t="s">
        <v>437</v>
      </c>
      <c r="L75" t="s">
        <v>600</v>
      </c>
    </row>
    <row r="76" spans="1:12" x14ac:dyDescent="0.2">
      <c r="A76" t="s">
        <v>988</v>
      </c>
      <c r="B76" s="3">
        <v>-33.904200000000003</v>
      </c>
      <c r="C76" s="3" t="s">
        <v>941</v>
      </c>
      <c r="D76" s="5" t="s">
        <v>700</v>
      </c>
      <c r="E76" s="3">
        <v>492.05</v>
      </c>
      <c r="H76" t="s">
        <v>1042</v>
      </c>
      <c r="I76"/>
      <c r="K76" t="s">
        <v>437</v>
      </c>
      <c r="L76" t="s">
        <v>625</v>
      </c>
    </row>
    <row r="77" spans="1:12" x14ac:dyDescent="0.2">
      <c r="A77" t="s">
        <v>1038</v>
      </c>
      <c r="B77" s="3">
        <v>86.3095</v>
      </c>
      <c r="C77" s="3" t="s">
        <v>941</v>
      </c>
      <c r="D77" s="5" t="s">
        <v>700</v>
      </c>
      <c r="E77" s="3">
        <v>492.05</v>
      </c>
      <c r="H77" t="s">
        <v>1005</v>
      </c>
      <c r="I77"/>
      <c r="K77" t="s">
        <v>437</v>
      </c>
      <c r="L77" t="s">
        <v>626</v>
      </c>
    </row>
    <row r="78" spans="1:12" x14ac:dyDescent="0.2">
      <c r="A78" t="s">
        <v>1039</v>
      </c>
      <c r="B78" s="3">
        <v>2779.3775000000001</v>
      </c>
      <c r="C78" s="3" t="s">
        <v>941</v>
      </c>
      <c r="D78" s="5" t="s">
        <v>700</v>
      </c>
      <c r="E78" s="3">
        <v>492.05</v>
      </c>
      <c r="H78" t="s">
        <v>1043</v>
      </c>
      <c r="I78"/>
      <c r="K78" t="s">
        <v>437</v>
      </c>
      <c r="L78" t="s">
        <v>628</v>
      </c>
    </row>
    <row r="79" spans="1:12" x14ac:dyDescent="0.2">
      <c r="A79" t="s">
        <v>996</v>
      </c>
      <c r="B79" s="3">
        <v>10.6021</v>
      </c>
      <c r="C79" s="3" t="s">
        <v>941</v>
      </c>
      <c r="D79" s="5" t="s">
        <v>700</v>
      </c>
      <c r="E79" s="3">
        <v>492.05</v>
      </c>
      <c r="H79" t="s">
        <v>1044</v>
      </c>
      <c r="I79"/>
      <c r="K79" t="s">
        <v>437</v>
      </c>
      <c r="L79" t="s">
        <v>643</v>
      </c>
    </row>
    <row r="80" spans="1:12" x14ac:dyDescent="0.2">
      <c r="A80" t="s">
        <v>991</v>
      </c>
      <c r="B80" s="3">
        <v>-21.1358</v>
      </c>
      <c r="C80" s="3" t="s">
        <v>941</v>
      </c>
      <c r="D80" s="5" t="s">
        <v>700</v>
      </c>
      <c r="E80" s="3">
        <v>492.05</v>
      </c>
      <c r="H80" t="s">
        <v>1045</v>
      </c>
      <c r="I80"/>
      <c r="K80" t="s">
        <v>437</v>
      </c>
      <c r="L80" t="s">
        <v>644</v>
      </c>
    </row>
    <row r="81" spans="1:12" x14ac:dyDescent="0.2">
      <c r="A81" t="s">
        <v>918</v>
      </c>
      <c r="B81" s="3">
        <v>-46.107199999999999</v>
      </c>
      <c r="C81" s="3" t="s">
        <v>941</v>
      </c>
      <c r="D81" s="5" t="s">
        <v>700</v>
      </c>
      <c r="E81" s="3">
        <v>492.05</v>
      </c>
      <c r="H81" t="s">
        <v>934</v>
      </c>
      <c r="I81"/>
      <c r="K81" t="s">
        <v>437</v>
      </c>
      <c r="L81" t="s">
        <v>645</v>
      </c>
    </row>
    <row r="82" spans="1:12" x14ac:dyDescent="0.2">
      <c r="A82" t="s">
        <v>1021</v>
      </c>
      <c r="B82" s="3">
        <v>-34.658999999999999</v>
      </c>
      <c r="C82" s="3" t="s">
        <v>939</v>
      </c>
      <c r="D82" s="5" t="s">
        <v>700</v>
      </c>
      <c r="E82" s="3">
        <v>492.05</v>
      </c>
      <c r="H82" t="s">
        <v>935</v>
      </c>
      <c r="I82"/>
      <c r="K82" t="s">
        <v>437</v>
      </c>
      <c r="L82" t="s">
        <v>646</v>
      </c>
    </row>
    <row r="83" spans="1:12" x14ac:dyDescent="0.2">
      <c r="A83" t="s">
        <v>926</v>
      </c>
      <c r="B83" s="3">
        <v>206.464</v>
      </c>
      <c r="C83" s="3" t="s">
        <v>941</v>
      </c>
      <c r="D83" s="5" t="s">
        <v>700</v>
      </c>
      <c r="E83" s="3">
        <v>492.05</v>
      </c>
      <c r="H83" t="s">
        <v>976</v>
      </c>
      <c r="I83"/>
      <c r="K83" t="s">
        <v>437</v>
      </c>
      <c r="L83" t="s">
        <v>647</v>
      </c>
    </row>
    <row r="84" spans="1:12" x14ac:dyDescent="0.2">
      <c r="A84" t="s">
        <v>928</v>
      </c>
      <c r="B84" s="3">
        <v>-213.5881</v>
      </c>
      <c r="C84" s="3" t="s">
        <v>941</v>
      </c>
      <c r="D84" s="5" t="s">
        <v>700</v>
      </c>
      <c r="E84" s="3">
        <v>492.05</v>
      </c>
      <c r="H84" t="s">
        <v>1046</v>
      </c>
      <c r="I84"/>
      <c r="K84" t="s">
        <v>437</v>
      </c>
      <c r="L84" t="s">
        <v>648</v>
      </c>
    </row>
    <row r="85" spans="1:12" x14ac:dyDescent="0.2">
      <c r="A85" t="s">
        <v>1041</v>
      </c>
      <c r="B85" s="3">
        <v>117.2041</v>
      </c>
      <c r="C85" s="3" t="s">
        <v>941</v>
      </c>
      <c r="D85" s="5" t="s">
        <v>700</v>
      </c>
      <c r="E85" s="3">
        <v>492.05</v>
      </c>
      <c r="H85" t="s">
        <v>1047</v>
      </c>
      <c r="I85"/>
      <c r="K85" t="s">
        <v>437</v>
      </c>
      <c r="L85" t="s">
        <v>649</v>
      </c>
    </row>
    <row r="86" spans="1:12" x14ac:dyDescent="0.2">
      <c r="A86" t="s">
        <v>932</v>
      </c>
      <c r="B86" s="3">
        <v>-121.0018</v>
      </c>
      <c r="C86" s="3" t="s">
        <v>941</v>
      </c>
      <c r="D86" s="5" t="s">
        <v>700</v>
      </c>
      <c r="E86" s="3">
        <v>492.05</v>
      </c>
      <c r="H86" t="s">
        <v>977</v>
      </c>
      <c r="I86"/>
      <c r="K86" t="s">
        <v>437</v>
      </c>
      <c r="L86" t="s">
        <v>650</v>
      </c>
    </row>
    <row r="87" spans="1:12" x14ac:dyDescent="0.2">
      <c r="A87" t="s">
        <v>933</v>
      </c>
      <c r="B87" s="3">
        <v>-9.8068000000000008</v>
      </c>
      <c r="C87" s="3" t="s">
        <v>941</v>
      </c>
      <c r="D87" s="5" t="s">
        <v>700</v>
      </c>
      <c r="E87" s="3">
        <v>492.05</v>
      </c>
      <c r="H87" t="s">
        <v>1048</v>
      </c>
      <c r="I87"/>
      <c r="K87" t="s">
        <v>437</v>
      </c>
      <c r="L87" t="s">
        <v>651</v>
      </c>
    </row>
    <row r="88" spans="1:12" x14ac:dyDescent="0.2">
      <c r="A88" t="s">
        <v>1042</v>
      </c>
      <c r="B88" s="3">
        <v>-2288.3526999999999</v>
      </c>
      <c r="C88" s="3" t="s">
        <v>941</v>
      </c>
      <c r="D88" s="5" t="s">
        <v>700</v>
      </c>
      <c r="E88" s="3">
        <v>492.05</v>
      </c>
      <c r="H88" t="s">
        <v>979</v>
      </c>
      <c r="I88"/>
      <c r="K88" t="s">
        <v>437</v>
      </c>
      <c r="L88" t="s">
        <v>652</v>
      </c>
    </row>
    <row r="89" spans="1:12" x14ac:dyDescent="0.2">
      <c r="A89" t="s">
        <v>953</v>
      </c>
      <c r="B89" s="3">
        <v>-8.1972000000000005</v>
      </c>
      <c r="C89" s="3" t="s">
        <v>941</v>
      </c>
      <c r="D89" s="5" t="s">
        <v>700</v>
      </c>
      <c r="E89" s="3">
        <v>492.05</v>
      </c>
      <c r="H89" t="s">
        <v>980</v>
      </c>
      <c r="I89"/>
      <c r="K89" t="s">
        <v>437</v>
      </c>
      <c r="L89" t="s">
        <v>653</v>
      </c>
    </row>
    <row r="90" spans="1:12" x14ac:dyDescent="0.2">
      <c r="A90" t="s">
        <v>1005</v>
      </c>
      <c r="B90" s="3">
        <v>61.097099999999998</v>
      </c>
      <c r="C90" s="3" t="s">
        <v>941</v>
      </c>
      <c r="D90" s="5" t="s">
        <v>700</v>
      </c>
      <c r="E90" s="3">
        <v>492.05</v>
      </c>
      <c r="H90" t="s">
        <v>981</v>
      </c>
      <c r="I90"/>
      <c r="K90" t="s">
        <v>437</v>
      </c>
      <c r="L90" t="s">
        <v>655</v>
      </c>
    </row>
    <row r="91" spans="1:12" x14ac:dyDescent="0.2">
      <c r="A91" t="s">
        <v>1043</v>
      </c>
      <c r="B91" s="3">
        <v>-1606.3435999999999</v>
      </c>
      <c r="C91" s="3" t="s">
        <v>941</v>
      </c>
      <c r="D91" s="5" t="s">
        <v>700</v>
      </c>
      <c r="E91" s="3">
        <v>492.05</v>
      </c>
      <c r="H91" t="s">
        <v>1033</v>
      </c>
      <c r="I91"/>
      <c r="K91" t="s">
        <v>437</v>
      </c>
      <c r="L91" t="s">
        <v>675</v>
      </c>
    </row>
    <row r="92" spans="1:12" x14ac:dyDescent="0.2">
      <c r="A92" t="s">
        <v>1044</v>
      </c>
      <c r="B92" s="3">
        <v>117.7063</v>
      </c>
      <c r="C92" s="3" t="s">
        <v>939</v>
      </c>
      <c r="D92" s="5" t="s">
        <v>700</v>
      </c>
      <c r="E92" s="3">
        <v>492.05</v>
      </c>
      <c r="H92" t="s">
        <v>1049</v>
      </c>
      <c r="I92"/>
      <c r="K92" t="s">
        <v>677</v>
      </c>
      <c r="L92" t="s">
        <v>678</v>
      </c>
    </row>
    <row r="93" spans="1:12" x14ac:dyDescent="0.2">
      <c r="A93" t="s">
        <v>1045</v>
      </c>
      <c r="B93" s="3">
        <v>76.190200000000004</v>
      </c>
      <c r="C93" s="3" t="s">
        <v>941</v>
      </c>
      <c r="D93" s="5" t="s">
        <v>700</v>
      </c>
      <c r="E93" s="3">
        <v>492.05</v>
      </c>
      <c r="H93" t="s">
        <v>1050</v>
      </c>
      <c r="I93"/>
      <c r="K93" t="s">
        <v>677</v>
      </c>
      <c r="L93" t="s">
        <v>690</v>
      </c>
    </row>
    <row r="94" spans="1:12" x14ac:dyDescent="0.2">
      <c r="A94" t="s">
        <v>934</v>
      </c>
      <c r="B94" s="3">
        <v>21.425899999999999</v>
      </c>
      <c r="C94" s="3" t="s">
        <v>941</v>
      </c>
      <c r="D94" s="5" t="s">
        <v>700</v>
      </c>
      <c r="E94" s="3">
        <v>492.05</v>
      </c>
      <c r="H94" t="s">
        <v>1051</v>
      </c>
      <c r="I94"/>
      <c r="K94" t="s">
        <v>677</v>
      </c>
      <c r="L94" t="s">
        <v>692</v>
      </c>
    </row>
    <row r="95" spans="1:12" x14ac:dyDescent="0.2">
      <c r="A95" t="s">
        <v>935</v>
      </c>
      <c r="B95" s="3">
        <v>24.472899999999999</v>
      </c>
      <c r="C95" s="3" t="s">
        <v>941</v>
      </c>
      <c r="D95" s="5" t="s">
        <v>700</v>
      </c>
      <c r="E95" s="3">
        <v>492.05</v>
      </c>
      <c r="H95" t="s">
        <v>993</v>
      </c>
      <c r="I95"/>
      <c r="K95" t="s">
        <v>677</v>
      </c>
      <c r="L95" t="s">
        <v>700</v>
      </c>
    </row>
    <row r="96" spans="1:12" x14ac:dyDescent="0.2">
      <c r="A96" t="s">
        <v>976</v>
      </c>
      <c r="B96" s="3">
        <v>-175.1618</v>
      </c>
      <c r="C96" s="3" t="s">
        <v>941</v>
      </c>
      <c r="D96" s="5" t="s">
        <v>700</v>
      </c>
      <c r="E96" s="3">
        <v>492.05</v>
      </c>
      <c r="H96" t="s">
        <v>1052</v>
      </c>
      <c r="I96"/>
      <c r="K96" t="s">
        <v>677</v>
      </c>
      <c r="L96" t="s">
        <v>701</v>
      </c>
    </row>
    <row r="97" spans="1:12" x14ac:dyDescent="0.2">
      <c r="A97" t="s">
        <v>1046</v>
      </c>
      <c r="B97" s="3">
        <v>-155.7252</v>
      </c>
      <c r="C97" s="3" t="s">
        <v>939</v>
      </c>
      <c r="D97" s="5" t="s">
        <v>700</v>
      </c>
      <c r="E97" s="3">
        <v>492.05</v>
      </c>
      <c r="H97" t="s">
        <v>1053</v>
      </c>
      <c r="I97"/>
      <c r="K97" t="s">
        <v>677</v>
      </c>
      <c r="L97" t="s">
        <v>702</v>
      </c>
    </row>
    <row r="98" spans="1:12" x14ac:dyDescent="0.2">
      <c r="A98" t="s">
        <v>1047</v>
      </c>
      <c r="B98" s="3">
        <v>-89.482900000000001</v>
      </c>
      <c r="C98" s="3" t="s">
        <v>939</v>
      </c>
      <c r="D98" s="5" t="s">
        <v>700</v>
      </c>
      <c r="E98" s="3">
        <v>492.05</v>
      </c>
      <c r="H98" t="s">
        <v>956</v>
      </c>
      <c r="I98"/>
      <c r="K98" t="s">
        <v>677</v>
      </c>
      <c r="L98" t="s">
        <v>703</v>
      </c>
    </row>
    <row r="99" spans="1:12" x14ac:dyDescent="0.2">
      <c r="A99" t="s">
        <v>977</v>
      </c>
      <c r="B99" s="3">
        <v>-84.377899999999997</v>
      </c>
      <c r="C99" s="3" t="s">
        <v>941</v>
      </c>
      <c r="D99" s="5" t="s">
        <v>700</v>
      </c>
      <c r="E99" s="3">
        <v>492.05</v>
      </c>
      <c r="H99" t="s">
        <v>1006</v>
      </c>
      <c r="I99"/>
      <c r="K99" t="s">
        <v>677</v>
      </c>
      <c r="L99" t="s">
        <v>705</v>
      </c>
    </row>
    <row r="100" spans="1:12" x14ac:dyDescent="0.2">
      <c r="A100" t="s">
        <v>1048</v>
      </c>
      <c r="B100" s="3">
        <v>-85.574299999999994</v>
      </c>
      <c r="C100" s="3" t="s">
        <v>941</v>
      </c>
      <c r="D100" s="5" t="s">
        <v>700</v>
      </c>
      <c r="E100" s="3">
        <v>492.05</v>
      </c>
      <c r="H100" t="s">
        <v>1035</v>
      </c>
      <c r="I100"/>
      <c r="K100" t="s">
        <v>677</v>
      </c>
      <c r="L100" t="s">
        <v>717</v>
      </c>
    </row>
    <row r="101" spans="1:12" x14ac:dyDescent="0.2">
      <c r="A101" t="s">
        <v>979</v>
      </c>
      <c r="B101" s="3">
        <v>-150.45529999999999</v>
      </c>
      <c r="C101" s="3" t="s">
        <v>939</v>
      </c>
      <c r="D101" s="5" t="s">
        <v>700</v>
      </c>
      <c r="E101" s="3">
        <v>492.05</v>
      </c>
      <c r="H101" t="s">
        <v>1054</v>
      </c>
      <c r="I101"/>
      <c r="K101" t="s">
        <v>677</v>
      </c>
      <c r="L101" t="s">
        <v>744</v>
      </c>
    </row>
    <row r="102" spans="1:12" x14ac:dyDescent="0.2">
      <c r="A102" t="s">
        <v>980</v>
      </c>
      <c r="B102" s="3">
        <v>-131.54169999999999</v>
      </c>
      <c r="C102" s="3" t="s">
        <v>939</v>
      </c>
      <c r="D102" s="5" t="s">
        <v>700</v>
      </c>
      <c r="E102" s="3">
        <v>492.05</v>
      </c>
      <c r="H102" t="s">
        <v>1055</v>
      </c>
      <c r="I102"/>
      <c r="K102" t="s">
        <v>677</v>
      </c>
      <c r="L102" t="s">
        <v>755</v>
      </c>
    </row>
    <row r="103" spans="1:12" x14ac:dyDescent="0.2">
      <c r="A103" t="s">
        <v>981</v>
      </c>
      <c r="B103" s="3">
        <v>-180.614</v>
      </c>
      <c r="C103" s="3" t="s">
        <v>939</v>
      </c>
      <c r="D103" s="5" t="s">
        <v>700</v>
      </c>
      <c r="E103" s="3">
        <v>492.05</v>
      </c>
      <c r="H103" t="s">
        <v>957</v>
      </c>
      <c r="I103"/>
      <c r="K103" t="s">
        <v>677</v>
      </c>
      <c r="L103" t="s">
        <v>780</v>
      </c>
    </row>
    <row r="104" spans="1:12" x14ac:dyDescent="0.2">
      <c r="A104" t="s">
        <v>1033</v>
      </c>
      <c r="B104" s="3">
        <v>386.25</v>
      </c>
      <c r="C104" s="3" t="s">
        <v>941</v>
      </c>
      <c r="D104" s="5" t="s">
        <v>700</v>
      </c>
      <c r="E104" s="3">
        <v>492.05</v>
      </c>
      <c r="H104" t="s">
        <v>1007</v>
      </c>
      <c r="I104"/>
      <c r="K104" t="s">
        <v>677</v>
      </c>
      <c r="L104" t="s">
        <v>781</v>
      </c>
    </row>
    <row r="105" spans="1:12" x14ac:dyDescent="0.2">
      <c r="A105" t="s">
        <v>1049</v>
      </c>
      <c r="B105" s="3">
        <v>371.1121</v>
      </c>
      <c r="C105" s="3" t="s">
        <v>941</v>
      </c>
      <c r="D105" s="5" t="s">
        <v>700</v>
      </c>
      <c r="E105" s="3">
        <v>492.05</v>
      </c>
      <c r="H105" t="s">
        <v>958</v>
      </c>
      <c r="I105"/>
      <c r="K105" t="s">
        <v>782</v>
      </c>
      <c r="L105" t="s">
        <v>783</v>
      </c>
    </row>
    <row r="106" spans="1:12" x14ac:dyDescent="0.2">
      <c r="A106" t="s">
        <v>1050</v>
      </c>
      <c r="B106" s="3">
        <v>377.66899999999998</v>
      </c>
      <c r="C106" s="3" t="s">
        <v>941</v>
      </c>
      <c r="D106" s="5" t="s">
        <v>700</v>
      </c>
      <c r="E106" s="3">
        <v>492.05</v>
      </c>
      <c r="H106" t="s">
        <v>959</v>
      </c>
      <c r="I106"/>
      <c r="K106" t="s">
        <v>782</v>
      </c>
      <c r="L106" t="s">
        <v>785</v>
      </c>
    </row>
    <row r="107" spans="1:12" x14ac:dyDescent="0.2">
      <c r="A107" t="s">
        <v>1051</v>
      </c>
      <c r="B107" s="3">
        <v>2814.7584999999999</v>
      </c>
      <c r="C107" s="3" t="s">
        <v>941</v>
      </c>
      <c r="D107" s="5" t="s">
        <v>700</v>
      </c>
      <c r="E107" s="3">
        <v>492.05</v>
      </c>
      <c r="H107" t="s">
        <v>960</v>
      </c>
      <c r="I107"/>
      <c r="K107" t="s">
        <v>782</v>
      </c>
      <c r="L107" t="s">
        <v>799</v>
      </c>
    </row>
    <row r="108" spans="1:12" x14ac:dyDescent="0.2">
      <c r="A108" t="s">
        <v>993</v>
      </c>
      <c r="B108" s="3">
        <v>-59.037300000000002</v>
      </c>
      <c r="C108" s="3" t="s">
        <v>941</v>
      </c>
      <c r="D108" s="5" t="s">
        <v>700</v>
      </c>
      <c r="E108" s="3">
        <v>492.05</v>
      </c>
      <c r="H108" t="s">
        <v>1009</v>
      </c>
      <c r="I108"/>
      <c r="K108" t="s">
        <v>782</v>
      </c>
      <c r="L108" t="s">
        <v>800</v>
      </c>
    </row>
    <row r="109" spans="1:12" x14ac:dyDescent="0.2">
      <c r="A109" t="s">
        <v>1052</v>
      </c>
      <c r="B109" s="3">
        <v>-37.9221</v>
      </c>
      <c r="C109" s="3" t="s">
        <v>941</v>
      </c>
      <c r="D109" s="5" t="s">
        <v>700</v>
      </c>
      <c r="E109" s="3">
        <v>492.05</v>
      </c>
      <c r="H109" t="s">
        <v>961</v>
      </c>
      <c r="I109"/>
      <c r="K109" t="s">
        <v>801</v>
      </c>
      <c r="L109" t="s">
        <v>802</v>
      </c>
    </row>
    <row r="110" spans="1:12" x14ac:dyDescent="0.2">
      <c r="A110" t="s">
        <v>1053</v>
      </c>
      <c r="B110" s="3">
        <v>734.77290000000005</v>
      </c>
      <c r="C110" s="3" t="s">
        <v>941</v>
      </c>
      <c r="D110" s="5" t="s">
        <v>700</v>
      </c>
      <c r="E110" s="3">
        <v>492.05</v>
      </c>
      <c r="H110" t="s">
        <v>1010</v>
      </c>
      <c r="I110"/>
      <c r="K110" t="s">
        <v>801</v>
      </c>
      <c r="L110" t="s">
        <v>803</v>
      </c>
    </row>
    <row r="111" spans="1:12" x14ac:dyDescent="0.2">
      <c r="A111" t="s">
        <v>956</v>
      </c>
      <c r="B111" s="3">
        <v>-57.495699999999999</v>
      </c>
      <c r="C111" s="3" t="s">
        <v>941</v>
      </c>
      <c r="D111" s="5" t="s">
        <v>700</v>
      </c>
      <c r="E111" s="3">
        <v>492.05</v>
      </c>
      <c r="H111" t="s">
        <v>962</v>
      </c>
      <c r="I111"/>
      <c r="K111" t="s">
        <v>801</v>
      </c>
      <c r="L111" t="s">
        <v>804</v>
      </c>
    </row>
    <row r="112" spans="1:12" x14ac:dyDescent="0.2">
      <c r="A112" t="s">
        <v>1006</v>
      </c>
      <c r="B112" s="3">
        <v>-104.3711</v>
      </c>
      <c r="C112" s="3" t="s">
        <v>941</v>
      </c>
      <c r="D112" s="5" t="s">
        <v>700</v>
      </c>
      <c r="E112" s="3">
        <v>492.05</v>
      </c>
      <c r="H112" t="s">
        <v>963</v>
      </c>
      <c r="I112"/>
      <c r="K112" t="s">
        <v>801</v>
      </c>
      <c r="L112" t="s">
        <v>805</v>
      </c>
    </row>
    <row r="113" spans="1:12" x14ac:dyDescent="0.2">
      <c r="A113" t="s">
        <v>1035</v>
      </c>
      <c r="B113" s="3">
        <v>-97.000100000000003</v>
      </c>
      <c r="C113" s="3" t="s">
        <v>941</v>
      </c>
      <c r="D113" s="5" t="s">
        <v>700</v>
      </c>
      <c r="E113" s="3">
        <v>492.05</v>
      </c>
      <c r="H113" t="s">
        <v>1003</v>
      </c>
      <c r="I113"/>
      <c r="K113" t="s">
        <v>801</v>
      </c>
      <c r="L113" t="s">
        <v>807</v>
      </c>
    </row>
    <row r="114" spans="1:12" x14ac:dyDescent="0.2">
      <c r="A114" t="s">
        <v>1054</v>
      </c>
      <c r="B114" s="3">
        <v>46.640999999999998</v>
      </c>
      <c r="C114" s="3" t="s">
        <v>941</v>
      </c>
      <c r="D114" s="5" t="s">
        <v>700</v>
      </c>
      <c r="E114" s="3">
        <v>492.05</v>
      </c>
      <c r="H114" t="s">
        <v>1056</v>
      </c>
      <c r="I114"/>
      <c r="K114" t="s">
        <v>801</v>
      </c>
      <c r="L114" t="s">
        <v>832</v>
      </c>
    </row>
    <row r="115" spans="1:12" x14ac:dyDescent="0.2">
      <c r="A115" t="s">
        <v>1055</v>
      </c>
      <c r="B115" s="3">
        <v>-2357.9731000000002</v>
      </c>
      <c r="C115" s="3" t="s">
        <v>941</v>
      </c>
      <c r="D115" s="5" t="s">
        <v>700</v>
      </c>
      <c r="E115" s="3">
        <v>492.05</v>
      </c>
      <c r="H115" t="s">
        <v>1057</v>
      </c>
      <c r="I115"/>
      <c r="K115" t="s">
        <v>801</v>
      </c>
      <c r="L115" t="s">
        <v>854</v>
      </c>
    </row>
    <row r="116" spans="1:12" x14ac:dyDescent="0.2">
      <c r="A116" t="s">
        <v>957</v>
      </c>
      <c r="B116" s="3">
        <v>54.133499999999998</v>
      </c>
      <c r="C116" s="3" t="s">
        <v>941</v>
      </c>
      <c r="D116" s="5" t="s">
        <v>700</v>
      </c>
      <c r="E116" s="3">
        <v>492.05</v>
      </c>
      <c r="H116" t="s">
        <v>1058</v>
      </c>
      <c r="I116"/>
      <c r="K116" t="s">
        <v>801</v>
      </c>
      <c r="L116" t="s">
        <v>855</v>
      </c>
    </row>
    <row r="117" spans="1:12" x14ac:dyDescent="0.2">
      <c r="A117" t="s">
        <v>1007</v>
      </c>
      <c r="B117" s="3">
        <v>266.00959999999998</v>
      </c>
      <c r="C117" s="3" t="s">
        <v>939</v>
      </c>
      <c r="D117" s="5" t="s">
        <v>700</v>
      </c>
      <c r="E117" s="3">
        <v>492.05</v>
      </c>
      <c r="H117" t="s">
        <v>1059</v>
      </c>
      <c r="I117"/>
      <c r="K117" t="s">
        <v>801</v>
      </c>
      <c r="L117" t="s">
        <v>858</v>
      </c>
    </row>
    <row r="118" spans="1:12" x14ac:dyDescent="0.2">
      <c r="A118" t="s">
        <v>958</v>
      </c>
      <c r="B118" s="3">
        <v>266.959</v>
      </c>
      <c r="C118" s="3" t="s">
        <v>939</v>
      </c>
      <c r="D118" s="5" t="s">
        <v>700</v>
      </c>
      <c r="E118" s="3">
        <v>492.05</v>
      </c>
      <c r="H118" t="s">
        <v>1060</v>
      </c>
      <c r="I118"/>
      <c r="K118" t="s">
        <v>801</v>
      </c>
      <c r="L118" t="s">
        <v>886</v>
      </c>
    </row>
    <row r="119" spans="1:12" x14ac:dyDescent="0.2">
      <c r="A119" t="s">
        <v>959</v>
      </c>
      <c r="B119" s="3">
        <v>53.904299999999999</v>
      </c>
      <c r="C119" s="3" t="s">
        <v>939</v>
      </c>
      <c r="D119" s="5" t="s">
        <v>700</v>
      </c>
      <c r="E119" s="3">
        <v>492.05</v>
      </c>
      <c r="H119" t="s">
        <v>1061</v>
      </c>
      <c r="I119"/>
    </row>
    <row r="120" spans="1:12" x14ac:dyDescent="0.2">
      <c r="A120" t="s">
        <v>960</v>
      </c>
      <c r="B120" s="3">
        <v>-57.033200000000001</v>
      </c>
      <c r="C120" s="3" t="s">
        <v>939</v>
      </c>
      <c r="D120" s="5" t="s">
        <v>700</v>
      </c>
      <c r="E120" s="3">
        <v>492.05</v>
      </c>
      <c r="H120" t="s">
        <v>945</v>
      </c>
      <c r="I120"/>
    </row>
    <row r="121" spans="1:12" x14ac:dyDescent="0.2">
      <c r="A121" t="s">
        <v>1009</v>
      </c>
      <c r="B121" s="3">
        <v>-24.712900000000001</v>
      </c>
      <c r="C121" s="3" t="s">
        <v>941</v>
      </c>
      <c r="D121" s="5" t="s">
        <v>700</v>
      </c>
      <c r="E121" s="3">
        <v>492.05</v>
      </c>
      <c r="H121" t="s">
        <v>1040</v>
      </c>
      <c r="I121"/>
    </row>
    <row r="122" spans="1:12" x14ac:dyDescent="0.2">
      <c r="A122" t="s">
        <v>961</v>
      </c>
      <c r="B122" s="3">
        <v>-33.604900000000001</v>
      </c>
      <c r="C122" s="3" t="s">
        <v>941</v>
      </c>
      <c r="D122" s="5" t="s">
        <v>700</v>
      </c>
      <c r="E122" s="3">
        <v>492.05</v>
      </c>
      <c r="H122" t="s">
        <v>1063</v>
      </c>
      <c r="I122"/>
    </row>
    <row r="123" spans="1:12" x14ac:dyDescent="0.2">
      <c r="A123" t="s">
        <v>1010</v>
      </c>
      <c r="B123" s="3">
        <v>124.4252</v>
      </c>
      <c r="C123" s="3" t="s">
        <v>941</v>
      </c>
      <c r="D123" s="5" t="s">
        <v>700</v>
      </c>
      <c r="E123" s="3">
        <v>492.05</v>
      </c>
      <c r="H123" t="s">
        <v>1026</v>
      </c>
      <c r="I123"/>
    </row>
    <row r="124" spans="1:12" x14ac:dyDescent="0.2">
      <c r="A124" t="s">
        <v>962</v>
      </c>
      <c r="B124" s="3">
        <v>133.7449</v>
      </c>
      <c r="C124" s="3" t="s">
        <v>941</v>
      </c>
      <c r="D124" s="5" t="s">
        <v>700</v>
      </c>
      <c r="E124" s="3">
        <v>492.05</v>
      </c>
      <c r="H124" t="s">
        <v>1027</v>
      </c>
      <c r="I124"/>
    </row>
    <row r="125" spans="1:12" x14ac:dyDescent="0.2">
      <c r="A125" t="s">
        <v>963</v>
      </c>
      <c r="B125" s="3">
        <v>137.0925</v>
      </c>
      <c r="C125" s="3" t="s">
        <v>941</v>
      </c>
      <c r="D125" s="5" t="s">
        <v>700</v>
      </c>
      <c r="E125" s="3">
        <v>492.05</v>
      </c>
      <c r="H125" t="s">
        <v>995</v>
      </c>
      <c r="I125"/>
    </row>
    <row r="126" spans="1:12" x14ac:dyDescent="0.2">
      <c r="A126" t="s">
        <v>1003</v>
      </c>
      <c r="B126" s="3">
        <v>-26.339700000000001</v>
      </c>
      <c r="C126" s="3" t="s">
        <v>941</v>
      </c>
      <c r="D126" s="5" t="s">
        <v>700</v>
      </c>
      <c r="E126" s="3">
        <v>492.05</v>
      </c>
      <c r="H126" t="s">
        <v>1066</v>
      </c>
      <c r="I126"/>
    </row>
    <row r="127" spans="1:12" x14ac:dyDescent="0.2">
      <c r="A127" t="s">
        <v>1056</v>
      </c>
      <c r="B127" s="3">
        <v>-2471.3827999999999</v>
      </c>
      <c r="C127" s="3" t="s">
        <v>941</v>
      </c>
      <c r="D127" s="5" t="s">
        <v>700</v>
      </c>
      <c r="E127" s="3">
        <v>492.05</v>
      </c>
      <c r="H127" t="s">
        <v>1068</v>
      </c>
      <c r="I127"/>
    </row>
    <row r="128" spans="1:12" x14ac:dyDescent="0.2">
      <c r="A128" t="s">
        <v>1057</v>
      </c>
      <c r="B128" s="3">
        <v>-3039.9661000000001</v>
      </c>
      <c r="C128" s="3" t="s">
        <v>941</v>
      </c>
      <c r="D128" s="5" t="s">
        <v>700</v>
      </c>
      <c r="E128" s="3">
        <v>492.05</v>
      </c>
      <c r="H128" t="s">
        <v>997</v>
      </c>
      <c r="I128"/>
    </row>
    <row r="129" spans="1:9" x14ac:dyDescent="0.2">
      <c r="A129" t="s">
        <v>1058</v>
      </c>
      <c r="B129" s="3">
        <v>-1627.0930000000001</v>
      </c>
      <c r="C129" s="3" t="s">
        <v>941</v>
      </c>
      <c r="D129" s="5" t="s">
        <v>700</v>
      </c>
      <c r="E129" s="3">
        <v>492.05</v>
      </c>
      <c r="H129" t="s">
        <v>948</v>
      </c>
      <c r="I129"/>
    </row>
    <row r="130" spans="1:9" x14ac:dyDescent="0.2">
      <c r="A130" t="s">
        <v>1059</v>
      </c>
      <c r="B130" s="3">
        <v>1689.0401999999999</v>
      </c>
      <c r="C130" s="3" t="s">
        <v>941</v>
      </c>
      <c r="D130" s="5" t="s">
        <v>700</v>
      </c>
      <c r="E130" s="3">
        <v>492.05</v>
      </c>
      <c r="H130" t="s">
        <v>994</v>
      </c>
      <c r="I130"/>
    </row>
    <row r="131" spans="1:9" x14ac:dyDescent="0.2">
      <c r="A131" t="s">
        <v>1060</v>
      </c>
      <c r="B131" s="3">
        <v>-1675.8522</v>
      </c>
      <c r="C131" s="3" t="s">
        <v>941</v>
      </c>
      <c r="D131" s="5" t="s">
        <v>700</v>
      </c>
      <c r="E131" s="3">
        <v>492.05</v>
      </c>
      <c r="H131" t="s">
        <v>1069</v>
      </c>
      <c r="I131"/>
    </row>
    <row r="132" spans="1:9" x14ac:dyDescent="0.2">
      <c r="A132" t="s">
        <v>1061</v>
      </c>
      <c r="B132" s="3">
        <v>287.55560000000003</v>
      </c>
      <c r="C132" s="3" t="s">
        <v>941</v>
      </c>
      <c r="D132" s="5" t="s">
        <v>700</v>
      </c>
      <c r="E132" s="3">
        <v>492.05</v>
      </c>
      <c r="H132" t="s">
        <v>967</v>
      </c>
      <c r="I132"/>
    </row>
    <row r="133" spans="1:9" x14ac:dyDescent="0.2">
      <c r="A133" t="s">
        <v>945</v>
      </c>
      <c r="B133" s="4">
        <v>63.47</v>
      </c>
      <c r="C133" s="3" t="s">
        <v>941</v>
      </c>
      <c r="D133" s="5" t="s">
        <v>805</v>
      </c>
      <c r="E133" s="3">
        <v>1460.7</v>
      </c>
      <c r="H133" t="s">
        <v>968</v>
      </c>
      <c r="I133"/>
    </row>
    <row r="134" spans="1:9" x14ac:dyDescent="0.2">
      <c r="A134" t="s">
        <v>1040</v>
      </c>
      <c r="B134" s="4">
        <v>127</v>
      </c>
      <c r="C134" s="3" t="s">
        <v>941</v>
      </c>
      <c r="D134" s="5" t="s">
        <v>805</v>
      </c>
      <c r="E134" s="3">
        <v>1460.7</v>
      </c>
      <c r="H134" t="s">
        <v>999</v>
      </c>
      <c r="I134"/>
    </row>
    <row r="135" spans="1:9" x14ac:dyDescent="0.2">
      <c r="A135" t="s">
        <v>1063</v>
      </c>
      <c r="B135" s="4">
        <v>-142.30000000000001</v>
      </c>
      <c r="C135" s="3" t="s">
        <v>941</v>
      </c>
      <c r="D135" s="5" t="s">
        <v>805</v>
      </c>
      <c r="E135" s="3">
        <v>1460.7</v>
      </c>
      <c r="H135" t="s">
        <v>1071</v>
      </c>
      <c r="I135"/>
    </row>
    <row r="136" spans="1:9" x14ac:dyDescent="0.2">
      <c r="A136" t="s">
        <v>1026</v>
      </c>
      <c r="B136" s="4">
        <v>41.07</v>
      </c>
      <c r="C136" s="3" t="s">
        <v>941</v>
      </c>
      <c r="D136" s="5" t="s">
        <v>805</v>
      </c>
      <c r="E136" s="3">
        <v>1460.7</v>
      </c>
      <c r="H136" t="s">
        <v>1072</v>
      </c>
      <c r="I136"/>
    </row>
    <row r="137" spans="1:9" x14ac:dyDescent="0.2">
      <c r="A137" t="s">
        <v>1027</v>
      </c>
      <c r="B137" s="4">
        <v>-256.8</v>
      </c>
      <c r="C137" s="3" t="s">
        <v>939</v>
      </c>
      <c r="D137" s="5" t="s">
        <v>805</v>
      </c>
      <c r="E137" s="3">
        <v>1460.7</v>
      </c>
      <c r="H137" t="s">
        <v>1070</v>
      </c>
      <c r="I137"/>
    </row>
    <row r="138" spans="1:9" x14ac:dyDescent="0.2">
      <c r="A138" t="s">
        <v>995</v>
      </c>
      <c r="B138" s="3">
        <v>477.27350000000001</v>
      </c>
      <c r="C138" s="3" t="s">
        <v>941</v>
      </c>
      <c r="D138" s="5" t="s">
        <v>701</v>
      </c>
      <c r="E138" s="3">
        <v>801.91</v>
      </c>
      <c r="H138" t="s">
        <v>1073</v>
      </c>
      <c r="I138"/>
    </row>
    <row r="139" spans="1:9" x14ac:dyDescent="0.2">
      <c r="A139" t="s">
        <v>1066</v>
      </c>
      <c r="B139" s="3">
        <v>701.26430000000005</v>
      </c>
      <c r="C139" s="3" t="s">
        <v>941</v>
      </c>
      <c r="D139" s="5" t="s">
        <v>701</v>
      </c>
      <c r="E139" s="3">
        <v>801.91</v>
      </c>
      <c r="H139" t="s">
        <v>983</v>
      </c>
      <c r="I139"/>
    </row>
    <row r="140" spans="1:9" x14ac:dyDescent="0.2">
      <c r="A140" t="s">
        <v>1068</v>
      </c>
      <c r="B140" s="3">
        <v>10.58</v>
      </c>
      <c r="C140" s="3" t="s">
        <v>941</v>
      </c>
      <c r="D140" s="5" t="s">
        <v>703</v>
      </c>
      <c r="E140" s="3">
        <v>438.96</v>
      </c>
      <c r="H140" t="s">
        <v>1008</v>
      </c>
      <c r="I140"/>
    </row>
    <row r="141" spans="1:9" x14ac:dyDescent="0.2">
      <c r="A141" t="s">
        <v>997</v>
      </c>
      <c r="B141" s="3">
        <v>118.26600000000001</v>
      </c>
      <c r="C141" s="3" t="s">
        <v>940</v>
      </c>
      <c r="D141" s="5" t="s">
        <v>703</v>
      </c>
      <c r="E141" s="3">
        <v>438.96</v>
      </c>
      <c r="H141" t="s">
        <v>1078</v>
      </c>
      <c r="I141"/>
    </row>
    <row r="142" spans="1:9" x14ac:dyDescent="0.2">
      <c r="A142" t="s">
        <v>1018</v>
      </c>
      <c r="B142" s="3">
        <v>113.17400000000001</v>
      </c>
      <c r="C142" s="3" t="s">
        <v>939</v>
      </c>
      <c r="D142" s="5" t="s">
        <v>703</v>
      </c>
      <c r="E142" s="3">
        <v>438.96</v>
      </c>
      <c r="H142" t="s">
        <v>1075</v>
      </c>
      <c r="I142"/>
    </row>
    <row r="143" spans="1:9" x14ac:dyDescent="0.2">
      <c r="A143" t="s">
        <v>948</v>
      </c>
      <c r="B143" s="3">
        <v>-137.42599999999999</v>
      </c>
      <c r="C143" s="3" t="s">
        <v>939</v>
      </c>
      <c r="D143" s="5" t="s">
        <v>703</v>
      </c>
      <c r="E143" s="3">
        <v>438.96</v>
      </c>
      <c r="H143" t="s">
        <v>990</v>
      </c>
      <c r="I143"/>
    </row>
    <row r="144" spans="1:9" x14ac:dyDescent="0.2">
      <c r="A144" t="s">
        <v>994</v>
      </c>
      <c r="B144" s="3">
        <v>-2494.63</v>
      </c>
      <c r="C144" s="3" t="s">
        <v>939</v>
      </c>
      <c r="D144" s="5" t="s">
        <v>469</v>
      </c>
      <c r="E144" s="3">
        <v>1621.2</v>
      </c>
      <c r="H144" t="s">
        <v>1079</v>
      </c>
      <c r="I144"/>
    </row>
    <row r="145" spans="1:9" x14ac:dyDescent="0.2">
      <c r="A145" t="s">
        <v>1069</v>
      </c>
      <c r="B145" s="3">
        <v>-2933.17</v>
      </c>
      <c r="C145" s="3" t="s">
        <v>939</v>
      </c>
      <c r="D145" s="5" t="s">
        <v>469</v>
      </c>
      <c r="E145" s="3">
        <v>1621.2</v>
      </c>
      <c r="H145" t="s">
        <v>1067</v>
      </c>
      <c r="I145"/>
    </row>
    <row r="146" spans="1:9" x14ac:dyDescent="0.2">
      <c r="A146" t="s">
        <v>967</v>
      </c>
      <c r="B146" s="3">
        <v>-1088.9000000000001</v>
      </c>
      <c r="C146" s="3" t="s">
        <v>941</v>
      </c>
      <c r="D146" s="5" t="s">
        <v>469</v>
      </c>
      <c r="E146" s="3">
        <v>1621.2</v>
      </c>
      <c r="H146" t="s">
        <v>1082</v>
      </c>
      <c r="I146"/>
    </row>
    <row r="147" spans="1:9" x14ac:dyDescent="0.2">
      <c r="A147" t="s">
        <v>968</v>
      </c>
      <c r="B147" s="3">
        <v>-524.53099999999995</v>
      </c>
      <c r="C147" s="3" t="s">
        <v>941</v>
      </c>
      <c r="D147" s="5" t="s">
        <v>470</v>
      </c>
      <c r="E147" s="3">
        <v>1719</v>
      </c>
      <c r="H147" t="s">
        <v>944</v>
      </c>
      <c r="I147"/>
    </row>
    <row r="148" spans="1:9" x14ac:dyDescent="0.2">
      <c r="A148" t="s">
        <v>970</v>
      </c>
      <c r="B148" s="3">
        <v>-13.363</v>
      </c>
      <c r="C148" s="3" t="s">
        <v>941</v>
      </c>
      <c r="D148" s="5" t="s">
        <v>470</v>
      </c>
      <c r="E148" s="3">
        <v>1719</v>
      </c>
      <c r="H148" t="s">
        <v>946</v>
      </c>
      <c r="I148"/>
    </row>
    <row r="149" spans="1:9" x14ac:dyDescent="0.2">
      <c r="A149" t="s">
        <v>1066</v>
      </c>
      <c r="B149" s="3">
        <v>-15.903600000000001</v>
      </c>
      <c r="C149" s="3" t="s">
        <v>940</v>
      </c>
      <c r="D149" s="5" t="s">
        <v>470</v>
      </c>
      <c r="E149" s="3">
        <v>1719</v>
      </c>
      <c r="H149" t="s">
        <v>1064</v>
      </c>
      <c r="I149"/>
    </row>
    <row r="150" spans="1:9" x14ac:dyDescent="0.2">
      <c r="A150" t="s">
        <v>926</v>
      </c>
      <c r="B150" s="3">
        <v>65.966200000000001</v>
      </c>
      <c r="C150" s="3" t="s">
        <v>940</v>
      </c>
      <c r="D150" s="5" t="s">
        <v>470</v>
      </c>
      <c r="E150" s="3">
        <v>1719</v>
      </c>
      <c r="H150" t="s">
        <v>964</v>
      </c>
      <c r="I150"/>
    </row>
    <row r="151" spans="1:9" x14ac:dyDescent="0.2">
      <c r="A151" t="s">
        <v>999</v>
      </c>
      <c r="B151" s="3">
        <v>-32.936900000000001</v>
      </c>
      <c r="C151" s="3" t="s">
        <v>939</v>
      </c>
      <c r="D151" s="5" t="s">
        <v>470</v>
      </c>
      <c r="E151" s="3">
        <v>1719</v>
      </c>
      <c r="H151" t="s">
        <v>1065</v>
      </c>
      <c r="I151"/>
    </row>
    <row r="152" spans="1:9" x14ac:dyDescent="0.2">
      <c r="A152" t="s">
        <v>1071</v>
      </c>
      <c r="B152" s="3">
        <v>83.058700000000002</v>
      </c>
      <c r="C152" s="3" t="s">
        <v>941</v>
      </c>
      <c r="D152" s="5" t="s">
        <v>470</v>
      </c>
      <c r="E152" s="3">
        <v>1719</v>
      </c>
      <c r="H152" t="s">
        <v>969</v>
      </c>
      <c r="I152"/>
    </row>
    <row r="153" spans="1:9" x14ac:dyDescent="0.2">
      <c r="A153" t="s">
        <v>1072</v>
      </c>
      <c r="B153" s="3">
        <v>3848.5945999999999</v>
      </c>
      <c r="C153" s="3" t="s">
        <v>941</v>
      </c>
      <c r="D153" s="5" t="s">
        <v>471</v>
      </c>
      <c r="E153" s="3">
        <v>1592.6</v>
      </c>
      <c r="H153" t="s">
        <v>1074</v>
      </c>
      <c r="I153"/>
    </row>
    <row r="154" spans="1:9" x14ac:dyDescent="0.2">
      <c r="A154" t="s">
        <v>1070</v>
      </c>
      <c r="B154" s="3">
        <v>1.3552999999999999</v>
      </c>
      <c r="C154" s="3" t="s">
        <v>940</v>
      </c>
      <c r="D154" s="5" t="s">
        <v>471</v>
      </c>
      <c r="E154" s="3">
        <v>1592.6</v>
      </c>
      <c r="H154" t="s">
        <v>982</v>
      </c>
      <c r="I154"/>
    </row>
    <row r="155" spans="1:9" x14ac:dyDescent="0.2">
      <c r="A155" t="s">
        <v>1073</v>
      </c>
      <c r="B155" s="3">
        <v>-119.55119999999999</v>
      </c>
      <c r="C155" s="3" t="s">
        <v>941</v>
      </c>
      <c r="D155" s="5" t="s">
        <v>471</v>
      </c>
      <c r="E155" s="3">
        <v>1592.6</v>
      </c>
      <c r="H155" t="s">
        <v>938</v>
      </c>
      <c r="I155"/>
    </row>
    <row r="156" spans="1:9" x14ac:dyDescent="0.2">
      <c r="A156" t="s">
        <v>978</v>
      </c>
      <c r="B156" s="4">
        <v>-14.22</v>
      </c>
      <c r="C156" s="3" t="s">
        <v>941</v>
      </c>
      <c r="D156" s="5" t="s">
        <v>46</v>
      </c>
      <c r="E156" s="3">
        <v>457.47</v>
      </c>
      <c r="H156" t="s">
        <v>955</v>
      </c>
      <c r="I156"/>
    </row>
    <row r="157" spans="1:9" x14ac:dyDescent="0.2">
      <c r="A157" t="s">
        <v>949</v>
      </c>
      <c r="B157" s="3">
        <v>-58.581600000000002</v>
      </c>
      <c r="C157" s="3" t="s">
        <v>941</v>
      </c>
      <c r="D157" s="5" t="s">
        <v>47</v>
      </c>
      <c r="E157" s="3">
        <v>481.45</v>
      </c>
      <c r="H157" t="s">
        <v>1004</v>
      </c>
      <c r="I157"/>
    </row>
    <row r="158" spans="1:9" x14ac:dyDescent="0.2">
      <c r="A158" t="s">
        <v>983</v>
      </c>
      <c r="B158" s="3">
        <v>-14.422000000000001</v>
      </c>
      <c r="C158" s="3" t="s">
        <v>941</v>
      </c>
      <c r="D158" s="5" t="s">
        <v>47</v>
      </c>
      <c r="E158" s="3">
        <v>481.45</v>
      </c>
      <c r="H158" t="s">
        <v>954</v>
      </c>
      <c r="I158"/>
    </row>
    <row r="159" spans="1:9" x14ac:dyDescent="0.2">
      <c r="A159" t="s">
        <v>1008</v>
      </c>
      <c r="B159" s="3">
        <v>1.2673000000000001</v>
      </c>
      <c r="C159" s="3" t="s">
        <v>941</v>
      </c>
      <c r="D159" s="5" t="s">
        <v>47</v>
      </c>
      <c r="E159" s="3">
        <v>481.45</v>
      </c>
      <c r="H159" t="s">
        <v>1083</v>
      </c>
      <c r="I159"/>
    </row>
    <row r="160" spans="1:9" x14ac:dyDescent="0.2">
      <c r="A160" t="s">
        <v>1078</v>
      </c>
      <c r="B160" s="4">
        <v>-667.6</v>
      </c>
      <c r="C160" s="3" t="s">
        <v>941</v>
      </c>
      <c r="D160" s="5" t="s">
        <v>472</v>
      </c>
      <c r="E160" s="3">
        <v>1465.6</v>
      </c>
      <c r="H160" t="s">
        <v>1084</v>
      </c>
      <c r="I160"/>
    </row>
    <row r="161" spans="1:9" x14ac:dyDescent="0.2">
      <c r="A161" t="s">
        <v>1075</v>
      </c>
      <c r="B161" s="4">
        <v>333.8</v>
      </c>
      <c r="C161" s="3" t="s">
        <v>941</v>
      </c>
      <c r="D161" s="5" t="s">
        <v>472</v>
      </c>
      <c r="E161" s="3">
        <v>1465.6</v>
      </c>
      <c r="H161" t="s">
        <v>1085</v>
      </c>
      <c r="I161"/>
    </row>
    <row r="162" spans="1:9" x14ac:dyDescent="0.2">
      <c r="A162" t="s">
        <v>990</v>
      </c>
      <c r="B162" s="4">
        <v>-9978</v>
      </c>
      <c r="C162" s="3" t="s">
        <v>941</v>
      </c>
      <c r="D162" s="5" t="s">
        <v>472</v>
      </c>
      <c r="E162" s="3">
        <v>1465.6</v>
      </c>
      <c r="H162" t="s">
        <v>1080</v>
      </c>
      <c r="I162"/>
    </row>
    <row r="163" spans="1:9" x14ac:dyDescent="0.2">
      <c r="A163" t="s">
        <v>1079</v>
      </c>
      <c r="B163" s="4">
        <v>1609</v>
      </c>
      <c r="C163" s="3" t="s">
        <v>941</v>
      </c>
      <c r="D163" s="5" t="s">
        <v>472</v>
      </c>
      <c r="E163" s="3">
        <v>1465.6</v>
      </c>
      <c r="H163" t="s">
        <v>1086</v>
      </c>
      <c r="I163"/>
    </row>
    <row r="164" spans="1:9" x14ac:dyDescent="0.2">
      <c r="A164" t="s">
        <v>1067</v>
      </c>
      <c r="B164" s="4">
        <v>-97.19</v>
      </c>
      <c r="C164" s="3" t="s">
        <v>941</v>
      </c>
      <c r="D164" s="5" t="s">
        <v>472</v>
      </c>
      <c r="E164" s="3">
        <v>1465.6</v>
      </c>
      <c r="H164" t="s">
        <v>1081</v>
      </c>
      <c r="I164"/>
    </row>
    <row r="165" spans="1:9" x14ac:dyDescent="0.2">
      <c r="A165" t="s">
        <v>1082</v>
      </c>
      <c r="B165" s="4">
        <v>3385</v>
      </c>
      <c r="C165" s="3" t="s">
        <v>941</v>
      </c>
      <c r="D165" s="5" t="s">
        <v>472</v>
      </c>
      <c r="E165" s="3">
        <v>1465.6</v>
      </c>
      <c r="H165" t="s">
        <v>984</v>
      </c>
      <c r="I165"/>
    </row>
    <row r="166" spans="1:9" x14ac:dyDescent="0.2">
      <c r="A166" t="s">
        <v>944</v>
      </c>
      <c r="B166" s="3">
        <v>9077.58</v>
      </c>
      <c r="C166" s="3" t="s">
        <v>939</v>
      </c>
      <c r="D166" s="5" t="s">
        <v>473</v>
      </c>
      <c r="E166" s="3">
        <v>895.02</v>
      </c>
      <c r="H166" t="s">
        <v>985</v>
      </c>
      <c r="I166"/>
    </row>
    <row r="167" spans="1:9" x14ac:dyDescent="0.2">
      <c r="A167" t="s">
        <v>945</v>
      </c>
      <c r="B167" s="3">
        <v>5590.54</v>
      </c>
      <c r="C167" s="3" t="s">
        <v>940</v>
      </c>
      <c r="D167" s="5" t="s">
        <v>473</v>
      </c>
      <c r="E167" s="3">
        <v>895.02</v>
      </c>
      <c r="H167" t="s">
        <v>986</v>
      </c>
      <c r="I167"/>
    </row>
    <row r="168" spans="1:9" x14ac:dyDescent="0.2">
      <c r="A168" t="s">
        <v>946</v>
      </c>
      <c r="B168" s="3">
        <v>5548.77</v>
      </c>
      <c r="C168" s="3" t="s">
        <v>940</v>
      </c>
      <c r="D168" s="5" t="s">
        <v>473</v>
      </c>
      <c r="E168" s="3">
        <v>895.02</v>
      </c>
      <c r="H168" t="s">
        <v>1076</v>
      </c>
      <c r="I168"/>
    </row>
    <row r="169" spans="1:9" x14ac:dyDescent="0.2">
      <c r="A169" t="s">
        <v>947</v>
      </c>
      <c r="B169" s="3">
        <v>5575.99</v>
      </c>
      <c r="C169" s="3" t="s">
        <v>940</v>
      </c>
      <c r="D169" s="5" t="s">
        <v>473</v>
      </c>
      <c r="E169" s="3">
        <v>895.02</v>
      </c>
      <c r="H169" t="s">
        <v>1087</v>
      </c>
      <c r="I169"/>
    </row>
    <row r="170" spans="1:9" x14ac:dyDescent="0.2">
      <c r="A170" t="s">
        <v>1064</v>
      </c>
      <c r="B170" s="3">
        <v>-5894.91</v>
      </c>
      <c r="C170" s="3" t="s">
        <v>940</v>
      </c>
      <c r="D170" s="5" t="s">
        <v>473</v>
      </c>
      <c r="E170" s="3">
        <v>895.02</v>
      </c>
      <c r="H170" t="s">
        <v>1062</v>
      </c>
      <c r="I170"/>
    </row>
    <row r="171" spans="1:9" x14ac:dyDescent="0.2">
      <c r="A171" t="s">
        <v>964</v>
      </c>
      <c r="B171" s="3">
        <v>447.24</v>
      </c>
      <c r="C171" s="3" t="s">
        <v>939</v>
      </c>
      <c r="D171" s="5" t="s">
        <v>473</v>
      </c>
      <c r="E171" s="3">
        <v>895.02</v>
      </c>
      <c r="H171" t="s">
        <v>1077</v>
      </c>
      <c r="I171"/>
    </row>
    <row r="172" spans="1:9" x14ac:dyDescent="0.2">
      <c r="A172" t="s">
        <v>1065</v>
      </c>
      <c r="B172" s="3">
        <v>546.44000000000005</v>
      </c>
      <c r="C172" s="3" t="s">
        <v>940</v>
      </c>
      <c r="D172" s="5" t="s">
        <v>473</v>
      </c>
      <c r="E172" s="3">
        <v>895.02</v>
      </c>
      <c r="H172" t="s">
        <v>1034</v>
      </c>
      <c r="I172"/>
    </row>
    <row r="173" spans="1:9" x14ac:dyDescent="0.2">
      <c r="A173" t="s">
        <v>969</v>
      </c>
      <c r="B173" s="3">
        <v>-5309.35</v>
      </c>
      <c r="C173" s="3" t="s">
        <v>940</v>
      </c>
      <c r="D173" s="5" t="s">
        <v>473</v>
      </c>
      <c r="E173" s="3">
        <v>895.02</v>
      </c>
      <c r="H173" t="s">
        <v>1105</v>
      </c>
      <c r="I173"/>
    </row>
    <row r="174" spans="1:9" x14ac:dyDescent="0.2">
      <c r="A174" t="s">
        <v>912</v>
      </c>
      <c r="B174" s="3">
        <v>1272.8800000000001</v>
      </c>
      <c r="C174" s="3" t="s">
        <v>941</v>
      </c>
      <c r="D174" s="5" t="s">
        <v>473</v>
      </c>
      <c r="E174" s="3">
        <v>895.02</v>
      </c>
      <c r="H174" t="s">
        <v>1107</v>
      </c>
      <c r="I174"/>
    </row>
    <row r="175" spans="1:9" x14ac:dyDescent="0.2">
      <c r="A175" t="s">
        <v>1074</v>
      </c>
      <c r="B175" s="3">
        <v>914.99</v>
      </c>
      <c r="C175" s="3" t="s">
        <v>941</v>
      </c>
      <c r="D175" s="5" t="s">
        <v>473</v>
      </c>
      <c r="E175" s="3">
        <v>895.02</v>
      </c>
      <c r="H175" t="s">
        <v>1128</v>
      </c>
      <c r="I175"/>
    </row>
    <row r="176" spans="1:9" x14ac:dyDescent="0.2">
      <c r="A176" t="s">
        <v>982</v>
      </c>
      <c r="B176" s="3">
        <v>-1819.72</v>
      </c>
      <c r="C176" s="3" t="s">
        <v>941</v>
      </c>
      <c r="D176" s="5" t="s">
        <v>473</v>
      </c>
      <c r="E176" s="3">
        <v>895.02</v>
      </c>
      <c r="H176" t="s">
        <v>1129</v>
      </c>
      <c r="I176"/>
    </row>
    <row r="177" spans="1:9" x14ac:dyDescent="0.2">
      <c r="A177" t="s">
        <v>938</v>
      </c>
      <c r="B177" s="3">
        <v>1816.93</v>
      </c>
      <c r="C177" s="3" t="s">
        <v>939</v>
      </c>
      <c r="D177" s="5" t="s">
        <v>473</v>
      </c>
      <c r="E177" s="3">
        <v>895.02</v>
      </c>
      <c r="H177" t="s">
        <v>1130</v>
      </c>
      <c r="I177"/>
    </row>
    <row r="178" spans="1:9" x14ac:dyDescent="0.2">
      <c r="A178" t="s">
        <v>955</v>
      </c>
      <c r="B178" s="3">
        <v>-1846.82</v>
      </c>
      <c r="C178" s="3" t="s">
        <v>939</v>
      </c>
      <c r="D178" s="5" t="s">
        <v>473</v>
      </c>
      <c r="E178" s="3">
        <v>895.02</v>
      </c>
      <c r="H178" t="s">
        <v>1131</v>
      </c>
      <c r="I178"/>
    </row>
    <row r="179" spans="1:9" x14ac:dyDescent="0.2">
      <c r="A179" t="s">
        <v>1041</v>
      </c>
      <c r="B179" s="3">
        <v>-3058</v>
      </c>
      <c r="C179" s="3" t="s">
        <v>940</v>
      </c>
      <c r="D179" s="5" t="s">
        <v>474</v>
      </c>
      <c r="E179" s="3">
        <v>754.41</v>
      </c>
      <c r="H179" t="s">
        <v>1132</v>
      </c>
      <c r="I179"/>
    </row>
    <row r="180" spans="1:9" x14ac:dyDescent="0.2">
      <c r="A180" t="s">
        <v>932</v>
      </c>
      <c r="B180" s="3">
        <v>3060.4</v>
      </c>
      <c r="C180" s="3" t="s">
        <v>940</v>
      </c>
      <c r="D180" s="5" t="s">
        <v>474</v>
      </c>
      <c r="E180" s="3">
        <v>754.41</v>
      </c>
      <c r="H180" t="s">
        <v>1138</v>
      </c>
      <c r="I180"/>
    </row>
    <row r="181" spans="1:9" x14ac:dyDescent="0.2">
      <c r="A181" t="s">
        <v>1004</v>
      </c>
      <c r="B181" s="3">
        <v>205.8784</v>
      </c>
      <c r="C181" s="3" t="s">
        <v>941</v>
      </c>
      <c r="D181" s="5" t="s">
        <v>489</v>
      </c>
      <c r="E181" s="3">
        <v>1309.7</v>
      </c>
      <c r="H181" t="s">
        <v>1093</v>
      </c>
      <c r="I181"/>
    </row>
    <row r="182" spans="1:9" x14ac:dyDescent="0.2">
      <c r="A182" t="s">
        <v>954</v>
      </c>
      <c r="B182" s="3">
        <v>-1012.1051</v>
      </c>
      <c r="C182" s="3" t="s">
        <v>941</v>
      </c>
      <c r="D182" s="5" t="s">
        <v>489</v>
      </c>
      <c r="E182" s="3">
        <v>1309.7</v>
      </c>
      <c r="H182" t="s">
        <v>1096</v>
      </c>
      <c r="I182"/>
    </row>
    <row r="183" spans="1:9" x14ac:dyDescent="0.2">
      <c r="A183" t="s">
        <v>1083</v>
      </c>
      <c r="B183" s="3">
        <v>1483.3133</v>
      </c>
      <c r="C183" s="3" t="s">
        <v>939</v>
      </c>
      <c r="D183" s="5" t="s">
        <v>489</v>
      </c>
      <c r="E183" s="3">
        <v>1309.7</v>
      </c>
      <c r="H183" t="s">
        <v>1140</v>
      </c>
      <c r="I183"/>
    </row>
    <row r="184" spans="1:9" x14ac:dyDescent="0.2">
      <c r="A184" t="s">
        <v>1084</v>
      </c>
      <c r="B184" s="3">
        <v>1370.3895</v>
      </c>
      <c r="C184" s="3" t="s">
        <v>941</v>
      </c>
      <c r="D184" s="5" t="s">
        <v>489</v>
      </c>
      <c r="E184" s="3">
        <v>1309.7</v>
      </c>
      <c r="H184" t="s">
        <v>1144</v>
      </c>
      <c r="I184"/>
    </row>
    <row r="185" spans="1:9" x14ac:dyDescent="0.2">
      <c r="A185" t="s">
        <v>1085</v>
      </c>
      <c r="B185" s="3">
        <v>1167.0195000000001</v>
      </c>
      <c r="C185" s="3" t="s">
        <v>941</v>
      </c>
      <c r="D185" s="5" t="s">
        <v>489</v>
      </c>
      <c r="E185" s="3">
        <v>1309.7</v>
      </c>
      <c r="H185" t="s">
        <v>1145</v>
      </c>
      <c r="I185"/>
    </row>
    <row r="186" spans="1:9" x14ac:dyDescent="0.2">
      <c r="A186" t="s">
        <v>1080</v>
      </c>
      <c r="B186" s="3">
        <v>1293.6818000000001</v>
      </c>
      <c r="C186" s="3" t="s">
        <v>941</v>
      </c>
      <c r="D186" s="5" t="s">
        <v>489</v>
      </c>
      <c r="E186" s="3">
        <v>1309.7</v>
      </c>
      <c r="H186" t="s">
        <v>1146</v>
      </c>
      <c r="I186"/>
    </row>
    <row r="187" spans="1:9" x14ac:dyDescent="0.2">
      <c r="A187" t="s">
        <v>1086</v>
      </c>
      <c r="B187" s="3">
        <v>1312.0987</v>
      </c>
      <c r="C187" s="3" t="s">
        <v>941</v>
      </c>
      <c r="D187" s="5" t="s">
        <v>489</v>
      </c>
      <c r="E187" s="3">
        <v>1309.7</v>
      </c>
      <c r="H187" t="s">
        <v>1099</v>
      </c>
      <c r="I187"/>
    </row>
    <row r="188" spans="1:9" x14ac:dyDescent="0.2">
      <c r="A188" t="s">
        <v>1081</v>
      </c>
      <c r="B188" s="3">
        <v>1341.7342000000001</v>
      </c>
      <c r="C188" s="3" t="s">
        <v>941</v>
      </c>
      <c r="D188" s="5" t="s">
        <v>489</v>
      </c>
      <c r="E188" s="3">
        <v>1309.7</v>
      </c>
      <c r="H188" t="s">
        <v>1161</v>
      </c>
      <c r="I188"/>
    </row>
    <row r="189" spans="1:9" x14ac:dyDescent="0.2">
      <c r="A189" t="s">
        <v>984</v>
      </c>
      <c r="B189" s="3">
        <v>53.797499999999999</v>
      </c>
      <c r="C189" s="3" t="s">
        <v>941</v>
      </c>
      <c r="D189" s="5" t="s">
        <v>489</v>
      </c>
      <c r="E189" s="3">
        <v>1309.7</v>
      </c>
      <c r="H189" t="s">
        <v>1162</v>
      </c>
      <c r="I189"/>
    </row>
    <row r="190" spans="1:9" x14ac:dyDescent="0.2">
      <c r="A190" t="s">
        <v>985</v>
      </c>
      <c r="B190" s="3">
        <v>54.493600000000001</v>
      </c>
      <c r="C190" s="3" t="s">
        <v>941</v>
      </c>
      <c r="D190" s="5" t="s">
        <v>489</v>
      </c>
      <c r="E190" s="3">
        <v>1309.7</v>
      </c>
      <c r="H190" t="s">
        <v>1091</v>
      </c>
      <c r="I190"/>
    </row>
    <row r="191" spans="1:9" x14ac:dyDescent="0.2">
      <c r="A191" t="s">
        <v>986</v>
      </c>
      <c r="B191" s="3">
        <v>80.821299999999994</v>
      </c>
      <c r="C191" s="3" t="s">
        <v>941</v>
      </c>
      <c r="D191" s="5" t="s">
        <v>489</v>
      </c>
      <c r="E191" s="3">
        <v>1309.7</v>
      </c>
      <c r="H191" t="s">
        <v>1092</v>
      </c>
      <c r="I191"/>
    </row>
    <row r="192" spans="1:9" x14ac:dyDescent="0.2">
      <c r="A192" t="s">
        <v>1076</v>
      </c>
      <c r="B192" s="3">
        <v>239.81649999999999</v>
      </c>
      <c r="C192" s="3" t="s">
        <v>941</v>
      </c>
      <c r="D192" s="5" t="s">
        <v>489</v>
      </c>
      <c r="E192" s="3">
        <v>1309.7</v>
      </c>
      <c r="H192" t="s">
        <v>1163</v>
      </c>
      <c r="I192"/>
    </row>
    <row r="193" spans="1:9" x14ac:dyDescent="0.2">
      <c r="A193" t="s">
        <v>1087</v>
      </c>
      <c r="B193" s="3">
        <v>106.86879999999999</v>
      </c>
      <c r="C193" s="3" t="s">
        <v>940</v>
      </c>
      <c r="D193" s="5" t="s">
        <v>245</v>
      </c>
      <c r="E193" s="3">
        <v>583.46</v>
      </c>
      <c r="H193" t="s">
        <v>1094</v>
      </c>
      <c r="I193"/>
    </row>
    <row r="194" spans="1:9" x14ac:dyDescent="0.2">
      <c r="A194" t="s">
        <v>1062</v>
      </c>
      <c r="B194" s="3">
        <v>13.839499999999999</v>
      </c>
      <c r="C194" s="3" t="s">
        <v>941</v>
      </c>
      <c r="D194" s="5" t="s">
        <v>245</v>
      </c>
      <c r="E194" s="3">
        <v>583.46</v>
      </c>
      <c r="H194" t="s">
        <v>1164</v>
      </c>
      <c r="I194"/>
    </row>
    <row r="195" spans="1:9" x14ac:dyDescent="0.2">
      <c r="A195" t="s">
        <v>1077</v>
      </c>
      <c r="B195" s="3">
        <v>2.9861</v>
      </c>
      <c r="C195" s="3" t="s">
        <v>940</v>
      </c>
      <c r="D195" s="5" t="s">
        <v>245</v>
      </c>
      <c r="E195" s="3">
        <v>583.46</v>
      </c>
      <c r="H195" t="s">
        <v>1114</v>
      </c>
      <c r="I195"/>
    </row>
    <row r="196" spans="1:9" x14ac:dyDescent="0.2">
      <c r="A196" t="s">
        <v>932</v>
      </c>
      <c r="B196" s="3">
        <v>113.0921</v>
      </c>
      <c r="C196" s="3" t="s">
        <v>940</v>
      </c>
      <c r="D196" s="5" t="s">
        <v>245</v>
      </c>
      <c r="E196" s="3">
        <v>583.46</v>
      </c>
      <c r="H196" t="s">
        <v>1165</v>
      </c>
      <c r="I196"/>
    </row>
    <row r="197" spans="1:9" x14ac:dyDescent="0.2">
      <c r="A197" t="s">
        <v>1064</v>
      </c>
      <c r="B197" s="3">
        <v>352.54</v>
      </c>
      <c r="C197" s="3" t="s">
        <v>940</v>
      </c>
      <c r="D197" s="5" t="s">
        <v>246</v>
      </c>
      <c r="E197" s="3">
        <v>822.25</v>
      </c>
      <c r="H197" t="s">
        <v>1097</v>
      </c>
      <c r="I197"/>
    </row>
    <row r="198" spans="1:9" x14ac:dyDescent="0.2">
      <c r="A198" t="s">
        <v>1034</v>
      </c>
      <c r="B198" s="3">
        <v>-320.58699999999999</v>
      </c>
      <c r="C198" s="3" t="s">
        <v>940</v>
      </c>
      <c r="D198" s="5" t="s">
        <v>246</v>
      </c>
      <c r="E198" s="3">
        <v>822.25</v>
      </c>
      <c r="H198" t="s">
        <v>1167</v>
      </c>
      <c r="I198"/>
    </row>
    <row r="199" spans="1:9" x14ac:dyDescent="0.2">
      <c r="A199" t="s">
        <v>1105</v>
      </c>
      <c r="B199" s="4">
        <v>1221</v>
      </c>
      <c r="C199" s="3" t="s">
        <v>940</v>
      </c>
      <c r="D199" s="5" t="s">
        <v>247</v>
      </c>
      <c r="E199" s="3">
        <v>1070.4000000000001</v>
      </c>
      <c r="H199" t="s">
        <v>1168</v>
      </c>
      <c r="I199"/>
    </row>
    <row r="200" spans="1:9" x14ac:dyDescent="0.2">
      <c r="A200" t="s">
        <v>1107</v>
      </c>
      <c r="B200" s="4">
        <v>-1240</v>
      </c>
      <c r="C200" s="3" t="s">
        <v>1110</v>
      </c>
      <c r="D200" s="5" t="s">
        <v>247</v>
      </c>
      <c r="E200" s="3">
        <v>1070.4000000000001</v>
      </c>
      <c r="H200" t="s">
        <v>1169</v>
      </c>
      <c r="I200"/>
    </row>
    <row r="201" spans="1:9" x14ac:dyDescent="0.2">
      <c r="A201" t="s">
        <v>1080</v>
      </c>
      <c r="B201" s="4">
        <v>1197</v>
      </c>
      <c r="C201" s="3" t="s">
        <v>1110</v>
      </c>
      <c r="D201" s="5" t="s">
        <v>247</v>
      </c>
      <c r="E201" s="3">
        <v>1070.4000000000001</v>
      </c>
      <c r="H201" t="s">
        <v>1170</v>
      </c>
      <c r="I201"/>
    </row>
    <row r="202" spans="1:9" x14ac:dyDescent="0.2">
      <c r="A202" t="s">
        <v>1015</v>
      </c>
      <c r="B202" s="3">
        <v>-41.9</v>
      </c>
      <c r="C202" s="3" t="s">
        <v>940</v>
      </c>
      <c r="D202" s="5" t="s">
        <v>516</v>
      </c>
      <c r="E202" s="3">
        <v>1935.9</v>
      </c>
      <c r="H202" t="s">
        <v>1116</v>
      </c>
      <c r="I202"/>
    </row>
    <row r="203" spans="1:9" x14ac:dyDescent="0.2">
      <c r="A203" t="s">
        <v>1128</v>
      </c>
      <c r="B203" s="3">
        <v>92.930440000000004</v>
      </c>
      <c r="C203" s="3" t="s">
        <v>1110</v>
      </c>
      <c r="D203" s="5" t="s">
        <v>248</v>
      </c>
      <c r="E203" s="3">
        <v>1389.5</v>
      </c>
      <c r="H203" t="s">
        <v>1160</v>
      </c>
      <c r="I203"/>
    </row>
    <row r="204" spans="1:9" x14ac:dyDescent="0.2">
      <c r="A204" t="s">
        <v>1129</v>
      </c>
      <c r="B204" s="3">
        <v>-685.34068000000002</v>
      </c>
      <c r="C204" s="3" t="s">
        <v>1110</v>
      </c>
      <c r="D204" s="5" t="s">
        <v>248</v>
      </c>
      <c r="E204" s="3">
        <v>1389.5</v>
      </c>
      <c r="H204" t="s">
        <v>1171</v>
      </c>
      <c r="I204"/>
    </row>
    <row r="205" spans="1:9" x14ac:dyDescent="0.2">
      <c r="A205" t="s">
        <v>1130</v>
      </c>
      <c r="B205" s="3">
        <v>428.44348000000002</v>
      </c>
      <c r="C205" s="3" t="s">
        <v>940</v>
      </c>
      <c r="D205" s="5" t="s">
        <v>248</v>
      </c>
      <c r="E205" s="3">
        <v>1389.5</v>
      </c>
      <c r="H205" t="s">
        <v>1119</v>
      </c>
      <c r="I205"/>
    </row>
    <row r="206" spans="1:9" x14ac:dyDescent="0.2">
      <c r="A206" t="s">
        <v>1009</v>
      </c>
      <c r="B206" s="3">
        <v>217.00138999999999</v>
      </c>
      <c r="C206" s="3" t="s">
        <v>941</v>
      </c>
      <c r="D206" s="5" t="s">
        <v>248</v>
      </c>
      <c r="E206" s="3">
        <v>1389.5</v>
      </c>
      <c r="H206" t="s">
        <v>1121</v>
      </c>
      <c r="I206"/>
    </row>
    <row r="207" spans="1:9" x14ac:dyDescent="0.2">
      <c r="A207" t="s">
        <v>961</v>
      </c>
      <c r="B207" s="3">
        <v>186.37127000000001</v>
      </c>
      <c r="C207" s="3" t="s">
        <v>941</v>
      </c>
      <c r="D207" s="5" t="s">
        <v>248</v>
      </c>
      <c r="E207" s="3">
        <v>1389.5</v>
      </c>
      <c r="H207" t="s">
        <v>1172</v>
      </c>
      <c r="I207"/>
    </row>
    <row r="208" spans="1:9" x14ac:dyDescent="0.2">
      <c r="A208" t="s">
        <v>1010</v>
      </c>
      <c r="B208" s="3">
        <v>-221.56671</v>
      </c>
      <c r="C208" s="3" t="s">
        <v>941</v>
      </c>
      <c r="D208" s="5" t="s">
        <v>248</v>
      </c>
      <c r="E208" s="3">
        <v>1389.5</v>
      </c>
      <c r="H208" t="s">
        <v>1122</v>
      </c>
      <c r="I208"/>
    </row>
    <row r="209" spans="1:9" x14ac:dyDescent="0.2">
      <c r="A209" t="s">
        <v>1131</v>
      </c>
      <c r="B209" s="3">
        <v>72.029137000000006</v>
      </c>
      <c r="C209" s="3" t="s">
        <v>941</v>
      </c>
      <c r="D209" s="5" t="s">
        <v>249</v>
      </c>
      <c r="E209" s="3">
        <v>499.37</v>
      </c>
      <c r="H209" t="s">
        <v>1123</v>
      </c>
      <c r="I209"/>
    </row>
    <row r="210" spans="1:9" x14ac:dyDescent="0.2">
      <c r="A210" t="s">
        <v>1132</v>
      </c>
      <c r="B210" s="3">
        <v>638.22953800000005</v>
      </c>
      <c r="C210" s="3" t="s">
        <v>941</v>
      </c>
      <c r="D210" s="5" t="s">
        <v>249</v>
      </c>
      <c r="E210" s="3">
        <v>499.37</v>
      </c>
      <c r="H210" t="s">
        <v>1134</v>
      </c>
      <c r="I210"/>
    </row>
    <row r="211" spans="1:9" x14ac:dyDescent="0.2">
      <c r="A211" t="s">
        <v>999</v>
      </c>
      <c r="B211" s="3">
        <v>140.49970300000001</v>
      </c>
      <c r="C211" s="3" t="s">
        <v>941</v>
      </c>
      <c r="D211" s="5" t="s">
        <v>249</v>
      </c>
      <c r="E211" s="3">
        <v>499.37</v>
      </c>
      <c r="H211" t="s">
        <v>1173</v>
      </c>
      <c r="I211"/>
    </row>
    <row r="212" spans="1:9" x14ac:dyDescent="0.2">
      <c r="A212" t="s">
        <v>1035</v>
      </c>
      <c r="B212" s="3">
        <v>160.23924</v>
      </c>
      <c r="C212" s="3" t="s">
        <v>939</v>
      </c>
      <c r="D212" s="5" t="s">
        <v>249</v>
      </c>
      <c r="E212" s="3">
        <v>499.37</v>
      </c>
      <c r="H212" t="s">
        <v>1174</v>
      </c>
      <c r="I212"/>
    </row>
    <row r="213" spans="1:9" x14ac:dyDescent="0.2">
      <c r="A213" t="s">
        <v>1138</v>
      </c>
      <c r="B213" s="3">
        <v>86.632999999999996</v>
      </c>
      <c r="C213" s="3" t="s">
        <v>941</v>
      </c>
      <c r="D213" s="5" t="s">
        <v>300</v>
      </c>
      <c r="E213" s="3">
        <v>1030.0999999999999</v>
      </c>
      <c r="H213" t="s">
        <v>1175</v>
      </c>
      <c r="I213"/>
    </row>
    <row r="214" spans="1:9" x14ac:dyDescent="0.2">
      <c r="A214" t="s">
        <v>1004</v>
      </c>
      <c r="B214" s="3">
        <v>1998.7116000000001</v>
      </c>
      <c r="C214" s="3" t="s">
        <v>939</v>
      </c>
      <c r="D214" s="5" t="s">
        <v>300</v>
      </c>
      <c r="E214" s="3">
        <v>1030.0999999999999</v>
      </c>
      <c r="H214" t="s">
        <v>1176</v>
      </c>
      <c r="I214"/>
    </row>
    <row r="215" spans="1:9" x14ac:dyDescent="0.2">
      <c r="A215" t="s">
        <v>1093</v>
      </c>
      <c r="B215" s="3">
        <v>2041.7941000000001</v>
      </c>
      <c r="C215" s="3" t="s">
        <v>939</v>
      </c>
      <c r="D215" s="5" t="s">
        <v>300</v>
      </c>
      <c r="E215" s="3">
        <v>1030.0999999999999</v>
      </c>
      <c r="H215" t="s">
        <v>1147</v>
      </c>
      <c r="I215"/>
    </row>
    <row r="216" spans="1:9" x14ac:dyDescent="0.2">
      <c r="A216" t="s">
        <v>1096</v>
      </c>
      <c r="B216" s="3">
        <v>-313.60430000000002</v>
      </c>
      <c r="C216" s="3" t="s">
        <v>941</v>
      </c>
      <c r="D216" s="5" t="s">
        <v>300</v>
      </c>
      <c r="E216" s="3">
        <v>1030.0999999999999</v>
      </c>
      <c r="H216" t="s">
        <v>1109</v>
      </c>
      <c r="I216"/>
    </row>
    <row r="217" spans="1:9" x14ac:dyDescent="0.2">
      <c r="A217" t="s">
        <v>1140</v>
      </c>
      <c r="B217" s="3">
        <v>-649.31889999999999</v>
      </c>
      <c r="C217" s="3" t="s">
        <v>941</v>
      </c>
      <c r="D217" s="5" t="s">
        <v>300</v>
      </c>
      <c r="E217" s="3">
        <v>1030.0999999999999</v>
      </c>
      <c r="H217" t="s">
        <v>1177</v>
      </c>
      <c r="I217"/>
    </row>
    <row r="218" spans="1:9" x14ac:dyDescent="0.2">
      <c r="A218" t="s">
        <v>1144</v>
      </c>
      <c r="B218" s="3">
        <v>45.148499999999999</v>
      </c>
      <c r="C218" s="3" t="s">
        <v>939</v>
      </c>
      <c r="D218" s="5" t="s">
        <v>300</v>
      </c>
      <c r="E218" s="3">
        <v>1030.0999999999999</v>
      </c>
      <c r="H218" t="s">
        <v>1125</v>
      </c>
      <c r="I218"/>
    </row>
    <row r="219" spans="1:9" x14ac:dyDescent="0.2">
      <c r="A219" t="s">
        <v>998</v>
      </c>
      <c r="B219" s="3">
        <v>-783.39089999999999</v>
      </c>
      <c r="C219" s="3" t="s">
        <v>941</v>
      </c>
      <c r="D219" s="5" t="s">
        <v>300</v>
      </c>
      <c r="E219" s="3">
        <v>1030.0999999999999</v>
      </c>
      <c r="H219" t="s">
        <v>1148</v>
      </c>
      <c r="I219"/>
    </row>
    <row r="220" spans="1:9" x14ac:dyDescent="0.2">
      <c r="A220" t="s">
        <v>930</v>
      </c>
      <c r="B220" s="3">
        <v>-785.75990000000002</v>
      </c>
      <c r="C220" s="3" t="s">
        <v>941</v>
      </c>
      <c r="D220" s="5" t="s">
        <v>300</v>
      </c>
      <c r="E220" s="3">
        <v>1030.0999999999999</v>
      </c>
      <c r="H220" t="s">
        <v>1139</v>
      </c>
      <c r="I220"/>
    </row>
    <row r="221" spans="1:9" x14ac:dyDescent="0.2">
      <c r="A221" t="s">
        <v>1145</v>
      </c>
      <c r="B221" s="3">
        <v>509.52159999999998</v>
      </c>
      <c r="C221" s="3" t="s">
        <v>941</v>
      </c>
      <c r="D221" s="5" t="s">
        <v>300</v>
      </c>
      <c r="E221" s="3">
        <v>1030.0999999999999</v>
      </c>
      <c r="H221" t="s">
        <v>1178</v>
      </c>
      <c r="I221"/>
    </row>
    <row r="222" spans="1:9" x14ac:dyDescent="0.2">
      <c r="A222" t="s">
        <v>1146</v>
      </c>
      <c r="B222" s="3">
        <v>-1978.9935</v>
      </c>
      <c r="C222" s="3" t="s">
        <v>941</v>
      </c>
      <c r="D222" s="5" t="s">
        <v>300</v>
      </c>
      <c r="E222" s="3">
        <v>1030.0999999999999</v>
      </c>
      <c r="H222" t="s">
        <v>1090</v>
      </c>
      <c r="I222"/>
    </row>
    <row r="223" spans="1:9" x14ac:dyDescent="0.2">
      <c r="A223" t="s">
        <v>1099</v>
      </c>
      <c r="B223" s="3">
        <v>-1326.77</v>
      </c>
      <c r="C223" s="3" t="s">
        <v>939</v>
      </c>
      <c r="D223" s="5" t="s">
        <v>625</v>
      </c>
      <c r="E223" s="3">
        <v>699.23</v>
      </c>
      <c r="H223" t="s">
        <v>1102</v>
      </c>
      <c r="I223"/>
    </row>
    <row r="224" spans="1:9" x14ac:dyDescent="0.2">
      <c r="A224" t="s">
        <v>1131</v>
      </c>
      <c r="B224" s="3">
        <v>-105.50700000000001</v>
      </c>
      <c r="C224" s="3" t="s">
        <v>939</v>
      </c>
      <c r="D224" s="5" t="s">
        <v>348</v>
      </c>
      <c r="E224" s="3">
        <v>484.59</v>
      </c>
      <c r="H224" t="s">
        <v>1179</v>
      </c>
      <c r="I224"/>
    </row>
    <row r="225" spans="1:9" x14ac:dyDescent="0.2">
      <c r="A225" t="s">
        <v>1070</v>
      </c>
      <c r="B225" s="3">
        <v>-110.339</v>
      </c>
      <c r="C225" s="3" t="s">
        <v>941</v>
      </c>
      <c r="D225" s="5" t="s">
        <v>348</v>
      </c>
      <c r="E225" s="3">
        <v>484.59</v>
      </c>
      <c r="H225" t="s">
        <v>1106</v>
      </c>
      <c r="I225"/>
    </row>
    <row r="226" spans="1:9" x14ac:dyDescent="0.2">
      <c r="A226" t="s">
        <v>1161</v>
      </c>
      <c r="B226" s="3">
        <v>32694.775000000001</v>
      </c>
      <c r="C226" s="3" t="s">
        <v>941</v>
      </c>
      <c r="D226" s="5" t="s">
        <v>626</v>
      </c>
      <c r="E226" s="3">
        <v>1451.4</v>
      </c>
      <c r="H226" t="s">
        <v>1141</v>
      </c>
      <c r="I226"/>
    </row>
    <row r="227" spans="1:9" x14ac:dyDescent="0.2">
      <c r="A227" t="s">
        <v>1162</v>
      </c>
      <c r="B227" s="3">
        <v>-2550.502</v>
      </c>
      <c r="C227" s="3" t="s">
        <v>939</v>
      </c>
      <c r="D227" s="5" t="s">
        <v>626</v>
      </c>
      <c r="E227" s="3">
        <v>1451.4</v>
      </c>
      <c r="H227" t="s">
        <v>1118</v>
      </c>
      <c r="I227"/>
    </row>
    <row r="228" spans="1:9" x14ac:dyDescent="0.2">
      <c r="A228" t="s">
        <v>1064</v>
      </c>
      <c r="B228" s="3">
        <v>817.42200000000003</v>
      </c>
      <c r="C228" s="3" t="s">
        <v>940</v>
      </c>
      <c r="D228" s="5" t="s">
        <v>626</v>
      </c>
      <c r="E228" s="3">
        <v>1451.4</v>
      </c>
      <c r="H228" t="s">
        <v>1181</v>
      </c>
      <c r="I228"/>
    </row>
    <row r="229" spans="1:9" x14ac:dyDescent="0.2">
      <c r="A229" t="s">
        <v>988</v>
      </c>
      <c r="B229" s="3">
        <v>672.77200000000005</v>
      </c>
      <c r="C229" s="3" t="s">
        <v>939</v>
      </c>
      <c r="D229" s="5" t="s">
        <v>626</v>
      </c>
      <c r="E229" s="3">
        <v>1451.4</v>
      </c>
      <c r="H229" t="s">
        <v>1183</v>
      </c>
      <c r="I229"/>
    </row>
    <row r="230" spans="1:9" x14ac:dyDescent="0.2">
      <c r="A230" t="s">
        <v>1091</v>
      </c>
      <c r="B230" s="3">
        <v>-1259.395</v>
      </c>
      <c r="C230" s="3" t="s">
        <v>940</v>
      </c>
      <c r="D230" s="5" t="s">
        <v>626</v>
      </c>
      <c r="E230" s="3">
        <v>1451.4</v>
      </c>
      <c r="H230" t="s">
        <v>1184</v>
      </c>
      <c r="I230"/>
    </row>
    <row r="231" spans="1:9" x14ac:dyDescent="0.2">
      <c r="A231" t="s">
        <v>1092</v>
      </c>
      <c r="B231" s="3">
        <v>-1249.492</v>
      </c>
      <c r="C231" s="3" t="s">
        <v>940</v>
      </c>
      <c r="D231" s="5" t="s">
        <v>626</v>
      </c>
      <c r="E231" s="3">
        <v>1451.4</v>
      </c>
      <c r="H231" t="s">
        <v>1120</v>
      </c>
      <c r="I231"/>
    </row>
    <row r="232" spans="1:9" x14ac:dyDescent="0.2">
      <c r="A232" t="s">
        <v>1163</v>
      </c>
      <c r="B232" s="3">
        <v>-1123.1389999999999</v>
      </c>
      <c r="C232" s="3" t="s">
        <v>939</v>
      </c>
      <c r="D232" s="5" t="s">
        <v>626</v>
      </c>
      <c r="E232" s="3">
        <v>1451.4</v>
      </c>
      <c r="H232" t="s">
        <v>1180</v>
      </c>
      <c r="I232"/>
    </row>
    <row r="233" spans="1:9" x14ac:dyDescent="0.2">
      <c r="A233" t="s">
        <v>1094</v>
      </c>
      <c r="B233" s="3">
        <v>1685.3779999999999</v>
      </c>
      <c r="C233" s="3" t="s">
        <v>940</v>
      </c>
      <c r="D233" s="5" t="s">
        <v>626</v>
      </c>
      <c r="E233" s="3">
        <v>1451.4</v>
      </c>
      <c r="H233" t="s">
        <v>1127</v>
      </c>
      <c r="I233"/>
    </row>
    <row r="234" spans="1:9" x14ac:dyDescent="0.2">
      <c r="A234" t="s">
        <v>1065</v>
      </c>
      <c r="B234" s="3">
        <v>89.456000000000003</v>
      </c>
      <c r="C234" s="3" t="s">
        <v>1110</v>
      </c>
      <c r="D234" s="5" t="s">
        <v>626</v>
      </c>
      <c r="E234" s="3">
        <v>1451.4</v>
      </c>
      <c r="H234" t="s">
        <v>1157</v>
      </c>
      <c r="I234"/>
    </row>
    <row r="235" spans="1:9" x14ac:dyDescent="0.2">
      <c r="A235" t="s">
        <v>1164</v>
      </c>
      <c r="B235" s="3">
        <v>-1646.739</v>
      </c>
      <c r="C235" s="3" t="s">
        <v>941</v>
      </c>
      <c r="D235" s="5" t="s">
        <v>626</v>
      </c>
      <c r="E235" s="3">
        <v>1451.4</v>
      </c>
      <c r="H235" t="s">
        <v>1159</v>
      </c>
      <c r="I235"/>
    </row>
    <row r="236" spans="1:9" x14ac:dyDescent="0.2">
      <c r="A236" t="s">
        <v>1114</v>
      </c>
      <c r="B236" s="3">
        <v>-170.74299999999999</v>
      </c>
      <c r="C236" s="3" t="s">
        <v>941</v>
      </c>
      <c r="D236" s="5" t="s">
        <v>626</v>
      </c>
      <c r="E236" s="3">
        <v>1451.4</v>
      </c>
      <c r="H236" t="s">
        <v>1142</v>
      </c>
      <c r="I236"/>
    </row>
    <row r="237" spans="1:9" x14ac:dyDescent="0.2">
      <c r="A237" t="s">
        <v>1165</v>
      </c>
      <c r="B237" s="3">
        <v>9214.8819999999996</v>
      </c>
      <c r="C237" s="3" t="s">
        <v>1110</v>
      </c>
      <c r="D237" s="5" t="s">
        <v>626</v>
      </c>
      <c r="E237" s="3">
        <v>1451.4</v>
      </c>
      <c r="H237" t="s">
        <v>1185</v>
      </c>
      <c r="I237"/>
    </row>
    <row r="238" spans="1:9" x14ac:dyDescent="0.2">
      <c r="A238" t="s">
        <v>1097</v>
      </c>
      <c r="B238" s="3">
        <v>-92.016999999999996</v>
      </c>
      <c r="C238" s="3" t="s">
        <v>941</v>
      </c>
      <c r="D238" s="5" t="s">
        <v>626</v>
      </c>
      <c r="E238" s="3">
        <v>1451.4</v>
      </c>
      <c r="H238" t="s">
        <v>1158</v>
      </c>
      <c r="I238"/>
    </row>
    <row r="239" spans="1:9" x14ac:dyDescent="0.2">
      <c r="A239" t="s">
        <v>1167</v>
      </c>
      <c r="B239" s="3">
        <v>-559.50699999999995</v>
      </c>
      <c r="C239" s="3" t="s">
        <v>1110</v>
      </c>
      <c r="D239" s="5" t="s">
        <v>626</v>
      </c>
      <c r="E239" s="3">
        <v>1451.4</v>
      </c>
      <c r="H239" t="s">
        <v>1186</v>
      </c>
      <c r="I239"/>
    </row>
    <row r="240" spans="1:9" x14ac:dyDescent="0.2">
      <c r="A240" t="s">
        <v>1168</v>
      </c>
      <c r="B240" s="3">
        <v>-734.58900000000006</v>
      </c>
      <c r="C240" s="3" t="s">
        <v>941</v>
      </c>
      <c r="D240" s="5" t="s">
        <v>626</v>
      </c>
      <c r="E240" s="3">
        <v>1451.4</v>
      </c>
      <c r="H240" t="s">
        <v>1115</v>
      </c>
      <c r="I240"/>
    </row>
    <row r="241" spans="1:9" x14ac:dyDescent="0.2">
      <c r="A241" t="s">
        <v>1169</v>
      </c>
      <c r="B241" s="3">
        <v>-130.678</v>
      </c>
      <c r="C241" s="3" t="s">
        <v>940</v>
      </c>
      <c r="D241" s="5" t="s">
        <v>626</v>
      </c>
      <c r="E241" s="3">
        <v>1451.4</v>
      </c>
      <c r="H241" t="s">
        <v>1187</v>
      </c>
      <c r="I241"/>
    </row>
    <row r="242" spans="1:9" x14ac:dyDescent="0.2">
      <c r="A242" t="s">
        <v>1144</v>
      </c>
      <c r="B242" s="3">
        <v>-113.306</v>
      </c>
      <c r="C242" s="3" t="s">
        <v>1110</v>
      </c>
      <c r="D242" s="5" t="s">
        <v>626</v>
      </c>
      <c r="E242" s="3">
        <v>1451.4</v>
      </c>
      <c r="H242" t="s">
        <v>1166</v>
      </c>
      <c r="I242"/>
    </row>
    <row r="243" spans="1:9" x14ac:dyDescent="0.2">
      <c r="A243" t="s">
        <v>1170</v>
      </c>
      <c r="B243" s="3">
        <v>359.58199999999999</v>
      </c>
      <c r="C243" s="3" t="s">
        <v>941</v>
      </c>
      <c r="D243" s="5" t="s">
        <v>626</v>
      </c>
      <c r="E243" s="3">
        <v>1451.4</v>
      </c>
      <c r="H243" t="s">
        <v>1089</v>
      </c>
      <c r="I243"/>
    </row>
    <row r="244" spans="1:9" x14ac:dyDescent="0.2">
      <c r="A244" t="s">
        <v>949</v>
      </c>
      <c r="B244" s="3">
        <v>1590.2529999999999</v>
      </c>
      <c r="C244" s="3" t="s">
        <v>940</v>
      </c>
      <c r="D244" s="5" t="s">
        <v>626</v>
      </c>
      <c r="E244" s="3">
        <v>1451.4</v>
      </c>
      <c r="H244" t="s">
        <v>1117</v>
      </c>
      <c r="I244"/>
    </row>
    <row r="245" spans="1:9" x14ac:dyDescent="0.2">
      <c r="A245" t="s">
        <v>1116</v>
      </c>
      <c r="B245" s="3">
        <v>-1213.5809999999999</v>
      </c>
      <c r="C245" s="3" t="s">
        <v>1110</v>
      </c>
      <c r="D245" s="5" t="s">
        <v>626</v>
      </c>
      <c r="E245" s="3">
        <v>1451.4</v>
      </c>
      <c r="H245" t="s">
        <v>1188</v>
      </c>
      <c r="I245"/>
    </row>
    <row r="246" spans="1:9" x14ac:dyDescent="0.2">
      <c r="A246" t="s">
        <v>1160</v>
      </c>
      <c r="B246" s="3">
        <v>-578.66399999999999</v>
      </c>
      <c r="C246" s="3" t="s">
        <v>1110</v>
      </c>
      <c r="D246" s="5" t="s">
        <v>626</v>
      </c>
      <c r="E246" s="3">
        <v>1451.4</v>
      </c>
      <c r="H246" t="s">
        <v>1150</v>
      </c>
      <c r="I246"/>
    </row>
    <row r="247" spans="1:9" x14ac:dyDescent="0.2">
      <c r="A247" t="s">
        <v>1145</v>
      </c>
      <c r="B247" s="3">
        <v>-1040.133</v>
      </c>
      <c r="C247" s="3" t="s">
        <v>1110</v>
      </c>
      <c r="D247" s="5" t="s">
        <v>626</v>
      </c>
      <c r="E247" s="3">
        <v>1451.4</v>
      </c>
      <c r="H247" t="s">
        <v>1136</v>
      </c>
      <c r="I247"/>
    </row>
    <row r="248" spans="1:9" x14ac:dyDescent="0.2">
      <c r="A248" t="s">
        <v>933</v>
      </c>
      <c r="B248" s="3">
        <v>-690.19299999999998</v>
      </c>
      <c r="C248" s="3" t="s">
        <v>1110</v>
      </c>
      <c r="D248" s="5" t="s">
        <v>626</v>
      </c>
      <c r="E248" s="3">
        <v>1451.4</v>
      </c>
      <c r="H248" t="s">
        <v>1153</v>
      </c>
      <c r="I248"/>
    </row>
    <row r="249" spans="1:9" x14ac:dyDescent="0.2">
      <c r="A249" t="s">
        <v>1171</v>
      </c>
      <c r="B249" s="3">
        <v>-1390.0139999999999</v>
      </c>
      <c r="C249" s="3" t="s">
        <v>939</v>
      </c>
      <c r="D249" s="5" t="s">
        <v>626</v>
      </c>
      <c r="E249" s="3">
        <v>1451.4</v>
      </c>
      <c r="H249" t="s">
        <v>1189</v>
      </c>
      <c r="I249"/>
    </row>
    <row r="250" spans="1:9" x14ac:dyDescent="0.2">
      <c r="A250" t="s">
        <v>1119</v>
      </c>
      <c r="B250" s="3">
        <v>-931.93499999999995</v>
      </c>
      <c r="C250" s="3" t="s">
        <v>941</v>
      </c>
      <c r="D250" s="5" t="s">
        <v>626</v>
      </c>
      <c r="E250" s="3">
        <v>1451.4</v>
      </c>
      <c r="H250" t="s">
        <v>1190</v>
      </c>
      <c r="I250"/>
    </row>
    <row r="251" spans="1:9" x14ac:dyDescent="0.2">
      <c r="A251" t="s">
        <v>1121</v>
      </c>
      <c r="B251" s="3">
        <v>-327.86099999999999</v>
      </c>
      <c r="C251" s="3" t="s">
        <v>939</v>
      </c>
      <c r="D251" s="5" t="s">
        <v>626</v>
      </c>
      <c r="E251" s="3">
        <v>1451.4</v>
      </c>
      <c r="H251" t="s">
        <v>1191</v>
      </c>
      <c r="I251"/>
    </row>
    <row r="252" spans="1:9" x14ac:dyDescent="0.2">
      <c r="A252" t="s">
        <v>1146</v>
      </c>
      <c r="B252" s="3">
        <v>-3444.2979999999998</v>
      </c>
      <c r="C252" s="3" t="s">
        <v>940</v>
      </c>
      <c r="D252" s="5" t="s">
        <v>626</v>
      </c>
      <c r="E252" s="3">
        <v>1451.4</v>
      </c>
      <c r="H252" t="s">
        <v>1154</v>
      </c>
      <c r="I252"/>
    </row>
    <row r="253" spans="1:9" x14ac:dyDescent="0.2">
      <c r="A253" t="s">
        <v>1172</v>
      </c>
      <c r="B253" s="3">
        <v>754.18499999999995</v>
      </c>
      <c r="C253" s="3" t="s">
        <v>939</v>
      </c>
      <c r="D253" s="5" t="s">
        <v>626</v>
      </c>
      <c r="E253" s="3">
        <v>1451.4</v>
      </c>
      <c r="H253" t="s">
        <v>1155</v>
      </c>
      <c r="I253"/>
    </row>
    <row r="254" spans="1:9" x14ac:dyDescent="0.2">
      <c r="A254" t="s">
        <v>934</v>
      </c>
      <c r="B254" s="3">
        <v>1051.28</v>
      </c>
      <c r="C254" s="3" t="s">
        <v>941</v>
      </c>
      <c r="D254" s="5" t="s">
        <v>626</v>
      </c>
      <c r="E254" s="3">
        <v>1451.4</v>
      </c>
      <c r="H254" t="s">
        <v>1098</v>
      </c>
      <c r="I254"/>
    </row>
    <row r="255" spans="1:9" x14ac:dyDescent="0.2">
      <c r="A255" t="s">
        <v>935</v>
      </c>
      <c r="B255" s="3">
        <v>1099.8699999999999</v>
      </c>
      <c r="C255" s="3" t="s">
        <v>941</v>
      </c>
      <c r="D255" s="5" t="s">
        <v>626</v>
      </c>
      <c r="E255" s="3">
        <v>1451.4</v>
      </c>
      <c r="H255" t="s">
        <v>1100</v>
      </c>
      <c r="I255"/>
    </row>
    <row r="256" spans="1:9" x14ac:dyDescent="0.2">
      <c r="A256" t="s">
        <v>976</v>
      </c>
      <c r="B256" s="3">
        <v>1036.2840000000001</v>
      </c>
      <c r="C256" s="3" t="s">
        <v>941</v>
      </c>
      <c r="D256" s="5" t="s">
        <v>626</v>
      </c>
      <c r="E256" s="3">
        <v>1451.4</v>
      </c>
      <c r="H256" t="s">
        <v>1192</v>
      </c>
      <c r="I256"/>
    </row>
    <row r="257" spans="1:9" x14ac:dyDescent="0.2">
      <c r="A257" t="s">
        <v>1122</v>
      </c>
      <c r="B257" s="3">
        <v>-664.06299999999999</v>
      </c>
      <c r="C257" s="3" t="s">
        <v>939</v>
      </c>
      <c r="D257" s="5" t="s">
        <v>626</v>
      </c>
      <c r="E257" s="3">
        <v>1451.4</v>
      </c>
      <c r="H257" t="s">
        <v>1088</v>
      </c>
      <c r="I257"/>
    </row>
    <row r="258" spans="1:9" x14ac:dyDescent="0.2">
      <c r="A258" t="s">
        <v>1123</v>
      </c>
      <c r="B258" s="3">
        <v>-84.471999999999994</v>
      </c>
      <c r="C258" s="3" t="s">
        <v>941</v>
      </c>
      <c r="D258" s="5" t="s">
        <v>626</v>
      </c>
      <c r="E258" s="3">
        <v>1451.4</v>
      </c>
      <c r="H258" t="s">
        <v>1193</v>
      </c>
      <c r="I258"/>
    </row>
    <row r="259" spans="1:9" x14ac:dyDescent="0.2">
      <c r="A259" t="s">
        <v>1134</v>
      </c>
      <c r="B259" s="3">
        <v>-944.39300000000003</v>
      </c>
      <c r="C259" s="3" t="s">
        <v>939</v>
      </c>
      <c r="D259" s="5" t="s">
        <v>626</v>
      </c>
      <c r="E259" s="3">
        <v>1451.4</v>
      </c>
      <c r="H259" t="s">
        <v>1112</v>
      </c>
      <c r="I259"/>
    </row>
    <row r="260" spans="1:9" x14ac:dyDescent="0.2">
      <c r="A260" t="s">
        <v>1173</v>
      </c>
      <c r="B260" s="3">
        <v>-1766.652</v>
      </c>
      <c r="C260" s="3" t="s">
        <v>939</v>
      </c>
      <c r="D260" s="5" t="s">
        <v>626</v>
      </c>
      <c r="E260" s="3">
        <v>1451.4</v>
      </c>
      <c r="H260" t="s">
        <v>1113</v>
      </c>
      <c r="I260"/>
    </row>
    <row r="261" spans="1:9" x14ac:dyDescent="0.2">
      <c r="A261" t="s">
        <v>1174</v>
      </c>
      <c r="B261" s="3">
        <v>-1681.5029999999999</v>
      </c>
      <c r="C261" s="3" t="s">
        <v>939</v>
      </c>
      <c r="D261" s="5" t="s">
        <v>626</v>
      </c>
      <c r="E261" s="3">
        <v>1451.4</v>
      </c>
      <c r="H261" t="s">
        <v>1194</v>
      </c>
      <c r="I261"/>
    </row>
    <row r="262" spans="1:9" x14ac:dyDescent="0.2">
      <c r="A262" t="s">
        <v>1175</v>
      </c>
      <c r="B262" s="3">
        <v>728.73199999999997</v>
      </c>
      <c r="C262" s="3" t="s">
        <v>941</v>
      </c>
      <c r="D262" s="5" t="s">
        <v>626</v>
      </c>
      <c r="E262" s="3">
        <v>1451.4</v>
      </c>
      <c r="H262" t="s">
        <v>1095</v>
      </c>
      <c r="I262"/>
    </row>
    <row r="263" spans="1:9" x14ac:dyDescent="0.2">
      <c r="A263" t="s">
        <v>1085</v>
      </c>
      <c r="B263" s="3">
        <v>-534.46299999999997</v>
      </c>
      <c r="C263" s="3" t="s">
        <v>939</v>
      </c>
      <c r="D263" s="5" t="s">
        <v>626</v>
      </c>
      <c r="E263" s="3">
        <v>1451.4</v>
      </c>
      <c r="H263" t="s">
        <v>1195</v>
      </c>
      <c r="I263"/>
    </row>
    <row r="264" spans="1:9" x14ac:dyDescent="0.2">
      <c r="A264" t="s">
        <v>1176</v>
      </c>
      <c r="B264" s="3">
        <v>2768.625</v>
      </c>
      <c r="C264" s="3" t="s">
        <v>941</v>
      </c>
      <c r="D264" s="5" t="s">
        <v>626</v>
      </c>
      <c r="E264" s="3">
        <v>1451.4</v>
      </c>
      <c r="H264" t="s">
        <v>1196</v>
      </c>
      <c r="I264"/>
    </row>
    <row r="265" spans="1:9" x14ac:dyDescent="0.2">
      <c r="A265" t="s">
        <v>1147</v>
      </c>
      <c r="B265" s="3">
        <v>4871.7550000000001</v>
      </c>
      <c r="C265" s="3" t="s">
        <v>939</v>
      </c>
      <c r="D265" s="5" t="s">
        <v>626</v>
      </c>
      <c r="E265" s="3">
        <v>1451.4</v>
      </c>
      <c r="H265" t="s">
        <v>1104</v>
      </c>
      <c r="I265"/>
    </row>
    <row r="266" spans="1:9" x14ac:dyDescent="0.2">
      <c r="A266" t="s">
        <v>1109</v>
      </c>
      <c r="B266" s="3">
        <v>4551.4679999999998</v>
      </c>
      <c r="C266" s="3" t="s">
        <v>939</v>
      </c>
      <c r="D266" s="5" t="s">
        <v>626</v>
      </c>
      <c r="E266" s="3">
        <v>1451.4</v>
      </c>
      <c r="H266" t="s">
        <v>1197</v>
      </c>
      <c r="I266"/>
    </row>
    <row r="267" spans="1:9" x14ac:dyDescent="0.2">
      <c r="A267" t="s">
        <v>1177</v>
      </c>
      <c r="B267" s="3">
        <v>-562.91300000000001</v>
      </c>
      <c r="C267" s="3" t="s">
        <v>941</v>
      </c>
      <c r="D267" s="5" t="s">
        <v>626</v>
      </c>
      <c r="E267" s="3">
        <v>1451.4</v>
      </c>
      <c r="H267" t="s">
        <v>1108</v>
      </c>
      <c r="I267"/>
    </row>
    <row r="268" spans="1:9" x14ac:dyDescent="0.2">
      <c r="A268" t="s">
        <v>1125</v>
      </c>
      <c r="B268" s="3">
        <v>689.14599999999996</v>
      </c>
      <c r="C268" s="3" t="s">
        <v>939</v>
      </c>
      <c r="D268" s="5" t="s">
        <v>626</v>
      </c>
      <c r="E268" s="3">
        <v>1451.4</v>
      </c>
      <c r="H268" t="s">
        <v>1124</v>
      </c>
      <c r="I268"/>
    </row>
    <row r="269" spans="1:9" x14ac:dyDescent="0.2">
      <c r="A269" t="s">
        <v>936</v>
      </c>
      <c r="B269" s="3">
        <v>-611.47500000000002</v>
      </c>
      <c r="C269" s="3" t="s">
        <v>941</v>
      </c>
      <c r="D269" s="5" t="s">
        <v>626</v>
      </c>
      <c r="E269" s="3">
        <v>1451.4</v>
      </c>
      <c r="H269" t="s">
        <v>1156</v>
      </c>
      <c r="I269"/>
    </row>
    <row r="270" spans="1:9" x14ac:dyDescent="0.2">
      <c r="A270" t="s">
        <v>1148</v>
      </c>
      <c r="B270" s="3">
        <v>1600.317</v>
      </c>
      <c r="C270" s="3" t="s">
        <v>941</v>
      </c>
      <c r="D270" s="5" t="s">
        <v>626</v>
      </c>
      <c r="E270" s="3">
        <v>1451.4</v>
      </c>
      <c r="H270" t="s">
        <v>1126</v>
      </c>
      <c r="I270"/>
    </row>
    <row r="271" spans="1:9" x14ac:dyDescent="0.2">
      <c r="A271" t="s">
        <v>962</v>
      </c>
      <c r="B271" s="3">
        <v>-137.398</v>
      </c>
      <c r="C271" s="3" t="s">
        <v>941</v>
      </c>
      <c r="D271" s="5" t="s">
        <v>626</v>
      </c>
      <c r="E271" s="3">
        <v>1451.4</v>
      </c>
      <c r="H271" t="s">
        <v>1200</v>
      </c>
      <c r="I271"/>
    </row>
    <row r="272" spans="1:9" x14ac:dyDescent="0.2">
      <c r="A272" t="s">
        <v>1064</v>
      </c>
      <c r="B272" s="3">
        <v>41.524999999999999</v>
      </c>
      <c r="C272" s="3" t="s">
        <v>941</v>
      </c>
      <c r="D272" s="5" t="s">
        <v>643</v>
      </c>
      <c r="E272" s="3">
        <v>868.66</v>
      </c>
      <c r="H272" t="s">
        <v>1133</v>
      </c>
      <c r="I272"/>
    </row>
    <row r="273" spans="1:9" x14ac:dyDescent="0.2">
      <c r="A273" t="s">
        <v>1131</v>
      </c>
      <c r="B273" s="3">
        <v>-21.774000000000001</v>
      </c>
      <c r="C273" s="3" t="s">
        <v>939</v>
      </c>
      <c r="D273" s="5" t="s">
        <v>643</v>
      </c>
      <c r="E273" s="3">
        <v>868.66</v>
      </c>
      <c r="H273" t="s">
        <v>1201</v>
      </c>
      <c r="I273"/>
    </row>
    <row r="274" spans="1:9" x14ac:dyDescent="0.2">
      <c r="A274" t="s">
        <v>1139</v>
      </c>
      <c r="B274" s="3">
        <v>-82.093000000000004</v>
      </c>
      <c r="C274" s="3" t="s">
        <v>941</v>
      </c>
      <c r="D274" s="5" t="s">
        <v>643</v>
      </c>
      <c r="E274" s="3">
        <v>868.66</v>
      </c>
      <c r="H274" t="s">
        <v>1202</v>
      </c>
      <c r="I274"/>
    </row>
    <row r="275" spans="1:9" x14ac:dyDescent="0.2">
      <c r="A275" t="s">
        <v>1178</v>
      </c>
      <c r="B275" s="3">
        <v>-82.024000000000001</v>
      </c>
      <c r="C275" s="3" t="s">
        <v>941</v>
      </c>
      <c r="D275" s="5" t="s">
        <v>643</v>
      </c>
      <c r="E275" s="3">
        <v>868.66</v>
      </c>
      <c r="H275" t="s">
        <v>1152</v>
      </c>
      <c r="I275"/>
    </row>
    <row r="276" spans="1:9" x14ac:dyDescent="0.2">
      <c r="A276" t="s">
        <v>1090</v>
      </c>
      <c r="B276" s="3">
        <v>-13.022</v>
      </c>
      <c r="C276" s="3" t="s">
        <v>941</v>
      </c>
      <c r="D276" s="5" t="s">
        <v>643</v>
      </c>
      <c r="E276" s="3">
        <v>868.66</v>
      </c>
      <c r="H276" t="s">
        <v>1149</v>
      </c>
      <c r="I276"/>
    </row>
    <row r="277" spans="1:9" x14ac:dyDescent="0.2">
      <c r="A277" t="s">
        <v>1013</v>
      </c>
      <c r="B277" s="3">
        <v>18.111999999999998</v>
      </c>
      <c r="C277" s="3" t="s">
        <v>941</v>
      </c>
      <c r="D277" s="5" t="s">
        <v>643</v>
      </c>
      <c r="E277" s="3">
        <v>868.66</v>
      </c>
      <c r="H277" t="s">
        <v>1182</v>
      </c>
      <c r="I277"/>
    </row>
    <row r="278" spans="1:9" x14ac:dyDescent="0.2">
      <c r="A278" t="s">
        <v>1068</v>
      </c>
      <c r="B278" s="3">
        <v>5.1479999999999997</v>
      </c>
      <c r="C278" s="3" t="s">
        <v>941</v>
      </c>
      <c r="D278" s="5" t="s">
        <v>643</v>
      </c>
      <c r="E278" s="3">
        <v>868.66</v>
      </c>
      <c r="H278" t="s">
        <v>1203</v>
      </c>
      <c r="I278"/>
    </row>
    <row r="279" spans="1:9" x14ac:dyDescent="0.2">
      <c r="A279" t="s">
        <v>1170</v>
      </c>
      <c r="B279" s="3">
        <v>-39.351999999999997</v>
      </c>
      <c r="C279" s="3" t="s">
        <v>941</v>
      </c>
      <c r="D279" s="5" t="s">
        <v>643</v>
      </c>
      <c r="E279" s="3">
        <v>868.66</v>
      </c>
      <c r="H279" t="s">
        <v>1204</v>
      </c>
      <c r="I279"/>
    </row>
    <row r="280" spans="1:9" x14ac:dyDescent="0.2">
      <c r="A280" t="s">
        <v>1102</v>
      </c>
      <c r="B280" s="3">
        <v>67.733000000000004</v>
      </c>
      <c r="C280" s="3" t="s">
        <v>941</v>
      </c>
      <c r="D280" s="5" t="s">
        <v>643</v>
      </c>
      <c r="E280" s="3">
        <v>868.66</v>
      </c>
      <c r="H280" t="s">
        <v>1101</v>
      </c>
      <c r="I280"/>
    </row>
    <row r="281" spans="1:9" x14ac:dyDescent="0.2">
      <c r="A281" t="s">
        <v>1160</v>
      </c>
      <c r="B281" s="3">
        <v>-19.765000000000001</v>
      </c>
      <c r="C281" s="3" t="s">
        <v>941</v>
      </c>
      <c r="D281" s="5" t="s">
        <v>643</v>
      </c>
      <c r="E281" s="3">
        <v>868.66</v>
      </c>
      <c r="H281" t="s">
        <v>1103</v>
      </c>
      <c r="I281"/>
    </row>
    <row r="282" spans="1:9" x14ac:dyDescent="0.2">
      <c r="A282" t="s">
        <v>1179</v>
      </c>
      <c r="B282" s="3">
        <v>-27.741</v>
      </c>
      <c r="C282" s="3" t="s">
        <v>940</v>
      </c>
      <c r="D282" s="5" t="s">
        <v>643</v>
      </c>
      <c r="E282" s="3">
        <v>868.66</v>
      </c>
      <c r="H282" t="s">
        <v>1205</v>
      </c>
      <c r="I282"/>
    </row>
    <row r="283" spans="1:9" x14ac:dyDescent="0.2">
      <c r="A283" t="s">
        <v>978</v>
      </c>
      <c r="B283" s="3">
        <v>21.463000000000001</v>
      </c>
      <c r="C283" s="3" t="s">
        <v>939</v>
      </c>
      <c r="D283" s="5" t="s">
        <v>643</v>
      </c>
      <c r="E283" s="3">
        <v>868.66</v>
      </c>
      <c r="H283" t="s">
        <v>1198</v>
      </c>
      <c r="I283"/>
    </row>
    <row r="284" spans="1:9" x14ac:dyDescent="0.2">
      <c r="A284" t="s">
        <v>1106</v>
      </c>
      <c r="B284" s="3">
        <v>33.078000000000003</v>
      </c>
      <c r="C284" s="3" t="s">
        <v>941</v>
      </c>
      <c r="D284" s="5" t="s">
        <v>643</v>
      </c>
      <c r="E284" s="3">
        <v>868.66</v>
      </c>
      <c r="H284" t="s">
        <v>1111</v>
      </c>
      <c r="I284"/>
    </row>
    <row r="285" spans="1:9" x14ac:dyDescent="0.2">
      <c r="A285" t="s">
        <v>1141</v>
      </c>
      <c r="B285" s="3">
        <v>815.13</v>
      </c>
      <c r="C285" s="3" t="s">
        <v>941</v>
      </c>
      <c r="D285" s="5" t="s">
        <v>781</v>
      </c>
      <c r="E285" s="3">
        <v>516.47</v>
      </c>
      <c r="H285" t="s">
        <v>1151</v>
      </c>
      <c r="I285"/>
    </row>
    <row r="286" spans="1:9" x14ac:dyDescent="0.2">
      <c r="A286" t="s">
        <v>1118</v>
      </c>
      <c r="B286" s="3">
        <v>-106.87</v>
      </c>
      <c r="C286" s="3" t="s">
        <v>940</v>
      </c>
      <c r="D286" s="5" t="s">
        <v>781</v>
      </c>
      <c r="E286" s="3">
        <v>516.47</v>
      </c>
      <c r="H286" t="s">
        <v>1206</v>
      </c>
      <c r="I286"/>
    </row>
    <row r="287" spans="1:9" x14ac:dyDescent="0.2">
      <c r="A287" t="s">
        <v>1181</v>
      </c>
      <c r="B287" s="3">
        <v>463.26</v>
      </c>
      <c r="C287" s="3" t="s">
        <v>941</v>
      </c>
      <c r="D287" s="5" t="s">
        <v>781</v>
      </c>
      <c r="E287" s="3">
        <v>516.47</v>
      </c>
      <c r="H287" t="s">
        <v>1207</v>
      </c>
      <c r="I287"/>
    </row>
    <row r="288" spans="1:9" x14ac:dyDescent="0.2">
      <c r="A288" t="s">
        <v>1183</v>
      </c>
      <c r="B288" s="3">
        <v>-29.887799999999999</v>
      </c>
      <c r="C288" s="3" t="s">
        <v>941</v>
      </c>
      <c r="D288" s="5" t="s">
        <v>800</v>
      </c>
      <c r="E288" s="3">
        <v>459.79</v>
      </c>
      <c r="H288" t="s">
        <v>1135</v>
      </c>
      <c r="I288"/>
    </row>
    <row r="289" spans="1:9" x14ac:dyDescent="0.2">
      <c r="A289" t="s">
        <v>1184</v>
      </c>
      <c r="B289" s="3">
        <v>17.290900000000001</v>
      </c>
      <c r="C289" s="3" t="s">
        <v>941</v>
      </c>
      <c r="D289" s="5" t="s">
        <v>800</v>
      </c>
      <c r="E289" s="3">
        <v>459.79</v>
      </c>
      <c r="H289" t="s">
        <v>1143</v>
      </c>
      <c r="I289"/>
    </row>
    <row r="290" spans="1:9" x14ac:dyDescent="0.2">
      <c r="A290" t="s">
        <v>946</v>
      </c>
      <c r="B290" s="3">
        <v>-1052.0930000000001</v>
      </c>
      <c r="C290" s="3" t="s">
        <v>941</v>
      </c>
      <c r="D290" s="5" t="s">
        <v>854</v>
      </c>
      <c r="E290" s="3">
        <v>995.6</v>
      </c>
      <c r="H290" t="s">
        <v>1137</v>
      </c>
      <c r="I290"/>
    </row>
    <row r="291" spans="1:9" x14ac:dyDescent="0.2">
      <c r="A291" t="s">
        <v>1131</v>
      </c>
      <c r="B291" s="3">
        <v>-180.35300000000001</v>
      </c>
      <c r="C291" s="3" t="s">
        <v>939</v>
      </c>
      <c r="D291" s="5" t="s">
        <v>854</v>
      </c>
      <c r="E291" s="3">
        <v>995.6</v>
      </c>
      <c r="I291"/>
    </row>
    <row r="292" spans="1:9" x14ac:dyDescent="0.2">
      <c r="A292" t="s">
        <v>1040</v>
      </c>
      <c r="B292" s="3">
        <v>-610.10900000000004</v>
      </c>
      <c r="C292" s="3" t="s">
        <v>939</v>
      </c>
      <c r="D292" s="5" t="s">
        <v>854</v>
      </c>
      <c r="E292" s="3">
        <v>995.6</v>
      </c>
      <c r="I292"/>
    </row>
    <row r="293" spans="1:9" x14ac:dyDescent="0.2">
      <c r="A293" t="s">
        <v>1118</v>
      </c>
      <c r="B293" s="3">
        <v>200.51499999999999</v>
      </c>
      <c r="C293" s="3" t="s">
        <v>939</v>
      </c>
      <c r="D293" s="5" t="s">
        <v>854</v>
      </c>
      <c r="E293" s="3">
        <v>995.6</v>
      </c>
      <c r="I293"/>
    </row>
    <row r="294" spans="1:9" x14ac:dyDescent="0.2">
      <c r="A294" t="s">
        <v>1120</v>
      </c>
      <c r="B294" s="3">
        <v>1192</v>
      </c>
      <c r="C294" s="3" t="s">
        <v>939</v>
      </c>
      <c r="D294" s="5" t="s">
        <v>854</v>
      </c>
      <c r="E294" s="3">
        <v>995.6</v>
      </c>
      <c r="I294"/>
    </row>
    <row r="295" spans="1:9" x14ac:dyDescent="0.2">
      <c r="A295" t="s">
        <v>1180</v>
      </c>
      <c r="B295" s="3">
        <v>733.51499999999999</v>
      </c>
      <c r="C295" s="3" t="s">
        <v>941</v>
      </c>
      <c r="D295" s="5" t="s">
        <v>854</v>
      </c>
      <c r="E295" s="3">
        <v>995.6</v>
      </c>
      <c r="I295"/>
    </row>
    <row r="296" spans="1:9" x14ac:dyDescent="0.2">
      <c r="A296" t="s">
        <v>988</v>
      </c>
      <c r="B296" s="3">
        <v>-21.408169999999998</v>
      </c>
      <c r="C296" s="3" t="s">
        <v>939</v>
      </c>
      <c r="D296" s="5" t="s">
        <v>376</v>
      </c>
      <c r="E296" s="3">
        <v>919.61</v>
      </c>
      <c r="I296"/>
    </row>
    <row r="297" spans="1:9" x14ac:dyDescent="0.2">
      <c r="A297" t="s">
        <v>1127</v>
      </c>
      <c r="B297" s="3">
        <v>47.023060000000001</v>
      </c>
      <c r="C297" s="3" t="s">
        <v>941</v>
      </c>
      <c r="D297" s="5" t="s">
        <v>376</v>
      </c>
      <c r="E297" s="3">
        <v>919.61</v>
      </c>
      <c r="I297"/>
    </row>
    <row r="298" spans="1:9" x14ac:dyDescent="0.2">
      <c r="A298" t="s">
        <v>978</v>
      </c>
      <c r="B298" s="3">
        <v>-12.164999999999999</v>
      </c>
      <c r="C298" s="3" t="s">
        <v>941</v>
      </c>
      <c r="D298" s="5" t="s">
        <v>644</v>
      </c>
      <c r="E298" s="3">
        <v>740.38</v>
      </c>
      <c r="I298"/>
    </row>
    <row r="299" spans="1:9" x14ac:dyDescent="0.2">
      <c r="A299" t="s">
        <v>1157</v>
      </c>
      <c r="B299" s="3">
        <v>57.082999999999998</v>
      </c>
      <c r="C299" s="3" t="s">
        <v>939</v>
      </c>
      <c r="D299" s="5" t="s">
        <v>645</v>
      </c>
      <c r="E299" s="3">
        <v>1736.7</v>
      </c>
      <c r="I299"/>
    </row>
    <row r="300" spans="1:9" x14ac:dyDescent="0.2">
      <c r="A300" t="s">
        <v>1014</v>
      </c>
      <c r="B300" s="3">
        <v>-126.19</v>
      </c>
      <c r="C300" s="3" t="s">
        <v>941</v>
      </c>
      <c r="D300" s="5" t="s">
        <v>377</v>
      </c>
      <c r="E300" s="3">
        <v>1124.2</v>
      </c>
      <c r="I300"/>
    </row>
    <row r="301" spans="1:9" x14ac:dyDescent="0.2">
      <c r="A301" t="s">
        <v>1159</v>
      </c>
      <c r="B301" s="3">
        <v>75.811999999999998</v>
      </c>
      <c r="C301" s="3" t="s">
        <v>939</v>
      </c>
      <c r="D301" s="5" t="s">
        <v>646</v>
      </c>
      <c r="E301" s="3">
        <v>714.06</v>
      </c>
      <c r="I301"/>
    </row>
    <row r="302" spans="1:9" x14ac:dyDescent="0.2">
      <c r="A302" t="s">
        <v>1142</v>
      </c>
      <c r="B302" s="3">
        <v>-412.36399999999998</v>
      </c>
      <c r="C302" s="3" t="s">
        <v>941</v>
      </c>
      <c r="D302" s="5" t="s">
        <v>646</v>
      </c>
      <c r="E302" s="3">
        <v>714.06</v>
      </c>
      <c r="I302"/>
    </row>
    <row r="303" spans="1:9" x14ac:dyDescent="0.2">
      <c r="A303" t="s">
        <v>970</v>
      </c>
      <c r="B303" s="3">
        <v>-65.716999999999999</v>
      </c>
      <c r="C303" s="3" t="s">
        <v>941</v>
      </c>
      <c r="D303" s="5" t="s">
        <v>646</v>
      </c>
      <c r="E303" s="3">
        <v>714.06</v>
      </c>
      <c r="I303"/>
    </row>
    <row r="304" spans="1:9" x14ac:dyDescent="0.2">
      <c r="A304" t="s">
        <v>1185</v>
      </c>
      <c r="B304" s="3">
        <v>-63.136000000000003</v>
      </c>
      <c r="C304" s="3" t="s">
        <v>941</v>
      </c>
      <c r="D304" s="5" t="s">
        <v>646</v>
      </c>
      <c r="E304" s="3">
        <v>714.06</v>
      </c>
      <c r="I304"/>
    </row>
    <row r="305" spans="1:9" x14ac:dyDescent="0.2">
      <c r="A305" t="s">
        <v>1158</v>
      </c>
      <c r="B305" s="3">
        <v>-68.73</v>
      </c>
      <c r="C305" s="3" t="s">
        <v>941</v>
      </c>
      <c r="D305" s="5" t="s">
        <v>647</v>
      </c>
      <c r="E305" s="3">
        <v>569.12</v>
      </c>
      <c r="I305"/>
    </row>
    <row r="306" spans="1:9" x14ac:dyDescent="0.2">
      <c r="A306" t="s">
        <v>1186</v>
      </c>
      <c r="B306" s="3">
        <v>-657.7</v>
      </c>
      <c r="C306" s="3" t="s">
        <v>939</v>
      </c>
      <c r="D306" s="5" t="s">
        <v>647</v>
      </c>
      <c r="E306" s="3">
        <v>569.12</v>
      </c>
      <c r="I306"/>
    </row>
    <row r="307" spans="1:9" x14ac:dyDescent="0.2">
      <c r="A307" t="s">
        <v>1097</v>
      </c>
      <c r="B307" s="3">
        <v>-16.75</v>
      </c>
      <c r="C307" s="3" t="s">
        <v>941</v>
      </c>
      <c r="D307" s="5" t="s">
        <v>647</v>
      </c>
      <c r="E307" s="3">
        <v>569.12</v>
      </c>
      <c r="I307"/>
    </row>
    <row r="308" spans="1:9" x14ac:dyDescent="0.2">
      <c r="A308" t="s">
        <v>1115</v>
      </c>
      <c r="B308" s="3">
        <v>-1101.8</v>
      </c>
      <c r="C308" s="3" t="s">
        <v>941</v>
      </c>
      <c r="D308" s="5" t="s">
        <v>647</v>
      </c>
      <c r="E308" s="3">
        <v>569.12</v>
      </c>
      <c r="I308"/>
    </row>
    <row r="309" spans="1:9" x14ac:dyDescent="0.2">
      <c r="A309" t="s">
        <v>1187</v>
      </c>
      <c r="B309" s="3">
        <v>830.33</v>
      </c>
      <c r="C309" s="3" t="s">
        <v>941</v>
      </c>
      <c r="D309" s="5" t="s">
        <v>647</v>
      </c>
      <c r="E309" s="3">
        <v>569.12</v>
      </c>
      <c r="I309"/>
    </row>
    <row r="310" spans="1:9" x14ac:dyDescent="0.2">
      <c r="A310" t="s">
        <v>1166</v>
      </c>
      <c r="B310" s="3">
        <v>30.347000000000001</v>
      </c>
      <c r="C310" s="3" t="s">
        <v>941</v>
      </c>
      <c r="D310" s="5" t="s">
        <v>185</v>
      </c>
      <c r="E310" s="3">
        <v>418.96</v>
      </c>
      <c r="I310"/>
    </row>
    <row r="311" spans="1:9" x14ac:dyDescent="0.2">
      <c r="A311" t="s">
        <v>1089</v>
      </c>
      <c r="B311" s="3">
        <v>39.118000000000002</v>
      </c>
      <c r="C311" s="3" t="s">
        <v>941</v>
      </c>
      <c r="D311" s="5" t="s">
        <v>186</v>
      </c>
      <c r="E311" s="3">
        <v>311.70999999999998</v>
      </c>
      <c r="I311"/>
    </row>
    <row r="312" spans="1:9" x14ac:dyDescent="0.2">
      <c r="A312" t="s">
        <v>1012</v>
      </c>
      <c r="B312" s="3">
        <v>-122.26600000000001</v>
      </c>
      <c r="C312" s="3" t="s">
        <v>939</v>
      </c>
      <c r="D312" s="5" t="s">
        <v>186</v>
      </c>
      <c r="E312" s="3">
        <v>311.70999999999998</v>
      </c>
      <c r="I312"/>
    </row>
    <row r="313" spans="1:9" x14ac:dyDescent="0.2">
      <c r="A313" t="s">
        <v>1117</v>
      </c>
      <c r="B313" s="3">
        <v>-7.0590000000000002</v>
      </c>
      <c r="C313" s="3" t="s">
        <v>941</v>
      </c>
      <c r="D313" s="5" t="s">
        <v>186</v>
      </c>
      <c r="E313" s="3">
        <v>311.70999999999998</v>
      </c>
      <c r="I313"/>
    </row>
    <row r="314" spans="1:9" x14ac:dyDescent="0.2">
      <c r="A314" t="s">
        <v>1121</v>
      </c>
      <c r="B314" s="3">
        <v>4.883</v>
      </c>
      <c r="C314" s="3" t="s">
        <v>941</v>
      </c>
      <c r="D314" s="5" t="s">
        <v>186</v>
      </c>
      <c r="E314" s="3">
        <v>311.70999999999998</v>
      </c>
      <c r="I314"/>
    </row>
    <row r="315" spans="1:9" x14ac:dyDescent="0.2">
      <c r="A315" t="s">
        <v>1188</v>
      </c>
      <c r="B315" s="3">
        <v>89.626000000000005</v>
      </c>
      <c r="C315" s="3" t="s">
        <v>941</v>
      </c>
      <c r="D315" s="5" t="s">
        <v>186</v>
      </c>
      <c r="E315" s="3">
        <v>311.70999999999998</v>
      </c>
      <c r="I315"/>
    </row>
    <row r="316" spans="1:9" x14ac:dyDescent="0.2">
      <c r="A316" t="s">
        <v>1150</v>
      </c>
      <c r="B316" s="3">
        <v>708.47</v>
      </c>
      <c r="C316" s="3" t="s">
        <v>941</v>
      </c>
      <c r="D316" s="5" t="s">
        <v>648</v>
      </c>
      <c r="E316" s="3">
        <v>553.64</v>
      </c>
      <c r="I316"/>
    </row>
    <row r="317" spans="1:9" x14ac:dyDescent="0.2">
      <c r="A317" t="s">
        <v>999</v>
      </c>
      <c r="B317" s="3">
        <v>316.05</v>
      </c>
      <c r="C317" s="3" t="s">
        <v>941</v>
      </c>
      <c r="D317" s="5" t="s">
        <v>648</v>
      </c>
      <c r="E317" s="3">
        <v>553.64</v>
      </c>
      <c r="I317"/>
    </row>
    <row r="318" spans="1:9" x14ac:dyDescent="0.2">
      <c r="A318" t="s">
        <v>1136</v>
      </c>
      <c r="B318" s="3">
        <v>225.94</v>
      </c>
      <c r="C318" s="3" t="s">
        <v>939</v>
      </c>
      <c r="D318" s="5" t="s">
        <v>648</v>
      </c>
      <c r="E318" s="3">
        <v>553.64</v>
      </c>
      <c r="I318"/>
    </row>
    <row r="319" spans="1:9" x14ac:dyDescent="0.2">
      <c r="A319" t="s">
        <v>1157</v>
      </c>
      <c r="B319" s="3">
        <v>-268.17</v>
      </c>
      <c r="C319" s="3" t="s">
        <v>939</v>
      </c>
      <c r="D319" s="5" t="s">
        <v>648</v>
      </c>
      <c r="E319" s="3">
        <v>553.64</v>
      </c>
      <c r="I319"/>
    </row>
    <row r="320" spans="1:9" x14ac:dyDescent="0.2">
      <c r="A320" t="s">
        <v>1153</v>
      </c>
      <c r="B320" s="3">
        <v>296.476</v>
      </c>
      <c r="C320" s="3" t="s">
        <v>939</v>
      </c>
      <c r="D320" s="5" t="s">
        <v>393</v>
      </c>
      <c r="E320" s="3">
        <v>1219.2</v>
      </c>
      <c r="I320"/>
    </row>
    <row r="321" spans="1:9" x14ac:dyDescent="0.2">
      <c r="A321" t="s">
        <v>975</v>
      </c>
      <c r="B321" s="3">
        <v>361.99700000000001</v>
      </c>
      <c r="C321" s="3" t="s">
        <v>939</v>
      </c>
      <c r="D321" s="5" t="s">
        <v>393</v>
      </c>
      <c r="E321" s="3">
        <v>1219.2</v>
      </c>
      <c r="I321"/>
    </row>
    <row r="322" spans="1:9" x14ac:dyDescent="0.2">
      <c r="A322" t="s">
        <v>1026</v>
      </c>
      <c r="B322" s="3">
        <v>940.07600000000002</v>
      </c>
      <c r="C322" s="3" t="s">
        <v>941</v>
      </c>
      <c r="D322" s="5" t="s">
        <v>393</v>
      </c>
      <c r="E322" s="3">
        <v>1219.2</v>
      </c>
      <c r="I322"/>
    </row>
    <row r="323" spans="1:9" x14ac:dyDescent="0.2">
      <c r="A323" t="s">
        <v>1027</v>
      </c>
      <c r="B323" s="3">
        <v>1108.1110000000001</v>
      </c>
      <c r="C323" s="3" t="s">
        <v>941</v>
      </c>
      <c r="D323" s="5" t="s">
        <v>393</v>
      </c>
      <c r="E323" s="3">
        <v>1219.2</v>
      </c>
      <c r="I323"/>
    </row>
    <row r="324" spans="1:9" x14ac:dyDescent="0.2">
      <c r="A324" t="s">
        <v>950</v>
      </c>
      <c r="B324" s="3">
        <v>1857.2449999999999</v>
      </c>
      <c r="C324" s="3" t="s">
        <v>941</v>
      </c>
      <c r="D324" s="5" t="s">
        <v>649</v>
      </c>
      <c r="E324" s="3">
        <v>547.53</v>
      </c>
      <c r="I324"/>
    </row>
    <row r="325" spans="1:9" x14ac:dyDescent="0.2">
      <c r="A325" t="s">
        <v>1062</v>
      </c>
      <c r="B325" s="4">
        <v>-474.1</v>
      </c>
      <c r="C325" s="3" t="s">
        <v>939</v>
      </c>
      <c r="D325" s="5" t="s">
        <v>650</v>
      </c>
      <c r="E325" s="3">
        <v>1478.8</v>
      </c>
      <c r="I325"/>
    </row>
    <row r="326" spans="1:9" x14ac:dyDescent="0.2">
      <c r="A326" t="s">
        <v>1019</v>
      </c>
      <c r="B326" s="4">
        <v>245</v>
      </c>
      <c r="C326" s="3" t="s">
        <v>941</v>
      </c>
      <c r="D326" s="5" t="s">
        <v>650</v>
      </c>
      <c r="E326" s="3">
        <v>1478.8</v>
      </c>
      <c r="I326"/>
    </row>
    <row r="327" spans="1:9" x14ac:dyDescent="0.2">
      <c r="A327" t="s">
        <v>1102</v>
      </c>
      <c r="B327" s="4">
        <v>387.4</v>
      </c>
      <c r="C327" s="3" t="s">
        <v>941</v>
      </c>
      <c r="D327" s="5" t="s">
        <v>650</v>
      </c>
      <c r="E327" s="3">
        <v>1478.8</v>
      </c>
      <c r="I327"/>
    </row>
    <row r="328" spans="1:9" x14ac:dyDescent="0.2">
      <c r="A328" t="s">
        <v>1189</v>
      </c>
      <c r="B328" s="4">
        <v>-1728</v>
      </c>
      <c r="C328" s="3" t="s">
        <v>940</v>
      </c>
      <c r="D328" s="5" t="s">
        <v>650</v>
      </c>
      <c r="E328" s="3">
        <v>1478.8</v>
      </c>
      <c r="I328"/>
    </row>
    <row r="329" spans="1:9" x14ac:dyDescent="0.2">
      <c r="A329" t="s">
        <v>1190</v>
      </c>
      <c r="B329" s="4">
        <v>3057</v>
      </c>
      <c r="C329" s="3" t="s">
        <v>939</v>
      </c>
      <c r="D329" s="5" t="s">
        <v>650</v>
      </c>
      <c r="E329" s="3">
        <v>1478.8</v>
      </c>
      <c r="I329"/>
    </row>
    <row r="330" spans="1:9" x14ac:dyDescent="0.2">
      <c r="A330" t="s">
        <v>1191</v>
      </c>
      <c r="B330" s="3">
        <v>432.39420000000001</v>
      </c>
      <c r="C330" s="3" t="s">
        <v>939</v>
      </c>
      <c r="D330" s="5" t="s">
        <v>187</v>
      </c>
      <c r="E330" s="3">
        <v>1298.9000000000001</v>
      </c>
      <c r="I330"/>
    </row>
    <row r="331" spans="1:9" x14ac:dyDescent="0.2">
      <c r="A331" t="s">
        <v>1154</v>
      </c>
      <c r="B331" s="3">
        <v>-68.441199999999995</v>
      </c>
      <c r="C331" s="3" t="s">
        <v>941</v>
      </c>
      <c r="D331" s="5" t="s">
        <v>187</v>
      </c>
      <c r="E331" s="3">
        <v>1298.9000000000001</v>
      </c>
      <c r="I331"/>
    </row>
    <row r="332" spans="1:9" x14ac:dyDescent="0.2">
      <c r="A332" t="s">
        <v>1155</v>
      </c>
      <c r="B332" s="3">
        <v>47.938899999999997</v>
      </c>
      <c r="C332" s="3" t="s">
        <v>941</v>
      </c>
      <c r="D332" s="5" t="s">
        <v>187</v>
      </c>
      <c r="E332" s="3">
        <v>1298.9000000000001</v>
      </c>
      <c r="I332"/>
    </row>
    <row r="333" spans="1:9" x14ac:dyDescent="0.2">
      <c r="A333" t="s">
        <v>1098</v>
      </c>
      <c r="B333" s="3">
        <v>-25.2209</v>
      </c>
      <c r="C333" s="3" t="s">
        <v>941</v>
      </c>
      <c r="D333" s="5" t="s">
        <v>394</v>
      </c>
      <c r="E333" s="3">
        <v>257.88</v>
      </c>
      <c r="I333"/>
    </row>
    <row r="334" spans="1:9" x14ac:dyDescent="0.2">
      <c r="A334" t="s">
        <v>1100</v>
      </c>
      <c r="B334" s="3">
        <v>-25.6082</v>
      </c>
      <c r="C334" s="3" t="s">
        <v>941</v>
      </c>
      <c r="D334" s="5" t="s">
        <v>394</v>
      </c>
      <c r="E334" s="3">
        <v>257.88</v>
      </c>
      <c r="I334"/>
    </row>
    <row r="335" spans="1:9" x14ac:dyDescent="0.2">
      <c r="A335" t="s">
        <v>1192</v>
      </c>
      <c r="B335" s="3">
        <v>3153.0880000000002</v>
      </c>
      <c r="C335" s="3" t="s">
        <v>941</v>
      </c>
      <c r="D335" s="5" t="s">
        <v>651</v>
      </c>
      <c r="E335" s="3">
        <v>2223.8000000000002</v>
      </c>
      <c r="I335"/>
    </row>
    <row r="336" spans="1:9" x14ac:dyDescent="0.2">
      <c r="A336" t="s">
        <v>1088</v>
      </c>
      <c r="B336" s="3">
        <v>-162.988</v>
      </c>
      <c r="C336" s="3" t="s">
        <v>941</v>
      </c>
      <c r="D336" s="5" t="s">
        <v>651</v>
      </c>
      <c r="E336" s="3">
        <v>2223.8000000000002</v>
      </c>
      <c r="I336"/>
    </row>
    <row r="337" spans="1:9" x14ac:dyDescent="0.2">
      <c r="A337" t="s">
        <v>1193</v>
      </c>
      <c r="B337" s="3">
        <v>929.48</v>
      </c>
      <c r="C337" s="3" t="s">
        <v>940</v>
      </c>
      <c r="D337" s="5" t="s">
        <v>651</v>
      </c>
      <c r="E337" s="3">
        <v>2223.8000000000002</v>
      </c>
      <c r="I337"/>
    </row>
    <row r="338" spans="1:9" x14ac:dyDescent="0.2">
      <c r="A338" t="s">
        <v>1112</v>
      </c>
      <c r="B338" s="3">
        <v>230.04900000000001</v>
      </c>
      <c r="C338" s="3" t="s">
        <v>941</v>
      </c>
      <c r="D338" s="5" t="s">
        <v>651</v>
      </c>
      <c r="E338" s="3">
        <v>2223.8000000000002</v>
      </c>
      <c r="I338"/>
    </row>
    <row r="339" spans="1:9" x14ac:dyDescent="0.2">
      <c r="A339" t="s">
        <v>1077</v>
      </c>
      <c r="B339" s="3">
        <v>250.59899999999999</v>
      </c>
      <c r="C339" s="3" t="s">
        <v>941</v>
      </c>
      <c r="D339" s="5" t="s">
        <v>651</v>
      </c>
      <c r="E339" s="3">
        <v>2223.8000000000002</v>
      </c>
      <c r="I339"/>
    </row>
    <row r="340" spans="1:9" x14ac:dyDescent="0.2">
      <c r="A340" t="s">
        <v>1113</v>
      </c>
      <c r="B340" s="3">
        <v>400.83800000000002</v>
      </c>
      <c r="C340" s="3" t="s">
        <v>939</v>
      </c>
      <c r="D340" s="5" t="s">
        <v>651</v>
      </c>
      <c r="E340" s="3">
        <v>2223.8000000000002</v>
      </c>
      <c r="I340"/>
    </row>
    <row r="341" spans="1:9" x14ac:dyDescent="0.2">
      <c r="A341" t="s">
        <v>1194</v>
      </c>
      <c r="B341" s="3">
        <v>9742.1110000000008</v>
      </c>
      <c r="C341" s="3" t="s">
        <v>940</v>
      </c>
      <c r="D341" s="5" t="s">
        <v>651</v>
      </c>
      <c r="E341" s="3">
        <v>2223.8000000000002</v>
      </c>
      <c r="I341"/>
    </row>
    <row r="342" spans="1:9" x14ac:dyDescent="0.2">
      <c r="A342" t="s">
        <v>1095</v>
      </c>
      <c r="B342" s="3">
        <v>-1791.83</v>
      </c>
      <c r="C342" s="3" t="s">
        <v>941</v>
      </c>
      <c r="D342" s="5" t="s">
        <v>651</v>
      </c>
      <c r="E342" s="3">
        <v>2223.8000000000002</v>
      </c>
      <c r="I342"/>
    </row>
    <row r="343" spans="1:9" x14ac:dyDescent="0.2">
      <c r="A343" t="s">
        <v>1069</v>
      </c>
      <c r="B343" s="3">
        <v>3180.1280000000002</v>
      </c>
      <c r="C343" s="3" t="s">
        <v>939</v>
      </c>
      <c r="D343" s="5" t="s">
        <v>651</v>
      </c>
      <c r="E343" s="3">
        <v>2223.8000000000002</v>
      </c>
      <c r="I343"/>
    </row>
    <row r="344" spans="1:9" x14ac:dyDescent="0.2">
      <c r="A344" t="s">
        <v>1199</v>
      </c>
      <c r="B344" s="3">
        <v>752.51400000000001</v>
      </c>
      <c r="C344" s="3" t="s">
        <v>940</v>
      </c>
      <c r="D344" s="5" t="s">
        <v>651</v>
      </c>
      <c r="E344" s="3">
        <v>2223.8000000000002</v>
      </c>
      <c r="I344"/>
    </row>
    <row r="345" spans="1:9" x14ac:dyDescent="0.2">
      <c r="A345" t="s">
        <v>1041</v>
      </c>
      <c r="B345" s="3">
        <v>292.03100000000001</v>
      </c>
      <c r="C345" s="3" t="s">
        <v>940</v>
      </c>
      <c r="D345" s="5" t="s">
        <v>651</v>
      </c>
      <c r="E345" s="3">
        <v>2223.8000000000002</v>
      </c>
      <c r="I345"/>
    </row>
    <row r="346" spans="1:9" x14ac:dyDescent="0.2">
      <c r="A346" t="s">
        <v>932</v>
      </c>
      <c r="B346" s="3">
        <v>-342.923</v>
      </c>
      <c r="C346" s="3" t="s">
        <v>940</v>
      </c>
      <c r="D346" s="5" t="s">
        <v>651</v>
      </c>
      <c r="E346" s="3">
        <v>2223.8000000000002</v>
      </c>
      <c r="I346"/>
    </row>
    <row r="347" spans="1:9" x14ac:dyDescent="0.2">
      <c r="A347" t="s">
        <v>1196</v>
      </c>
      <c r="B347" s="3">
        <v>689.18</v>
      </c>
      <c r="C347" s="3" t="s">
        <v>941</v>
      </c>
      <c r="D347" s="5" t="s">
        <v>651</v>
      </c>
      <c r="E347" s="3">
        <v>2223.8000000000002</v>
      </c>
      <c r="I347"/>
    </row>
    <row r="348" spans="1:9" x14ac:dyDescent="0.2">
      <c r="A348" t="s">
        <v>1145</v>
      </c>
      <c r="B348" s="3">
        <v>-144.745</v>
      </c>
      <c r="C348" s="3" t="s">
        <v>941</v>
      </c>
      <c r="D348" s="5" t="s">
        <v>651</v>
      </c>
      <c r="E348" s="3">
        <v>2223.8000000000002</v>
      </c>
      <c r="I348"/>
    </row>
    <row r="349" spans="1:9" x14ac:dyDescent="0.2">
      <c r="A349" t="s">
        <v>1104</v>
      </c>
      <c r="B349" s="3">
        <v>72.506</v>
      </c>
      <c r="C349" s="3" t="s">
        <v>941</v>
      </c>
      <c r="D349" s="5" t="s">
        <v>651</v>
      </c>
      <c r="E349" s="3">
        <v>2223.8000000000002</v>
      </c>
      <c r="I349"/>
    </row>
    <row r="350" spans="1:9" x14ac:dyDescent="0.2">
      <c r="A350" t="s">
        <v>1197</v>
      </c>
      <c r="B350" s="3">
        <v>6671.78</v>
      </c>
      <c r="C350" s="3" t="s">
        <v>940</v>
      </c>
      <c r="D350" s="5" t="s">
        <v>651</v>
      </c>
      <c r="E350" s="3">
        <v>2223.8000000000002</v>
      </c>
      <c r="I350"/>
    </row>
    <row r="351" spans="1:9" x14ac:dyDescent="0.2">
      <c r="A351" t="s">
        <v>1044</v>
      </c>
      <c r="B351" s="3">
        <v>-1662.6559999999999</v>
      </c>
      <c r="C351" s="3" t="s">
        <v>941</v>
      </c>
      <c r="D351" s="5" t="s">
        <v>651</v>
      </c>
      <c r="E351" s="3">
        <v>2223.8000000000002</v>
      </c>
      <c r="I351"/>
    </row>
    <row r="352" spans="1:9" x14ac:dyDescent="0.2">
      <c r="A352" t="s">
        <v>1187</v>
      </c>
      <c r="B352" s="3">
        <v>-2318.8240000000001</v>
      </c>
      <c r="C352" s="3" t="s">
        <v>939</v>
      </c>
      <c r="D352" s="5" t="s">
        <v>651</v>
      </c>
      <c r="E352" s="3">
        <v>2223.8000000000002</v>
      </c>
      <c r="I352"/>
    </row>
    <row r="353" spans="1:9" x14ac:dyDescent="0.2">
      <c r="A353" t="s">
        <v>1108</v>
      </c>
      <c r="B353" s="3">
        <v>2588.5709999999999</v>
      </c>
      <c r="C353" s="3" t="s">
        <v>941</v>
      </c>
      <c r="D353" s="5" t="s">
        <v>651</v>
      </c>
      <c r="E353" s="3">
        <v>2223.8000000000002</v>
      </c>
      <c r="I353"/>
    </row>
    <row r="354" spans="1:9" x14ac:dyDescent="0.2">
      <c r="A354" t="s">
        <v>1124</v>
      </c>
      <c r="B354" s="3">
        <v>-3223.5839999999998</v>
      </c>
      <c r="C354" s="3" t="s">
        <v>939</v>
      </c>
      <c r="D354" s="5" t="s">
        <v>651</v>
      </c>
      <c r="E354" s="3">
        <v>2223.8000000000002</v>
      </c>
      <c r="I354"/>
    </row>
    <row r="355" spans="1:9" x14ac:dyDescent="0.2">
      <c r="A355" t="s">
        <v>1130</v>
      </c>
      <c r="B355" s="3">
        <v>-1226.5340000000001</v>
      </c>
      <c r="C355" s="3" t="s">
        <v>939</v>
      </c>
      <c r="D355" s="5" t="s">
        <v>651</v>
      </c>
      <c r="E355" s="3">
        <v>2223.8000000000002</v>
      </c>
      <c r="I355"/>
    </row>
    <row r="356" spans="1:9" x14ac:dyDescent="0.2">
      <c r="A356" t="s">
        <v>1156</v>
      </c>
      <c r="B356" s="3">
        <v>845.68700000000001</v>
      </c>
      <c r="C356" s="3" t="s">
        <v>939</v>
      </c>
      <c r="D356" s="5" t="s">
        <v>651</v>
      </c>
      <c r="E356" s="3">
        <v>2223.8000000000002</v>
      </c>
      <c r="I356"/>
    </row>
    <row r="357" spans="1:9" x14ac:dyDescent="0.2">
      <c r="A357" t="s">
        <v>1126</v>
      </c>
      <c r="B357" s="3">
        <v>1378.395</v>
      </c>
      <c r="C357" s="3" t="s">
        <v>941</v>
      </c>
      <c r="D357" s="5" t="s">
        <v>651</v>
      </c>
      <c r="E357" s="3">
        <v>2223.8000000000002</v>
      </c>
      <c r="I357"/>
    </row>
    <row r="358" spans="1:9" x14ac:dyDescent="0.2">
      <c r="A358" t="s">
        <v>984</v>
      </c>
      <c r="B358" s="3">
        <v>-216.084</v>
      </c>
      <c r="C358" s="3" t="s">
        <v>941</v>
      </c>
      <c r="D358" s="5" t="s">
        <v>651</v>
      </c>
      <c r="E358" s="3">
        <v>2223.8000000000002</v>
      </c>
      <c r="I358"/>
    </row>
    <row r="359" spans="1:9" x14ac:dyDescent="0.2">
      <c r="A359" t="s">
        <v>985</v>
      </c>
      <c r="B359" s="3">
        <v>-207.25899999999999</v>
      </c>
      <c r="C359" s="3" t="s">
        <v>941</v>
      </c>
      <c r="D359" s="5" t="s">
        <v>651</v>
      </c>
      <c r="E359" s="3">
        <v>2223.8000000000002</v>
      </c>
      <c r="I359"/>
    </row>
    <row r="360" spans="1:9" x14ac:dyDescent="0.2">
      <c r="A360" t="s">
        <v>986</v>
      </c>
      <c r="B360" s="3">
        <v>-221.80799999999999</v>
      </c>
      <c r="C360" s="3" t="s">
        <v>941</v>
      </c>
      <c r="D360" s="5" t="s">
        <v>651</v>
      </c>
      <c r="E360" s="3">
        <v>2223.8000000000002</v>
      </c>
      <c r="I360"/>
    </row>
    <row r="361" spans="1:9" x14ac:dyDescent="0.2">
      <c r="A361" t="s">
        <v>1200</v>
      </c>
      <c r="B361" s="3">
        <v>-291.20800000000003</v>
      </c>
      <c r="C361" s="3" t="s">
        <v>941</v>
      </c>
      <c r="D361" s="5" t="s">
        <v>395</v>
      </c>
      <c r="E361" s="3">
        <v>441.13</v>
      </c>
      <c r="I361"/>
    </row>
    <row r="362" spans="1:9" x14ac:dyDescent="0.2">
      <c r="A362" t="s">
        <v>1179</v>
      </c>
      <c r="B362" s="3">
        <v>-198.048</v>
      </c>
      <c r="C362" s="3" t="s">
        <v>941</v>
      </c>
      <c r="D362" s="5" t="s">
        <v>395</v>
      </c>
      <c r="E362" s="3">
        <v>441.13</v>
      </c>
      <c r="I362"/>
    </row>
    <row r="363" spans="1:9" x14ac:dyDescent="0.2">
      <c r="A363" t="s">
        <v>1045</v>
      </c>
      <c r="B363" s="3">
        <v>-469.44600000000003</v>
      </c>
      <c r="C363" s="3" t="s">
        <v>939</v>
      </c>
      <c r="D363" s="5" t="s">
        <v>395</v>
      </c>
      <c r="E363" s="3">
        <v>441.13</v>
      </c>
      <c r="I363"/>
    </row>
    <row r="364" spans="1:9" x14ac:dyDescent="0.2">
      <c r="A364" t="s">
        <v>1133</v>
      </c>
      <c r="B364" s="3">
        <v>-269.93299999999999</v>
      </c>
      <c r="C364" s="3" t="s">
        <v>941</v>
      </c>
      <c r="D364" s="5" t="s">
        <v>395</v>
      </c>
      <c r="E364" s="3">
        <v>441.13</v>
      </c>
      <c r="I364"/>
    </row>
    <row r="365" spans="1:9" x14ac:dyDescent="0.2">
      <c r="A365" t="s">
        <v>978</v>
      </c>
      <c r="B365" s="3">
        <v>-284.54599999999999</v>
      </c>
      <c r="C365" s="3" t="s">
        <v>941</v>
      </c>
      <c r="D365" s="5" t="s">
        <v>395</v>
      </c>
      <c r="E365" s="3">
        <v>441.13</v>
      </c>
      <c r="I365"/>
    </row>
    <row r="366" spans="1:9" x14ac:dyDescent="0.2">
      <c r="A366" t="s">
        <v>1201</v>
      </c>
      <c r="B366" s="3">
        <v>-103.748</v>
      </c>
      <c r="C366" s="3" t="s">
        <v>940</v>
      </c>
      <c r="D366" s="5" t="s">
        <v>395</v>
      </c>
      <c r="E366" s="3">
        <v>441.13</v>
      </c>
      <c r="I366"/>
    </row>
    <row r="367" spans="1:9" x14ac:dyDescent="0.2">
      <c r="A367" t="s">
        <v>1202</v>
      </c>
      <c r="B367" s="3">
        <v>-295.58199999999999</v>
      </c>
      <c r="C367" s="3" t="s">
        <v>939</v>
      </c>
      <c r="D367" s="5" t="s">
        <v>395</v>
      </c>
      <c r="E367" s="3">
        <v>441.13</v>
      </c>
      <c r="I367"/>
    </row>
    <row r="368" spans="1:9" x14ac:dyDescent="0.2">
      <c r="A368" t="s">
        <v>925</v>
      </c>
      <c r="B368" s="4">
        <v>-913.5</v>
      </c>
      <c r="C368" s="3" t="s">
        <v>941</v>
      </c>
      <c r="D368" s="5" t="s">
        <v>652</v>
      </c>
      <c r="E368" s="3">
        <v>1128.3</v>
      </c>
      <c r="I368"/>
    </row>
    <row r="369" spans="1:9" x14ac:dyDescent="0.2">
      <c r="A369" t="s">
        <v>950</v>
      </c>
      <c r="B369" s="4">
        <v>1291</v>
      </c>
      <c r="C369" s="3" t="s">
        <v>939</v>
      </c>
      <c r="D369" s="5" t="s">
        <v>652</v>
      </c>
      <c r="E369" s="3">
        <v>1128.3</v>
      </c>
      <c r="I369"/>
    </row>
    <row r="370" spans="1:9" x14ac:dyDescent="0.2">
      <c r="A370" t="s">
        <v>1152</v>
      </c>
      <c r="B370" s="4">
        <v>-1257</v>
      </c>
      <c r="C370" s="3" t="s">
        <v>939</v>
      </c>
      <c r="D370" s="5" t="s">
        <v>652</v>
      </c>
      <c r="E370" s="3">
        <v>1128.3</v>
      </c>
      <c r="I370"/>
    </row>
    <row r="371" spans="1:9" x14ac:dyDescent="0.2">
      <c r="A371" t="s">
        <v>974</v>
      </c>
      <c r="B371" s="4">
        <v>-1865</v>
      </c>
      <c r="C371" s="3" t="s">
        <v>939</v>
      </c>
      <c r="D371" s="5" t="s">
        <v>652</v>
      </c>
      <c r="E371" s="3">
        <v>1128.3</v>
      </c>
      <c r="I371"/>
    </row>
    <row r="372" spans="1:9" x14ac:dyDescent="0.2">
      <c r="A372" t="s">
        <v>1149</v>
      </c>
      <c r="B372" s="4">
        <v>454.4</v>
      </c>
      <c r="C372" s="3" t="s">
        <v>941</v>
      </c>
      <c r="D372" s="5" t="s">
        <v>652</v>
      </c>
      <c r="E372" s="3">
        <v>1128.3</v>
      </c>
      <c r="I372"/>
    </row>
    <row r="373" spans="1:9" x14ac:dyDescent="0.2">
      <c r="A373" t="s">
        <v>1182</v>
      </c>
      <c r="B373" s="4">
        <v>273</v>
      </c>
      <c r="C373" s="3" t="s">
        <v>941</v>
      </c>
      <c r="D373" s="5" t="s">
        <v>652</v>
      </c>
      <c r="E373" s="3">
        <v>1128.3</v>
      </c>
      <c r="I373"/>
    </row>
    <row r="374" spans="1:9" x14ac:dyDescent="0.2">
      <c r="A374" t="s">
        <v>1203</v>
      </c>
      <c r="B374" s="3">
        <v>-1345.8230000000001</v>
      </c>
      <c r="C374" s="3" t="s">
        <v>941</v>
      </c>
      <c r="D374" s="5" t="s">
        <v>653</v>
      </c>
      <c r="E374" s="3">
        <v>1273.5999999999999</v>
      </c>
      <c r="I374"/>
    </row>
    <row r="375" spans="1:9" x14ac:dyDescent="0.2">
      <c r="A375" t="s">
        <v>1204</v>
      </c>
      <c r="B375" s="3">
        <v>-1210.8969999999999</v>
      </c>
      <c r="C375" s="3" t="s">
        <v>939</v>
      </c>
      <c r="D375" s="5" t="s">
        <v>653</v>
      </c>
      <c r="E375" s="3">
        <v>1273.5999999999999</v>
      </c>
      <c r="I375"/>
    </row>
    <row r="376" spans="1:9" x14ac:dyDescent="0.2">
      <c r="A376" t="s">
        <v>1101</v>
      </c>
      <c r="B376" s="3">
        <v>-431.69099999999997</v>
      </c>
      <c r="C376" s="3" t="s">
        <v>941</v>
      </c>
      <c r="D376" s="5" t="s">
        <v>653</v>
      </c>
      <c r="E376" s="3">
        <v>1273.5999999999999</v>
      </c>
      <c r="I376"/>
    </row>
    <row r="377" spans="1:9" x14ac:dyDescent="0.2">
      <c r="A377" t="s">
        <v>1103</v>
      </c>
      <c r="B377" s="3">
        <v>-32.826999999999998</v>
      </c>
      <c r="C377" s="3" t="s">
        <v>941</v>
      </c>
      <c r="D377" s="5" t="s">
        <v>653</v>
      </c>
      <c r="E377" s="3">
        <v>1273.5999999999999</v>
      </c>
      <c r="I377"/>
    </row>
    <row r="378" spans="1:9" x14ac:dyDescent="0.2">
      <c r="A378" t="s">
        <v>1205</v>
      </c>
      <c r="B378" s="3">
        <v>-3188.31</v>
      </c>
      <c r="C378" s="3" t="s">
        <v>941</v>
      </c>
      <c r="D378" s="5" t="s">
        <v>653</v>
      </c>
      <c r="E378" s="3">
        <v>1273.5999999999999</v>
      </c>
      <c r="I378"/>
    </row>
    <row r="379" spans="1:9" x14ac:dyDescent="0.2">
      <c r="A379" t="s">
        <v>1198</v>
      </c>
      <c r="B379" s="3">
        <v>321.7</v>
      </c>
      <c r="C379" s="3" t="s">
        <v>941</v>
      </c>
      <c r="D379" s="5" t="s">
        <v>653</v>
      </c>
      <c r="E379" s="3">
        <v>1273.5999999999999</v>
      </c>
      <c r="I379"/>
    </row>
    <row r="380" spans="1:9" x14ac:dyDescent="0.2">
      <c r="A380" t="s">
        <v>1111</v>
      </c>
      <c r="B380" s="3">
        <v>350.18099999999998</v>
      </c>
      <c r="C380" s="3" t="s">
        <v>939</v>
      </c>
      <c r="D380" s="5" t="s">
        <v>396</v>
      </c>
      <c r="E380" s="3">
        <v>296.36</v>
      </c>
      <c r="I380"/>
    </row>
    <row r="381" spans="1:9" x14ac:dyDescent="0.2">
      <c r="A381" t="s">
        <v>1151</v>
      </c>
      <c r="B381" s="3">
        <v>94.13</v>
      </c>
      <c r="C381" s="3" t="s">
        <v>941</v>
      </c>
      <c r="D381" s="5" t="s">
        <v>188</v>
      </c>
      <c r="E381" s="3">
        <v>441.78</v>
      </c>
      <c r="I381"/>
    </row>
    <row r="382" spans="1:9" x14ac:dyDescent="0.2">
      <c r="A382" t="s">
        <v>1206</v>
      </c>
      <c r="B382" s="3">
        <v>-100.4</v>
      </c>
      <c r="C382" s="3" t="s">
        <v>939</v>
      </c>
      <c r="D382" s="5" t="s">
        <v>188</v>
      </c>
      <c r="E382" s="3">
        <v>441.78</v>
      </c>
      <c r="I382"/>
    </row>
    <row r="383" spans="1:9" x14ac:dyDescent="0.2">
      <c r="A383" t="s">
        <v>1066</v>
      </c>
      <c r="B383" s="3">
        <v>56.381</v>
      </c>
      <c r="C383" s="3" t="s">
        <v>941</v>
      </c>
      <c r="D383" s="5" t="s">
        <v>189</v>
      </c>
      <c r="E383" s="3">
        <v>450.81</v>
      </c>
      <c r="I383"/>
    </row>
    <row r="384" spans="1:9" x14ac:dyDescent="0.2">
      <c r="A384" t="s">
        <v>1207</v>
      </c>
      <c r="B384" s="3">
        <v>109.43</v>
      </c>
      <c r="C384" s="3" t="s">
        <v>939</v>
      </c>
      <c r="D384" s="5" t="s">
        <v>189</v>
      </c>
      <c r="E384" s="3">
        <v>450.81</v>
      </c>
      <c r="I384"/>
    </row>
    <row r="385" spans="1:9" x14ac:dyDescent="0.2">
      <c r="A385" t="s">
        <v>1166</v>
      </c>
      <c r="B385" s="3">
        <v>56.451999999999998</v>
      </c>
      <c r="C385" s="3" t="s">
        <v>941</v>
      </c>
      <c r="D385" s="5" t="s">
        <v>189</v>
      </c>
      <c r="E385" s="3">
        <v>450.81</v>
      </c>
      <c r="I385"/>
    </row>
    <row r="386" spans="1:9" x14ac:dyDescent="0.2">
      <c r="A386" t="s">
        <v>1135</v>
      </c>
      <c r="B386" s="3">
        <v>-56.322000000000003</v>
      </c>
      <c r="C386" s="3" t="s">
        <v>941</v>
      </c>
      <c r="D386" s="5" t="s">
        <v>189</v>
      </c>
      <c r="E386" s="3">
        <v>450.81</v>
      </c>
      <c r="I386"/>
    </row>
    <row r="387" spans="1:9" x14ac:dyDescent="0.2">
      <c r="A387" t="s">
        <v>1143</v>
      </c>
      <c r="B387" s="3">
        <v>-106.407</v>
      </c>
      <c r="C387" s="3" t="s">
        <v>941</v>
      </c>
      <c r="D387" s="5" t="s">
        <v>189</v>
      </c>
      <c r="E387" s="3">
        <v>450.81</v>
      </c>
      <c r="I387"/>
    </row>
    <row r="388" spans="1:9" x14ac:dyDescent="0.2">
      <c r="A388" t="s">
        <v>1137</v>
      </c>
      <c r="B388" s="3">
        <v>23.426600000000001</v>
      </c>
      <c r="C388" s="3" t="s">
        <v>941</v>
      </c>
      <c r="D388" s="5" t="s">
        <v>436</v>
      </c>
      <c r="E388" s="3">
        <v>539.28</v>
      </c>
      <c r="I388"/>
    </row>
    <row r="389" spans="1:9" x14ac:dyDescent="0.2">
      <c r="I389"/>
    </row>
    <row r="390" spans="1:9" x14ac:dyDescent="0.2">
      <c r="I390"/>
    </row>
    <row r="391" spans="1:9" x14ac:dyDescent="0.2">
      <c r="I391"/>
    </row>
    <row r="392" spans="1:9" x14ac:dyDescent="0.2">
      <c r="I392"/>
    </row>
    <row r="393" spans="1:9" x14ac:dyDescent="0.2">
      <c r="I393"/>
    </row>
    <row r="394" spans="1:9" x14ac:dyDescent="0.2">
      <c r="I394"/>
    </row>
    <row r="395" spans="1:9" x14ac:dyDescent="0.2">
      <c r="I395"/>
    </row>
    <row r="396" spans="1:9" x14ac:dyDescent="0.2">
      <c r="I396"/>
    </row>
    <row r="397" spans="1:9" x14ac:dyDescent="0.2">
      <c r="I397"/>
    </row>
    <row r="398" spans="1:9" x14ac:dyDescent="0.2">
      <c r="I398"/>
    </row>
    <row r="399" spans="1:9" x14ac:dyDescent="0.2">
      <c r="I399"/>
    </row>
    <row r="400" spans="1:9" x14ac:dyDescent="0.2">
      <c r="I400"/>
    </row>
    <row r="401" spans="9:9" x14ac:dyDescent="0.2">
      <c r="I401"/>
    </row>
    <row r="402" spans="9:9" x14ac:dyDescent="0.2">
      <c r="I402"/>
    </row>
    <row r="403" spans="9:9" x14ac:dyDescent="0.2">
      <c r="I403"/>
    </row>
    <row r="404" spans="9:9" x14ac:dyDescent="0.2">
      <c r="I404"/>
    </row>
    <row r="405" spans="9:9" x14ac:dyDescent="0.2">
      <c r="I405"/>
    </row>
    <row r="406" spans="9:9" x14ac:dyDescent="0.2">
      <c r="I406"/>
    </row>
    <row r="407" spans="9:9" x14ac:dyDescent="0.2">
      <c r="I407"/>
    </row>
    <row r="408" spans="9:9" x14ac:dyDescent="0.2">
      <c r="I408"/>
    </row>
    <row r="409" spans="9:9" x14ac:dyDescent="0.2">
      <c r="I409"/>
    </row>
    <row r="410" spans="9:9" x14ac:dyDescent="0.2">
      <c r="I410"/>
    </row>
    <row r="411" spans="9:9" x14ac:dyDescent="0.2">
      <c r="I411"/>
    </row>
    <row r="412" spans="9:9" x14ac:dyDescent="0.2">
      <c r="I412"/>
    </row>
    <row r="413" spans="9:9" x14ac:dyDescent="0.2">
      <c r="I413"/>
    </row>
    <row r="414" spans="9:9" x14ac:dyDescent="0.2">
      <c r="I414"/>
    </row>
    <row r="415" spans="9:9" x14ac:dyDescent="0.2">
      <c r="I415"/>
    </row>
    <row r="416" spans="9:9" x14ac:dyDescent="0.2">
      <c r="I416"/>
    </row>
    <row r="417" spans="9:9" x14ac:dyDescent="0.2">
      <c r="I417"/>
    </row>
    <row r="418" spans="9:9" x14ac:dyDescent="0.2">
      <c r="I418"/>
    </row>
    <row r="419" spans="9:9" x14ac:dyDescent="0.2">
      <c r="I419"/>
    </row>
    <row r="420" spans="9:9" x14ac:dyDescent="0.2">
      <c r="I420"/>
    </row>
    <row r="421" spans="9:9" x14ac:dyDescent="0.2">
      <c r="I421"/>
    </row>
    <row r="422" spans="9:9" x14ac:dyDescent="0.2">
      <c r="I422"/>
    </row>
    <row r="423" spans="9:9" x14ac:dyDescent="0.2">
      <c r="I423"/>
    </row>
    <row r="424" spans="9:9" x14ac:dyDescent="0.2">
      <c r="I424"/>
    </row>
    <row r="425" spans="9:9" x14ac:dyDescent="0.2">
      <c r="I425"/>
    </row>
    <row r="426" spans="9:9" x14ac:dyDescent="0.2">
      <c r="I426"/>
    </row>
    <row r="427" spans="9:9" x14ac:dyDescent="0.2">
      <c r="I427"/>
    </row>
    <row r="428" spans="9:9" x14ac:dyDescent="0.2">
      <c r="I428"/>
    </row>
    <row r="429" spans="9:9" x14ac:dyDescent="0.2">
      <c r="I429"/>
    </row>
    <row r="430" spans="9:9" x14ac:dyDescent="0.2">
      <c r="I430"/>
    </row>
    <row r="431" spans="9:9" x14ac:dyDescent="0.2">
      <c r="I431"/>
    </row>
    <row r="432" spans="9:9" x14ac:dyDescent="0.2">
      <c r="I432"/>
    </row>
    <row r="433" spans="9:9" x14ac:dyDescent="0.2">
      <c r="I433"/>
    </row>
    <row r="434" spans="9:9" x14ac:dyDescent="0.2">
      <c r="I434"/>
    </row>
    <row r="435" spans="9:9" x14ac:dyDescent="0.2">
      <c r="I435"/>
    </row>
    <row r="436" spans="9:9" x14ac:dyDescent="0.2">
      <c r="I436"/>
    </row>
    <row r="437" spans="9:9" x14ac:dyDescent="0.2">
      <c r="I437"/>
    </row>
    <row r="438" spans="9:9" x14ac:dyDescent="0.2">
      <c r="I438"/>
    </row>
    <row r="439" spans="9:9" x14ac:dyDescent="0.2">
      <c r="I439"/>
    </row>
    <row r="440" spans="9:9" x14ac:dyDescent="0.2">
      <c r="I440"/>
    </row>
    <row r="441" spans="9:9" x14ac:dyDescent="0.2">
      <c r="I441"/>
    </row>
    <row r="442" spans="9:9" x14ac:dyDescent="0.2">
      <c r="I442"/>
    </row>
    <row r="443" spans="9:9" x14ac:dyDescent="0.2">
      <c r="I443"/>
    </row>
    <row r="444" spans="9:9" x14ac:dyDescent="0.2">
      <c r="I444"/>
    </row>
    <row r="445" spans="9:9" x14ac:dyDescent="0.2">
      <c r="I445"/>
    </row>
    <row r="446" spans="9:9" x14ac:dyDescent="0.2">
      <c r="I446"/>
    </row>
    <row r="447" spans="9:9" x14ac:dyDescent="0.2">
      <c r="I447"/>
    </row>
    <row r="448" spans="9:9" x14ac:dyDescent="0.2">
      <c r="I448"/>
    </row>
    <row r="449" spans="9:9" x14ac:dyDescent="0.2">
      <c r="I449"/>
    </row>
    <row r="450" spans="9:9" x14ac:dyDescent="0.2">
      <c r="I450"/>
    </row>
    <row r="451" spans="9:9" x14ac:dyDescent="0.2">
      <c r="I451"/>
    </row>
    <row r="452" spans="9:9" x14ac:dyDescent="0.2">
      <c r="I452"/>
    </row>
    <row r="453" spans="9:9" x14ac:dyDescent="0.2">
      <c r="I453"/>
    </row>
    <row r="454" spans="9:9" x14ac:dyDescent="0.2">
      <c r="I454"/>
    </row>
    <row r="455" spans="9:9" x14ac:dyDescent="0.2">
      <c r="I455"/>
    </row>
    <row r="456" spans="9:9" x14ac:dyDescent="0.2">
      <c r="I456"/>
    </row>
    <row r="457" spans="9:9" x14ac:dyDescent="0.2">
      <c r="I457"/>
    </row>
    <row r="458" spans="9:9" x14ac:dyDescent="0.2">
      <c r="I458"/>
    </row>
    <row r="459" spans="9:9" x14ac:dyDescent="0.2">
      <c r="I459"/>
    </row>
    <row r="460" spans="9:9" x14ac:dyDescent="0.2">
      <c r="I460"/>
    </row>
    <row r="461" spans="9:9" x14ac:dyDescent="0.2">
      <c r="I461"/>
    </row>
    <row r="462" spans="9:9" x14ac:dyDescent="0.2">
      <c r="I462"/>
    </row>
    <row r="463" spans="9:9" x14ac:dyDescent="0.2">
      <c r="I463"/>
    </row>
    <row r="464" spans="9:9" x14ac:dyDescent="0.2">
      <c r="I464"/>
    </row>
    <row r="465" spans="9:9" x14ac:dyDescent="0.2">
      <c r="I465"/>
    </row>
    <row r="466" spans="9:9" x14ac:dyDescent="0.2">
      <c r="I466"/>
    </row>
    <row r="467" spans="9:9" x14ac:dyDescent="0.2">
      <c r="I467"/>
    </row>
    <row r="468" spans="9:9" x14ac:dyDescent="0.2">
      <c r="I468"/>
    </row>
    <row r="469" spans="9:9" x14ac:dyDescent="0.2">
      <c r="I469"/>
    </row>
    <row r="470" spans="9:9" x14ac:dyDescent="0.2">
      <c r="I470"/>
    </row>
    <row r="471" spans="9:9" x14ac:dyDescent="0.2">
      <c r="I471"/>
    </row>
    <row r="472" spans="9:9" x14ac:dyDescent="0.2">
      <c r="I472"/>
    </row>
    <row r="473" spans="9:9" x14ac:dyDescent="0.2">
      <c r="I473"/>
    </row>
    <row r="474" spans="9:9" x14ac:dyDescent="0.2">
      <c r="I474"/>
    </row>
    <row r="475" spans="9:9" x14ac:dyDescent="0.2">
      <c r="I475"/>
    </row>
    <row r="476" spans="9:9" x14ac:dyDescent="0.2">
      <c r="I476"/>
    </row>
    <row r="477" spans="9:9" x14ac:dyDescent="0.2">
      <c r="I477"/>
    </row>
    <row r="478" spans="9:9" x14ac:dyDescent="0.2">
      <c r="I478"/>
    </row>
    <row r="479" spans="9:9" x14ac:dyDescent="0.2">
      <c r="I479"/>
    </row>
    <row r="480" spans="9:9" x14ac:dyDescent="0.2">
      <c r="I480"/>
    </row>
    <row r="481" spans="9:9" x14ac:dyDescent="0.2">
      <c r="I481"/>
    </row>
    <row r="482" spans="9:9" x14ac:dyDescent="0.2">
      <c r="I482"/>
    </row>
    <row r="483" spans="9:9" x14ac:dyDescent="0.2">
      <c r="I483"/>
    </row>
    <row r="484" spans="9:9" x14ac:dyDescent="0.2">
      <c r="I484"/>
    </row>
    <row r="485" spans="9:9" x14ac:dyDescent="0.2">
      <c r="I485"/>
    </row>
    <row r="486" spans="9:9" x14ac:dyDescent="0.2">
      <c r="I486"/>
    </row>
    <row r="487" spans="9:9" x14ac:dyDescent="0.2">
      <c r="I487"/>
    </row>
    <row r="488" spans="9:9" x14ac:dyDescent="0.2">
      <c r="I488"/>
    </row>
    <row r="489" spans="9:9" x14ac:dyDescent="0.2">
      <c r="I489"/>
    </row>
    <row r="490" spans="9:9" x14ac:dyDescent="0.2">
      <c r="I490"/>
    </row>
    <row r="491" spans="9:9" x14ac:dyDescent="0.2">
      <c r="I491"/>
    </row>
    <row r="492" spans="9:9" x14ac:dyDescent="0.2">
      <c r="I492"/>
    </row>
    <row r="493" spans="9:9" x14ac:dyDescent="0.2">
      <c r="I493"/>
    </row>
    <row r="494" spans="9:9" x14ac:dyDescent="0.2">
      <c r="I494"/>
    </row>
    <row r="495" spans="9:9" x14ac:dyDescent="0.2">
      <c r="I495"/>
    </row>
    <row r="496" spans="9:9" x14ac:dyDescent="0.2">
      <c r="I496"/>
    </row>
    <row r="497" spans="9:9" x14ac:dyDescent="0.2">
      <c r="I497"/>
    </row>
    <row r="498" spans="9:9" x14ac:dyDescent="0.2">
      <c r="I498"/>
    </row>
    <row r="499" spans="9:9" x14ac:dyDescent="0.2">
      <c r="I499"/>
    </row>
    <row r="500" spans="9:9" x14ac:dyDescent="0.2">
      <c r="I500"/>
    </row>
    <row r="501" spans="9:9" x14ac:dyDescent="0.2">
      <c r="I501"/>
    </row>
    <row r="502" spans="9:9" x14ac:dyDescent="0.2">
      <c r="I502"/>
    </row>
    <row r="503" spans="9:9" x14ac:dyDescent="0.2">
      <c r="I503"/>
    </row>
    <row r="504" spans="9:9" x14ac:dyDescent="0.2">
      <c r="I504"/>
    </row>
    <row r="505" spans="9:9" x14ac:dyDescent="0.2">
      <c r="I505"/>
    </row>
    <row r="506" spans="9:9" x14ac:dyDescent="0.2">
      <c r="I506"/>
    </row>
    <row r="507" spans="9:9" x14ac:dyDescent="0.2">
      <c r="I507"/>
    </row>
    <row r="508" spans="9:9" x14ac:dyDescent="0.2">
      <c r="I508"/>
    </row>
    <row r="509" spans="9:9" x14ac:dyDescent="0.2">
      <c r="I509"/>
    </row>
    <row r="510" spans="9:9" x14ac:dyDescent="0.2">
      <c r="I510"/>
    </row>
    <row r="511" spans="9:9" x14ac:dyDescent="0.2">
      <c r="I511"/>
    </row>
    <row r="512" spans="9:9" x14ac:dyDescent="0.2">
      <c r="I512"/>
    </row>
    <row r="513" spans="9:9" x14ac:dyDescent="0.2">
      <c r="I513"/>
    </row>
    <row r="514" spans="9:9" x14ac:dyDescent="0.2">
      <c r="I514"/>
    </row>
    <row r="515" spans="9:9" x14ac:dyDescent="0.2">
      <c r="I515"/>
    </row>
    <row r="516" spans="9:9" x14ac:dyDescent="0.2">
      <c r="I516"/>
    </row>
    <row r="517" spans="9:9" x14ac:dyDescent="0.2">
      <c r="I517"/>
    </row>
    <row r="518" spans="9:9" x14ac:dyDescent="0.2">
      <c r="I518"/>
    </row>
    <row r="519" spans="9:9" x14ac:dyDescent="0.2">
      <c r="I519"/>
    </row>
    <row r="520" spans="9:9" x14ac:dyDescent="0.2">
      <c r="I520"/>
    </row>
    <row r="521" spans="9:9" x14ac:dyDescent="0.2">
      <c r="I521"/>
    </row>
    <row r="522" spans="9:9" x14ac:dyDescent="0.2">
      <c r="I522"/>
    </row>
    <row r="523" spans="9:9" x14ac:dyDescent="0.2">
      <c r="I523"/>
    </row>
    <row r="524" spans="9:9" x14ac:dyDescent="0.2">
      <c r="I524"/>
    </row>
    <row r="525" spans="9:9" x14ac:dyDescent="0.2">
      <c r="I525"/>
    </row>
    <row r="526" spans="9:9" x14ac:dyDescent="0.2">
      <c r="I526"/>
    </row>
    <row r="527" spans="9:9" x14ac:dyDescent="0.2">
      <c r="I527"/>
    </row>
    <row r="528" spans="9:9" x14ac:dyDescent="0.2">
      <c r="I528"/>
    </row>
    <row r="529" spans="9:9" x14ac:dyDescent="0.2">
      <c r="I529"/>
    </row>
    <row r="530" spans="9:9" x14ac:dyDescent="0.2">
      <c r="I530"/>
    </row>
    <row r="531" spans="9:9" x14ac:dyDescent="0.2">
      <c r="I531"/>
    </row>
    <row r="532" spans="9:9" x14ac:dyDescent="0.2">
      <c r="I532"/>
    </row>
    <row r="533" spans="9:9" x14ac:dyDescent="0.2">
      <c r="I533"/>
    </row>
    <row r="534" spans="9:9" x14ac:dyDescent="0.2">
      <c r="I534"/>
    </row>
    <row r="535" spans="9:9" x14ac:dyDescent="0.2">
      <c r="I535"/>
    </row>
    <row r="536" spans="9:9" x14ac:dyDescent="0.2">
      <c r="I536"/>
    </row>
    <row r="537" spans="9:9" x14ac:dyDescent="0.2">
      <c r="I537"/>
    </row>
    <row r="538" spans="9:9" x14ac:dyDescent="0.2">
      <c r="I538"/>
    </row>
    <row r="539" spans="9:9" x14ac:dyDescent="0.2">
      <c r="I539"/>
    </row>
    <row r="540" spans="9:9" x14ac:dyDescent="0.2">
      <c r="I540"/>
    </row>
    <row r="541" spans="9:9" x14ac:dyDescent="0.2">
      <c r="I541"/>
    </row>
    <row r="542" spans="9:9" x14ac:dyDescent="0.2">
      <c r="I542"/>
    </row>
    <row r="543" spans="9:9" x14ac:dyDescent="0.2">
      <c r="I543"/>
    </row>
    <row r="544" spans="9:9" x14ac:dyDescent="0.2">
      <c r="I544"/>
    </row>
    <row r="545" spans="9:9" x14ac:dyDescent="0.2">
      <c r="I545"/>
    </row>
    <row r="546" spans="9:9" x14ac:dyDescent="0.2">
      <c r="I546"/>
    </row>
    <row r="547" spans="9:9" x14ac:dyDescent="0.2">
      <c r="I547"/>
    </row>
    <row r="548" spans="9:9" x14ac:dyDescent="0.2">
      <c r="I548"/>
    </row>
    <row r="549" spans="9:9" x14ac:dyDescent="0.2">
      <c r="I549"/>
    </row>
    <row r="550" spans="9:9" x14ac:dyDescent="0.2">
      <c r="I550"/>
    </row>
    <row r="551" spans="9:9" x14ac:dyDescent="0.2">
      <c r="I551"/>
    </row>
    <row r="552" spans="9:9" x14ac:dyDescent="0.2">
      <c r="I552"/>
    </row>
    <row r="553" spans="9:9" x14ac:dyDescent="0.2">
      <c r="I553"/>
    </row>
    <row r="554" spans="9:9" x14ac:dyDescent="0.2">
      <c r="I554"/>
    </row>
    <row r="555" spans="9:9" x14ac:dyDescent="0.2">
      <c r="I555"/>
    </row>
    <row r="556" spans="9:9" x14ac:dyDescent="0.2">
      <c r="I556"/>
    </row>
    <row r="557" spans="9:9" x14ac:dyDescent="0.2">
      <c r="I557"/>
    </row>
    <row r="558" spans="9:9" x14ac:dyDescent="0.2">
      <c r="I558"/>
    </row>
    <row r="559" spans="9:9" x14ac:dyDescent="0.2">
      <c r="I559"/>
    </row>
    <row r="560" spans="9:9" x14ac:dyDescent="0.2">
      <c r="I560"/>
    </row>
    <row r="561" spans="9:9" x14ac:dyDescent="0.2">
      <c r="I561"/>
    </row>
    <row r="562" spans="9:9" x14ac:dyDescent="0.2">
      <c r="I562"/>
    </row>
    <row r="563" spans="9:9" x14ac:dyDescent="0.2">
      <c r="I563"/>
    </row>
    <row r="564" spans="9:9" x14ac:dyDescent="0.2">
      <c r="I564"/>
    </row>
    <row r="565" spans="9:9" x14ac:dyDescent="0.2">
      <c r="I565"/>
    </row>
    <row r="566" spans="9:9" x14ac:dyDescent="0.2">
      <c r="I566"/>
    </row>
  </sheetData>
  <sortState ref="K2:L118">
    <sortCondition ref="K2:K118"/>
    <sortCondition ref="L2:L118"/>
  </sortState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74"/>
  <sheetViews>
    <sheetView zoomScale="58" zoomScaleNormal="58" workbookViewId="0">
      <pane xSplit="1" topLeftCell="B1" activePane="topRight" state="frozen"/>
      <selection pane="topRight" activeCell="AI36" sqref="AI36"/>
    </sheetView>
  </sheetViews>
  <sheetFormatPr defaultRowHeight="14.25" x14ac:dyDescent="0.2"/>
  <cols>
    <col min="1" max="1" width="19.75" style="2" customWidth="1"/>
    <col min="2" max="53" width="6.875" style="3" customWidth="1"/>
  </cols>
  <sheetData>
    <row r="1" spans="1:53" s="2" customFormat="1" x14ac:dyDescent="0.2">
      <c r="A1" s="44" t="s">
        <v>1267</v>
      </c>
      <c r="B1" s="44" t="s">
        <v>3</v>
      </c>
      <c r="C1" s="44"/>
      <c r="D1" s="44"/>
      <c r="E1" s="44"/>
      <c r="F1" s="44"/>
      <c r="G1" s="44"/>
      <c r="H1" s="44"/>
      <c r="I1" s="44" t="s">
        <v>1217</v>
      </c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 t="s">
        <v>437</v>
      </c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 t="s">
        <v>677</v>
      </c>
      <c r="AS1" s="44"/>
      <c r="AT1" s="44"/>
      <c r="AU1" s="44"/>
      <c r="AV1" s="44"/>
      <c r="AW1" s="7" t="s">
        <v>782</v>
      </c>
      <c r="AX1" s="44" t="s">
        <v>801</v>
      </c>
      <c r="AY1" s="44"/>
      <c r="AZ1" s="44"/>
      <c r="BA1" s="44"/>
    </row>
    <row r="2" spans="1:53" s="6" customFormat="1" ht="57" x14ac:dyDescent="0.2">
      <c r="A2" s="44"/>
      <c r="B2" s="1" t="s">
        <v>1219</v>
      </c>
      <c r="C2" s="1" t="s">
        <v>1220</v>
      </c>
      <c r="D2" s="14" t="s">
        <v>909</v>
      </c>
      <c r="E2" s="1" t="s">
        <v>1221</v>
      </c>
      <c r="F2" s="1" t="s">
        <v>1222</v>
      </c>
      <c r="G2" s="1" t="s">
        <v>1223</v>
      </c>
      <c r="H2" s="14" t="s">
        <v>1224</v>
      </c>
      <c r="I2" s="1" t="s">
        <v>1225</v>
      </c>
      <c r="J2" s="14" t="s">
        <v>1226</v>
      </c>
      <c r="K2" s="15" t="s">
        <v>907</v>
      </c>
      <c r="L2" s="14" t="s">
        <v>1227</v>
      </c>
      <c r="M2" s="1" t="s">
        <v>1228</v>
      </c>
      <c r="N2" s="1" t="s">
        <v>1229</v>
      </c>
      <c r="O2" s="14" t="s">
        <v>1230</v>
      </c>
      <c r="P2" s="1" t="s">
        <v>1231</v>
      </c>
      <c r="Q2" s="1" t="s">
        <v>1232</v>
      </c>
      <c r="R2" s="14" t="s">
        <v>1233</v>
      </c>
      <c r="S2" s="1" t="s">
        <v>1234</v>
      </c>
      <c r="T2" s="1" t="s">
        <v>1235</v>
      </c>
      <c r="U2" s="1" t="s">
        <v>1236</v>
      </c>
      <c r="V2" s="1" t="s">
        <v>1237</v>
      </c>
      <c r="W2" s="1" t="s">
        <v>1238</v>
      </c>
      <c r="X2" s="1" t="s">
        <v>1239</v>
      </c>
      <c r="Y2" s="15" t="s">
        <v>1240</v>
      </c>
      <c r="Z2" s="1" t="s">
        <v>1241</v>
      </c>
      <c r="AA2" s="1" t="s">
        <v>1242</v>
      </c>
      <c r="AB2" s="14" t="s">
        <v>1243</v>
      </c>
      <c r="AC2" s="14" t="s">
        <v>1244</v>
      </c>
      <c r="AD2" s="14" t="s">
        <v>1245</v>
      </c>
      <c r="AE2" s="1" t="s">
        <v>1246</v>
      </c>
      <c r="AF2" s="15" t="s">
        <v>903</v>
      </c>
      <c r="AG2" s="15" t="s">
        <v>1247</v>
      </c>
      <c r="AH2" s="1" t="s">
        <v>1248</v>
      </c>
      <c r="AI2" s="1" t="s">
        <v>1249</v>
      </c>
      <c r="AJ2" s="1" t="s">
        <v>1250</v>
      </c>
      <c r="AK2" s="1" t="s">
        <v>1251</v>
      </c>
      <c r="AL2" s="14" t="s">
        <v>1252</v>
      </c>
      <c r="AM2" s="14" t="s">
        <v>1253</v>
      </c>
      <c r="AN2" s="14" t="s">
        <v>1254</v>
      </c>
      <c r="AO2" s="14" t="s">
        <v>1255</v>
      </c>
      <c r="AP2" s="14" t="s">
        <v>1256</v>
      </c>
      <c r="AQ2" s="1" t="s">
        <v>1257</v>
      </c>
      <c r="AR2" s="1" t="s">
        <v>1258</v>
      </c>
      <c r="AS2" s="15" t="s">
        <v>904</v>
      </c>
      <c r="AT2" s="14" t="s">
        <v>1259</v>
      </c>
      <c r="AU2" s="14" t="s">
        <v>1260</v>
      </c>
      <c r="AV2" s="1" t="s">
        <v>1261</v>
      </c>
      <c r="AW2" s="1" t="s">
        <v>1262</v>
      </c>
      <c r="AX2" s="1" t="s">
        <v>1263</v>
      </c>
      <c r="AY2" s="15" t="s">
        <v>906</v>
      </c>
      <c r="AZ2" s="14" t="s">
        <v>1264</v>
      </c>
      <c r="BA2" s="1" t="s">
        <v>1265</v>
      </c>
    </row>
    <row r="3" spans="1:53" s="22" customFormat="1" x14ac:dyDescent="0.2">
      <c r="A3" s="20" t="s">
        <v>1218</v>
      </c>
      <c r="B3" s="21">
        <v>457.47</v>
      </c>
      <c r="C3" s="21">
        <v>481.45</v>
      </c>
      <c r="D3" s="21">
        <v>418.96</v>
      </c>
      <c r="E3" s="21">
        <v>311.70999999999998</v>
      </c>
      <c r="F3" s="21">
        <v>1298.9000000000001</v>
      </c>
      <c r="G3" s="21">
        <v>441.78</v>
      </c>
      <c r="H3" s="21">
        <v>450.81</v>
      </c>
      <c r="I3" s="21">
        <v>767.31</v>
      </c>
      <c r="J3" s="21">
        <v>583.46</v>
      </c>
      <c r="K3" s="21">
        <v>822.25</v>
      </c>
      <c r="L3" s="21">
        <v>1070.4000000000001</v>
      </c>
      <c r="M3" s="21">
        <v>1389.5</v>
      </c>
      <c r="N3" s="21">
        <v>499.37</v>
      </c>
      <c r="O3" s="21">
        <v>1030.0999999999999</v>
      </c>
      <c r="P3" s="21">
        <v>484.59</v>
      </c>
      <c r="Q3" s="21">
        <v>919.61</v>
      </c>
      <c r="R3" s="21">
        <v>1219.2</v>
      </c>
      <c r="S3" s="21">
        <v>441.13</v>
      </c>
      <c r="T3" s="21">
        <v>296.36</v>
      </c>
      <c r="U3" s="21">
        <v>539.28</v>
      </c>
      <c r="V3" s="21">
        <v>1109.4000000000001</v>
      </c>
      <c r="W3" s="21">
        <v>2000.1</v>
      </c>
      <c r="X3" s="21">
        <v>1621.2</v>
      </c>
      <c r="Y3" s="21">
        <v>1719</v>
      </c>
      <c r="Z3" s="21">
        <v>1592.6</v>
      </c>
      <c r="AA3" s="21">
        <v>1465.6</v>
      </c>
      <c r="AB3" s="21">
        <v>895.02</v>
      </c>
      <c r="AC3" s="21">
        <v>754.41</v>
      </c>
      <c r="AD3" s="21">
        <v>1309.7</v>
      </c>
      <c r="AE3" s="21">
        <v>699.23</v>
      </c>
      <c r="AF3" s="21">
        <v>1451.4</v>
      </c>
      <c r="AG3" s="21">
        <v>868.66</v>
      </c>
      <c r="AH3" s="21">
        <v>740.38</v>
      </c>
      <c r="AI3" s="21">
        <v>1736.7</v>
      </c>
      <c r="AJ3" s="21">
        <v>714.06</v>
      </c>
      <c r="AK3" s="21">
        <v>569.12</v>
      </c>
      <c r="AL3" s="21">
        <v>553.64</v>
      </c>
      <c r="AM3" s="21">
        <v>547.53</v>
      </c>
      <c r="AN3" s="21">
        <v>1478.8</v>
      </c>
      <c r="AO3" s="21">
        <v>2223.8000000000002</v>
      </c>
      <c r="AP3" s="21">
        <v>1128.3</v>
      </c>
      <c r="AQ3" s="21">
        <v>1273.5999999999999</v>
      </c>
      <c r="AR3" s="21">
        <v>476.13</v>
      </c>
      <c r="AS3" s="21">
        <v>492.05</v>
      </c>
      <c r="AT3" s="21">
        <v>801.91</v>
      </c>
      <c r="AU3" s="21">
        <v>438.96</v>
      </c>
      <c r="AV3" s="21">
        <v>516.47</v>
      </c>
      <c r="AW3" s="21">
        <v>459.79</v>
      </c>
      <c r="AX3" s="21">
        <v>1628.3</v>
      </c>
      <c r="AY3" s="21">
        <v>989.26</v>
      </c>
      <c r="AZ3" s="21">
        <v>1460.7</v>
      </c>
      <c r="BA3" s="21">
        <v>995.6</v>
      </c>
    </row>
    <row r="4" spans="1:53" x14ac:dyDescent="0.2">
      <c r="A4" s="2" t="s">
        <v>943</v>
      </c>
      <c r="B4" s="8">
        <v>0</v>
      </c>
      <c r="C4" s="8">
        <v>0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1495.53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</row>
    <row r="5" spans="1:53" x14ac:dyDescent="0.2">
      <c r="A5" s="2" t="s">
        <v>1192</v>
      </c>
      <c r="B5" s="8">
        <v>0</v>
      </c>
      <c r="C5" s="8">
        <v>0</v>
      </c>
      <c r="D5" s="8">
        <v>0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  <c r="V5" s="8">
        <v>0</v>
      </c>
      <c r="W5" s="8">
        <v>0</v>
      </c>
      <c r="X5" s="8">
        <v>0</v>
      </c>
      <c r="Y5" s="8">
        <v>0</v>
      </c>
      <c r="Z5" s="8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3153.0880000000002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</row>
    <row r="6" spans="1:53" x14ac:dyDescent="0.2">
      <c r="A6" s="2" t="s">
        <v>1161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32694.775000000001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</row>
    <row r="7" spans="1:53" x14ac:dyDescent="0.2">
      <c r="A7" s="2" t="s">
        <v>944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9077.58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</row>
    <row r="8" spans="1:53" x14ac:dyDescent="0.2">
      <c r="A8" s="13" t="s">
        <v>945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9">
        <v>5590.54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9">
        <v>63.5</v>
      </c>
      <c r="BA8" s="8">
        <v>0</v>
      </c>
    </row>
    <row r="9" spans="1:53" x14ac:dyDescent="0.2">
      <c r="A9" s="2" t="s">
        <v>946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10">
        <v>5548.77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10">
        <v>-1052.0930000000001</v>
      </c>
    </row>
    <row r="10" spans="1:53" x14ac:dyDescent="0.2">
      <c r="A10" s="2" t="s">
        <v>947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5575.99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-92.156499999999994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</row>
    <row r="11" spans="1:53" x14ac:dyDescent="0.2">
      <c r="A11" s="2" t="s">
        <v>1089</v>
      </c>
      <c r="B11" s="8">
        <v>0</v>
      </c>
      <c r="C11" s="8">
        <v>0</v>
      </c>
      <c r="D11" s="8">
        <v>0</v>
      </c>
      <c r="E11" s="8">
        <v>39.118000000000002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</row>
    <row r="12" spans="1:53" x14ac:dyDescent="0.2">
      <c r="A12" s="12" t="s">
        <v>1210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11">
        <v>352.54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10">
        <v>-5894.91</v>
      </c>
      <c r="AC12" s="8">
        <v>0</v>
      </c>
      <c r="AD12" s="8">
        <v>0</v>
      </c>
      <c r="AE12" s="8">
        <v>0</v>
      </c>
      <c r="AF12" s="11">
        <v>817.42200000000003</v>
      </c>
      <c r="AG12" s="11">
        <v>41.524999999999999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</row>
    <row r="13" spans="1:53" x14ac:dyDescent="0.2">
      <c r="A13" s="2" t="s">
        <v>1087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106.86879999999999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</row>
    <row r="14" spans="1:53" x14ac:dyDescent="0.2">
      <c r="A14" s="2" t="s">
        <v>964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447.24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</row>
    <row r="15" spans="1:53" x14ac:dyDescent="0.2">
      <c r="A15" s="2" t="s">
        <v>1012</v>
      </c>
      <c r="B15" s="8">
        <v>0</v>
      </c>
      <c r="C15" s="8">
        <v>0</v>
      </c>
      <c r="D15" s="8">
        <v>0</v>
      </c>
      <c r="E15" s="10">
        <v>-122.26600000000001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10">
        <v>399.51900000000001</v>
      </c>
      <c r="AZ15" s="8">
        <v>0</v>
      </c>
      <c r="BA15" s="8">
        <v>0</v>
      </c>
    </row>
    <row r="16" spans="1:53" x14ac:dyDescent="0.2">
      <c r="A16" s="2" t="s">
        <v>1036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1770.7752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</row>
    <row r="17" spans="1:53" x14ac:dyDescent="0.2">
      <c r="A17" s="2" t="s">
        <v>1193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929.48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</row>
    <row r="18" spans="1:53" x14ac:dyDescent="0.2">
      <c r="A18" s="2" t="s">
        <v>1131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72.029137000000006</v>
      </c>
      <c r="O18" s="8">
        <v>0</v>
      </c>
      <c r="P18" s="10">
        <v>-105.50700000000001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10">
        <v>-21.774000000000001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10">
        <v>-180.35300000000001</v>
      </c>
    </row>
    <row r="19" spans="1:53" x14ac:dyDescent="0.2">
      <c r="A19" s="2" t="s">
        <v>1138</v>
      </c>
      <c r="B19" s="8">
        <v>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86.632999999999996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</row>
    <row r="20" spans="1:53" x14ac:dyDescent="0.2">
      <c r="A20" s="2" t="s">
        <v>1013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18.111999999999998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10">
        <v>-1535.896</v>
      </c>
      <c r="AZ20" s="8">
        <v>0</v>
      </c>
      <c r="BA20" s="8">
        <v>0</v>
      </c>
    </row>
    <row r="21" spans="1:53" x14ac:dyDescent="0.2">
      <c r="A21" s="2" t="s">
        <v>1062</v>
      </c>
      <c r="B21" s="8">
        <v>0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13.839499999999999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10">
        <v>-474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</row>
    <row r="22" spans="1:53" x14ac:dyDescent="0.2">
      <c r="A22" s="2" t="s">
        <v>1072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3848.5945999999999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</row>
    <row r="23" spans="1:53" x14ac:dyDescent="0.2">
      <c r="A23" s="2" t="s">
        <v>988</v>
      </c>
      <c r="B23" s="8">
        <v>0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10">
        <v>-21.408169999999998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672.77200000000005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10">
        <v>-33.904200000000003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</row>
    <row r="24" spans="1:53" x14ac:dyDescent="0.2">
      <c r="A24" s="2" t="s">
        <v>1111</v>
      </c>
      <c r="B24" s="8">
        <v>0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350.18099999999998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</row>
    <row r="25" spans="1:53" x14ac:dyDescent="0.2">
      <c r="A25" s="2" t="s">
        <v>1112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230.04900000000001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</row>
    <row r="26" spans="1:53" x14ac:dyDescent="0.2">
      <c r="A26" s="13" t="s">
        <v>1077</v>
      </c>
      <c r="B26" s="8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9">
        <v>2.9861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9">
        <v>250.59899999999999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</row>
    <row r="27" spans="1:53" x14ac:dyDescent="0.2">
      <c r="A27" s="2" t="s">
        <v>1113</v>
      </c>
      <c r="B27" s="8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400.83800000000002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</row>
    <row r="28" spans="1:53" x14ac:dyDescent="0.2">
      <c r="A28" s="2" t="s">
        <v>1038</v>
      </c>
      <c r="B28" s="8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86.3095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</row>
    <row r="29" spans="1:53" x14ac:dyDescent="0.2">
      <c r="A29" s="13" t="s">
        <v>1004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9">
        <v>1998.7116000000001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9">
        <v>205.8784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</row>
    <row r="30" spans="1:53" x14ac:dyDescent="0.2">
      <c r="A30" s="2" t="s">
        <v>1093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2041.7941000000001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</row>
    <row r="31" spans="1:53" x14ac:dyDescent="0.2">
      <c r="A31" s="2" t="s">
        <v>1194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9742.1110000000008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</row>
    <row r="32" spans="1:53" x14ac:dyDescent="0.2">
      <c r="A32" s="2" t="s">
        <v>1094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1685.3779999999999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</row>
    <row r="33" spans="1:53" x14ac:dyDescent="0.2">
      <c r="A33" s="2" t="s">
        <v>1069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10">
        <v>-2933.17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3180.1280000000002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</row>
    <row r="34" spans="1:53" x14ac:dyDescent="0.2">
      <c r="A34" s="2" t="s">
        <v>1127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47.023060000000001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</row>
    <row r="35" spans="1:53" x14ac:dyDescent="0.2">
      <c r="A35" s="2" t="s">
        <v>1039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2779.3775000000001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</row>
    <row r="36" spans="1:53" x14ac:dyDescent="0.2">
      <c r="A36" s="2" t="s">
        <v>1150</v>
      </c>
      <c r="B36" s="8">
        <v>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708.47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</row>
    <row r="37" spans="1:53" x14ac:dyDescent="0.2">
      <c r="A37" s="2" t="s">
        <v>1151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94.13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</row>
    <row r="38" spans="1:53" x14ac:dyDescent="0.2">
      <c r="A38" s="13" t="s">
        <v>1065</v>
      </c>
      <c r="B38" s="8">
        <v>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9">
        <v>546.44000000000005</v>
      </c>
      <c r="AC38" s="8">
        <v>0</v>
      </c>
      <c r="AD38" s="8">
        <v>0</v>
      </c>
      <c r="AE38" s="8">
        <v>0</v>
      </c>
      <c r="AF38" s="9">
        <v>89.456000000000003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</row>
    <row r="39" spans="1:53" x14ac:dyDescent="0.2">
      <c r="A39" s="2" t="s">
        <v>995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477.27350000000001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</row>
    <row r="40" spans="1:53" x14ac:dyDescent="0.2">
      <c r="A40" s="2" t="s">
        <v>1165</v>
      </c>
      <c r="B40" s="8">
        <v>0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9214.8819999999996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</row>
    <row r="41" spans="1:53" x14ac:dyDescent="0.2">
      <c r="A41" s="2" t="s">
        <v>996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10.6021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</row>
    <row r="42" spans="1:53" x14ac:dyDescent="0.2">
      <c r="A42" s="2" t="s">
        <v>1040</v>
      </c>
      <c r="B42" s="8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127</v>
      </c>
      <c r="BA42" s="10">
        <v>-610.10900000000004</v>
      </c>
    </row>
    <row r="43" spans="1:53" x14ac:dyDescent="0.2">
      <c r="A43" s="2" t="s">
        <v>1159</v>
      </c>
      <c r="B43" s="8">
        <v>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75.811999999999998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</row>
    <row r="44" spans="1:53" x14ac:dyDescent="0.2">
      <c r="A44" s="2" t="s">
        <v>1141</v>
      </c>
      <c r="B44" s="8">
        <v>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815.13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</row>
    <row r="45" spans="1:53" x14ac:dyDescent="0.2">
      <c r="A45" s="13" t="s">
        <v>1068</v>
      </c>
      <c r="B45" s="8">
        <v>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9">
        <v>5.1479999999999997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9">
        <v>10.58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</row>
    <row r="46" spans="1:53" x14ac:dyDescent="0.2">
      <c r="A46" s="2" t="s">
        <v>1070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10">
        <v>-110.339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1.3552999999999999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</row>
    <row r="47" spans="1:53" x14ac:dyDescent="0.2">
      <c r="A47" s="13" t="s">
        <v>1066</v>
      </c>
      <c r="B47" s="8">
        <v>0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9">
        <v>56.381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10">
        <v>-15.903600000000001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9">
        <v>701.26430000000005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</row>
    <row r="48" spans="1:53" x14ac:dyDescent="0.2">
      <c r="A48" s="2" t="s">
        <v>1207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109.43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</row>
    <row r="49" spans="1:53" x14ac:dyDescent="0.2">
      <c r="A49" s="13" t="s">
        <v>1166</v>
      </c>
      <c r="B49" s="8">
        <v>0</v>
      </c>
      <c r="C49" s="8">
        <v>0</v>
      </c>
      <c r="D49" s="9">
        <v>30.347000000000001</v>
      </c>
      <c r="E49" s="8">
        <v>0</v>
      </c>
      <c r="F49" s="8">
        <v>0</v>
      </c>
      <c r="G49" s="8">
        <v>0</v>
      </c>
      <c r="H49" s="9">
        <v>56.451999999999998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</row>
    <row r="50" spans="1:53" x14ac:dyDescent="0.2">
      <c r="A50" s="2" t="s">
        <v>1195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752.51400000000001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</row>
    <row r="51" spans="1:53" x14ac:dyDescent="0.2">
      <c r="A51" s="2" t="s">
        <v>989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200.489</v>
      </c>
      <c r="AZ51" s="8">
        <v>0</v>
      </c>
      <c r="BA51" s="8">
        <v>0</v>
      </c>
    </row>
    <row r="52" spans="1:53" x14ac:dyDescent="0.2">
      <c r="A52" s="2" t="s">
        <v>1016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454.49200000000002</v>
      </c>
      <c r="AZ52" s="8">
        <v>0</v>
      </c>
      <c r="BA52" s="8">
        <v>0</v>
      </c>
    </row>
    <row r="53" spans="1:53" x14ac:dyDescent="0.2">
      <c r="A53" s="2" t="s">
        <v>965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268.185</v>
      </c>
      <c r="AZ53" s="8">
        <v>0</v>
      </c>
      <c r="BA53" s="8">
        <v>0</v>
      </c>
    </row>
    <row r="54" spans="1:53" x14ac:dyDescent="0.2">
      <c r="A54" s="13" t="s">
        <v>912</v>
      </c>
      <c r="B54" s="8">
        <v>0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9">
        <v>1272.8800000000001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9">
        <v>276.80099999999999</v>
      </c>
      <c r="AZ54" s="8">
        <v>0</v>
      </c>
      <c r="BA54" s="8">
        <v>0</v>
      </c>
    </row>
    <row r="55" spans="1:53" x14ac:dyDescent="0.2">
      <c r="A55" s="2" t="s">
        <v>971</v>
      </c>
      <c r="B55" s="8">
        <v>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453.28300000000002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10">
        <v>-1398.76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</row>
    <row r="56" spans="1:53" x14ac:dyDescent="0.2">
      <c r="A56" s="2" t="s">
        <v>913</v>
      </c>
      <c r="B56" s="8">
        <v>0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94.596000000000004</v>
      </c>
      <c r="AY56" s="8">
        <v>0</v>
      </c>
      <c r="AZ56" s="8">
        <v>0</v>
      </c>
      <c r="BA56" s="8">
        <v>0</v>
      </c>
    </row>
    <row r="57" spans="1:53" x14ac:dyDescent="0.2">
      <c r="A57" s="2" t="s">
        <v>1191</v>
      </c>
      <c r="B57" s="8">
        <v>0</v>
      </c>
      <c r="C57" s="8">
        <v>0</v>
      </c>
      <c r="D57" s="8">
        <v>0</v>
      </c>
      <c r="E57" s="8">
        <v>0</v>
      </c>
      <c r="F57" s="8">
        <v>432.39420000000001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</row>
    <row r="58" spans="1:53" x14ac:dyDescent="0.2">
      <c r="A58" s="2" t="s">
        <v>914</v>
      </c>
      <c r="B58" s="8">
        <v>0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519.45600000000002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</row>
    <row r="59" spans="1:53" x14ac:dyDescent="0.2">
      <c r="A59" s="2" t="s">
        <v>1074</v>
      </c>
      <c r="B59" s="8">
        <v>0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914.99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</row>
    <row r="60" spans="1:53" x14ac:dyDescent="0.2">
      <c r="A60" s="2" t="s">
        <v>1075</v>
      </c>
      <c r="B60" s="8">
        <v>0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334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</row>
    <row r="61" spans="1:53" x14ac:dyDescent="0.2">
      <c r="A61" s="2" t="s">
        <v>915</v>
      </c>
      <c r="B61" s="8">
        <v>0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525.947</v>
      </c>
      <c r="AY61" s="8">
        <v>0</v>
      </c>
      <c r="AZ61" s="8">
        <v>0</v>
      </c>
      <c r="BA61" s="8">
        <v>0</v>
      </c>
    </row>
    <row r="62" spans="1:53" x14ac:dyDescent="0.2">
      <c r="A62" s="2" t="s">
        <v>1017</v>
      </c>
      <c r="B62" s="8">
        <v>0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487.40300000000002</v>
      </c>
      <c r="AZ62" s="8">
        <v>0</v>
      </c>
      <c r="BA62" s="8">
        <v>0</v>
      </c>
    </row>
    <row r="63" spans="1:53" x14ac:dyDescent="0.2">
      <c r="A63" s="2" t="s">
        <v>997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118.26600000000001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</row>
    <row r="64" spans="1:53" x14ac:dyDescent="0.2">
      <c r="A64" s="2" t="s">
        <v>916</v>
      </c>
      <c r="B64" s="8">
        <v>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2500.7550000000001</v>
      </c>
      <c r="AY64" s="8">
        <v>0</v>
      </c>
      <c r="AZ64" s="8">
        <v>0</v>
      </c>
      <c r="BA64" s="8">
        <v>0</v>
      </c>
    </row>
    <row r="65" spans="1:53" x14ac:dyDescent="0.2">
      <c r="A65" s="2" t="s">
        <v>1144</v>
      </c>
      <c r="B65" s="8">
        <v>0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45.148499999999999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10">
        <v>-113.306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</row>
    <row r="66" spans="1:53" x14ac:dyDescent="0.2">
      <c r="A66" s="13" t="s">
        <v>1018</v>
      </c>
      <c r="B66" s="8">
        <v>0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9">
        <v>113.17400000000001</v>
      </c>
      <c r="AV66" s="8">
        <v>0</v>
      </c>
      <c r="AW66" s="8">
        <v>0</v>
      </c>
      <c r="AX66" s="8">
        <v>0</v>
      </c>
      <c r="AY66" s="9">
        <v>306.98500000000001</v>
      </c>
      <c r="AZ66" s="8">
        <v>0</v>
      </c>
      <c r="BA66" s="8">
        <v>0</v>
      </c>
    </row>
    <row r="67" spans="1:53" x14ac:dyDescent="0.2">
      <c r="A67" s="2" t="s">
        <v>1170</v>
      </c>
      <c r="B67" s="8">
        <v>0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359.58199999999999</v>
      </c>
      <c r="AG67" s="10">
        <v>-39.351999999999997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</row>
    <row r="68" spans="1:53" x14ac:dyDescent="0.2">
      <c r="A68" s="13" t="s">
        <v>1019</v>
      </c>
      <c r="B68" s="8">
        <v>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9">
        <v>245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9">
        <v>28.109000000000002</v>
      </c>
      <c r="AZ68" s="8">
        <v>0</v>
      </c>
      <c r="BA68" s="8">
        <v>0</v>
      </c>
    </row>
    <row r="69" spans="1:53" x14ac:dyDescent="0.2">
      <c r="A69" s="13" t="s">
        <v>1102</v>
      </c>
      <c r="B69" s="8">
        <v>0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9">
        <v>67.733000000000004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9">
        <v>387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</row>
    <row r="70" spans="1:53" x14ac:dyDescent="0.2">
      <c r="A70" s="2" t="s">
        <v>1020</v>
      </c>
      <c r="B70" s="8">
        <v>0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577.72199999999998</v>
      </c>
      <c r="AZ70" s="8">
        <v>0</v>
      </c>
      <c r="BA70" s="8">
        <v>0</v>
      </c>
    </row>
    <row r="71" spans="1:53" x14ac:dyDescent="0.2">
      <c r="A71" s="2" t="s">
        <v>919</v>
      </c>
      <c r="B71" s="8">
        <v>0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1160.807</v>
      </c>
      <c r="AY71" s="8">
        <v>0</v>
      </c>
      <c r="AZ71" s="8">
        <v>0</v>
      </c>
      <c r="BA71" s="8">
        <v>0</v>
      </c>
    </row>
    <row r="72" spans="1:53" x14ac:dyDescent="0.2">
      <c r="A72" s="2" t="s">
        <v>920</v>
      </c>
      <c r="B72" s="8">
        <v>0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1034.77</v>
      </c>
      <c r="AY72" s="8">
        <v>0</v>
      </c>
      <c r="AZ72" s="8">
        <v>0</v>
      </c>
      <c r="BA72" s="8">
        <v>0</v>
      </c>
    </row>
    <row r="73" spans="1:53" x14ac:dyDescent="0.2">
      <c r="A73" s="2" t="s">
        <v>921</v>
      </c>
      <c r="B73" s="8">
        <v>0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998.06100000000004</v>
      </c>
      <c r="AY73" s="8">
        <v>0</v>
      </c>
      <c r="AZ73" s="8">
        <v>0</v>
      </c>
      <c r="BA73" s="8">
        <v>0</v>
      </c>
    </row>
    <row r="74" spans="1:53" x14ac:dyDescent="0.2">
      <c r="A74" s="2" t="s">
        <v>922</v>
      </c>
      <c r="B74" s="8">
        <v>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0</v>
      </c>
      <c r="AX74" s="10">
        <v>-263.54599999999999</v>
      </c>
      <c r="AY74" s="8">
        <v>62.52</v>
      </c>
      <c r="AZ74" s="8">
        <v>0</v>
      </c>
      <c r="BA74" s="8">
        <v>0</v>
      </c>
    </row>
    <row r="75" spans="1:53" x14ac:dyDescent="0.2">
      <c r="A75" s="2" t="s">
        <v>1022</v>
      </c>
      <c r="B75" s="8">
        <v>0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0</v>
      </c>
      <c r="AX75" s="8">
        <v>0</v>
      </c>
      <c r="AY75" s="8">
        <v>213.55600000000001</v>
      </c>
      <c r="AZ75" s="8">
        <v>0</v>
      </c>
      <c r="BA75" s="8">
        <v>0</v>
      </c>
    </row>
    <row r="76" spans="1:53" x14ac:dyDescent="0.2">
      <c r="A76" s="2" t="s">
        <v>925</v>
      </c>
      <c r="B76" s="8">
        <v>0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10">
        <v>-914</v>
      </c>
      <c r="AQ76" s="8">
        <v>0</v>
      </c>
      <c r="AR76" s="10">
        <v>-4843.3900000000003</v>
      </c>
      <c r="AS76" s="8">
        <v>0</v>
      </c>
      <c r="AT76" s="8">
        <v>0</v>
      </c>
      <c r="AU76" s="8">
        <v>0</v>
      </c>
      <c r="AV76" s="8">
        <v>0</v>
      </c>
      <c r="AW76" s="8">
        <v>0</v>
      </c>
      <c r="AX76" s="10">
        <v>-120.648</v>
      </c>
      <c r="AY76" s="8">
        <v>123.64400000000001</v>
      </c>
      <c r="AZ76" s="8">
        <v>0</v>
      </c>
      <c r="BA76" s="8">
        <v>0</v>
      </c>
    </row>
    <row r="77" spans="1:53" x14ac:dyDescent="0.2">
      <c r="A77" s="12" t="s">
        <v>1211</v>
      </c>
      <c r="B77" s="8">
        <v>0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11">
        <v>65.966200000000001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10">
        <v>-2025.04</v>
      </c>
      <c r="AS77" s="11">
        <v>206.464</v>
      </c>
      <c r="AT77" s="8">
        <v>0</v>
      </c>
      <c r="AU77" s="8">
        <v>0</v>
      </c>
      <c r="AV77" s="8">
        <v>0</v>
      </c>
      <c r="AW77" s="8">
        <v>0</v>
      </c>
      <c r="AX77" s="10">
        <v>-390.95</v>
      </c>
      <c r="AY77" s="11">
        <v>221.244</v>
      </c>
      <c r="AZ77" s="8">
        <v>0</v>
      </c>
      <c r="BA77" s="8">
        <v>0</v>
      </c>
    </row>
    <row r="78" spans="1:53" x14ac:dyDescent="0.2">
      <c r="A78" s="2" t="s">
        <v>928</v>
      </c>
      <c r="B78" s="8">
        <v>0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10">
        <v>-213.5881</v>
      </c>
      <c r="AT78" s="8">
        <v>0</v>
      </c>
      <c r="AU78" s="8">
        <v>0</v>
      </c>
      <c r="AV78" s="8">
        <v>0</v>
      </c>
      <c r="AW78" s="8">
        <v>0</v>
      </c>
      <c r="AX78" s="8">
        <v>274.75299999999999</v>
      </c>
      <c r="AY78" s="8">
        <v>0</v>
      </c>
      <c r="AZ78" s="8">
        <v>0</v>
      </c>
      <c r="BA78" s="8">
        <v>0</v>
      </c>
    </row>
    <row r="79" spans="1:53" x14ac:dyDescent="0.2">
      <c r="A79" s="2" t="s">
        <v>972</v>
      </c>
      <c r="B79" s="8">
        <v>0</v>
      </c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131.78899999999999</v>
      </c>
      <c r="AZ79" s="8">
        <v>0</v>
      </c>
      <c r="BA79" s="8">
        <v>0</v>
      </c>
    </row>
    <row r="80" spans="1:53" x14ac:dyDescent="0.2">
      <c r="A80" s="2" t="s">
        <v>949</v>
      </c>
      <c r="B80" s="8">
        <v>0</v>
      </c>
      <c r="C80" s="10">
        <v>-58.581600000000002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1590.2529999999999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10">
        <v>-233.33600000000001</v>
      </c>
      <c r="AZ80" s="8">
        <v>0</v>
      </c>
      <c r="BA80" s="8">
        <v>0</v>
      </c>
    </row>
    <row r="81" spans="1:53" x14ac:dyDescent="0.2">
      <c r="A81" s="13" t="s">
        <v>950</v>
      </c>
      <c r="B81" s="8">
        <v>0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9">
        <v>1857.2449999999999</v>
      </c>
      <c r="AN81" s="8">
        <v>0</v>
      </c>
      <c r="AO81" s="8">
        <v>0</v>
      </c>
      <c r="AP81" s="9">
        <v>1290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10">
        <v>-142.059</v>
      </c>
      <c r="AZ81" s="8">
        <v>0</v>
      </c>
      <c r="BA81" s="8">
        <v>0</v>
      </c>
    </row>
    <row r="82" spans="1:53" x14ac:dyDescent="0.2">
      <c r="A82" s="2" t="s">
        <v>1153</v>
      </c>
      <c r="B82" s="8">
        <v>0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296.476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</row>
    <row r="83" spans="1:53" x14ac:dyDescent="0.2">
      <c r="A83" s="2" t="s">
        <v>929</v>
      </c>
      <c r="B83" s="8">
        <v>0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85.551000000000002</v>
      </c>
      <c r="AY83" s="8">
        <v>0</v>
      </c>
      <c r="AZ83" s="8">
        <v>0</v>
      </c>
      <c r="BA83" s="8">
        <v>0</v>
      </c>
    </row>
    <row r="84" spans="1:53" x14ac:dyDescent="0.2">
      <c r="A84" s="2" t="s">
        <v>998</v>
      </c>
      <c r="B84" s="8">
        <v>0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10">
        <v>-783.39089999999999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289.88400000000001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</row>
    <row r="85" spans="1:53" x14ac:dyDescent="0.2">
      <c r="A85" s="13" t="s">
        <v>1041</v>
      </c>
      <c r="B85" s="8">
        <v>0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10">
        <v>-3058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9">
        <v>292.03100000000001</v>
      </c>
      <c r="AP85" s="8">
        <v>0</v>
      </c>
      <c r="AQ85" s="8">
        <v>0</v>
      </c>
      <c r="AR85" s="8">
        <v>0</v>
      </c>
      <c r="AS85" s="9">
        <v>117.2041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</row>
    <row r="86" spans="1:53" x14ac:dyDescent="0.2">
      <c r="A86" s="13" t="s">
        <v>932</v>
      </c>
      <c r="B86" s="8">
        <v>0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9">
        <v>113.0921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9">
        <v>3060.4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10">
        <v>-342.923</v>
      </c>
      <c r="AP86" s="8">
        <v>0</v>
      </c>
      <c r="AQ86" s="8">
        <v>0</v>
      </c>
      <c r="AR86" s="8">
        <v>0</v>
      </c>
      <c r="AS86" s="10">
        <v>-121.0018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0</v>
      </c>
      <c r="BA86" s="8">
        <v>0</v>
      </c>
    </row>
    <row r="87" spans="1:53" x14ac:dyDescent="0.2">
      <c r="A87" s="2" t="s">
        <v>1196</v>
      </c>
      <c r="B87" s="8">
        <v>0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689.18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</row>
    <row r="88" spans="1:53" x14ac:dyDescent="0.2">
      <c r="A88" s="2" t="s">
        <v>1145</v>
      </c>
      <c r="B88" s="8">
        <v>0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509.52159999999998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10">
        <v>-1040.133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10">
        <v>-144.745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</row>
    <row r="89" spans="1:53" x14ac:dyDescent="0.2">
      <c r="A89" s="2" t="s">
        <v>1118</v>
      </c>
      <c r="B89" s="8">
        <v>0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10">
        <v>-106.87</v>
      </c>
      <c r="AW89" s="8">
        <v>0</v>
      </c>
      <c r="AX89" s="8">
        <v>0</v>
      </c>
      <c r="AY89" s="8">
        <v>0</v>
      </c>
      <c r="AZ89" s="8">
        <v>0</v>
      </c>
      <c r="BA89" s="8">
        <v>200.51499999999999</v>
      </c>
    </row>
    <row r="90" spans="1:53" x14ac:dyDescent="0.2">
      <c r="A90" s="2" t="s">
        <v>973</v>
      </c>
      <c r="B90" s="8">
        <v>0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403.67500000000001</v>
      </c>
      <c r="AZ90" s="8">
        <v>0</v>
      </c>
      <c r="BA90" s="8">
        <v>0</v>
      </c>
    </row>
    <row r="91" spans="1:53" x14ac:dyDescent="0.2">
      <c r="A91" s="2" t="s">
        <v>1132</v>
      </c>
      <c r="B91" s="8">
        <v>0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638.22953800000005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</row>
    <row r="92" spans="1:53" x14ac:dyDescent="0.2">
      <c r="A92" s="2" t="s">
        <v>1023</v>
      </c>
      <c r="B92" s="8">
        <v>0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878.96900000000005</v>
      </c>
      <c r="AZ92" s="8">
        <v>0</v>
      </c>
      <c r="BA92" s="8">
        <v>0</v>
      </c>
    </row>
    <row r="93" spans="1:53" x14ac:dyDescent="0.2">
      <c r="A93" s="13" t="s">
        <v>999</v>
      </c>
      <c r="B93" s="8">
        <v>0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9">
        <v>140.49970300000001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10">
        <v>-32.936900000000001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9">
        <v>316.05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</row>
    <row r="94" spans="1:53" x14ac:dyDescent="0.2">
      <c r="A94" s="2" t="s">
        <v>974</v>
      </c>
      <c r="B94" s="8">
        <v>0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4.4759000000000002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10">
        <v>-1870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</row>
    <row r="95" spans="1:53" x14ac:dyDescent="0.2">
      <c r="A95" s="2" t="s">
        <v>1184</v>
      </c>
      <c r="B95" s="8">
        <v>0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17.290900000000001</v>
      </c>
      <c r="AX95" s="8">
        <v>0</v>
      </c>
      <c r="AY95" s="8">
        <v>0</v>
      </c>
      <c r="AZ95" s="8">
        <v>0</v>
      </c>
      <c r="BA95" s="8">
        <v>0</v>
      </c>
    </row>
    <row r="96" spans="1:53" x14ac:dyDescent="0.2">
      <c r="A96" s="2" t="s">
        <v>951</v>
      </c>
      <c r="B96" s="8">
        <v>0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408.68299999999999</v>
      </c>
      <c r="AZ96" s="8">
        <v>0</v>
      </c>
      <c r="BA96" s="8">
        <v>0</v>
      </c>
    </row>
    <row r="97" spans="1:53" x14ac:dyDescent="0.2">
      <c r="A97" s="2" t="s">
        <v>992</v>
      </c>
      <c r="B97" s="8">
        <v>0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40.471200000000003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</row>
    <row r="98" spans="1:53" x14ac:dyDescent="0.2">
      <c r="A98" s="13" t="s">
        <v>975</v>
      </c>
      <c r="B98" s="8">
        <v>0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9">
        <v>361.99700000000001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9">
        <v>1104.3130000000001</v>
      </c>
      <c r="AZ98" s="8">
        <v>0</v>
      </c>
      <c r="BA98" s="8">
        <v>0</v>
      </c>
    </row>
    <row r="99" spans="1:53" x14ac:dyDescent="0.2">
      <c r="A99" s="2" t="s">
        <v>1104</v>
      </c>
      <c r="B99" s="8">
        <v>0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72.506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</row>
    <row r="100" spans="1:53" x14ac:dyDescent="0.2">
      <c r="A100" s="2" t="s">
        <v>1120</v>
      </c>
      <c r="B100" s="8">
        <v>0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1192</v>
      </c>
    </row>
    <row r="101" spans="1:53" x14ac:dyDescent="0.2">
      <c r="A101" s="2" t="s">
        <v>1121</v>
      </c>
      <c r="B101" s="8">
        <v>0</v>
      </c>
      <c r="C101" s="8">
        <v>0</v>
      </c>
      <c r="D101" s="8">
        <v>0</v>
      </c>
      <c r="E101" s="8">
        <v>4.883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10">
        <v>-327.86099999999999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</row>
    <row r="102" spans="1:53" x14ac:dyDescent="0.2">
      <c r="A102" s="2" t="s">
        <v>1155</v>
      </c>
      <c r="B102" s="8">
        <v>0</v>
      </c>
      <c r="C102" s="8">
        <v>0</v>
      </c>
      <c r="D102" s="8">
        <v>0</v>
      </c>
      <c r="E102" s="8">
        <v>0</v>
      </c>
      <c r="F102" s="8">
        <v>47.938899999999997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</row>
    <row r="103" spans="1:53" x14ac:dyDescent="0.2">
      <c r="A103" s="2" t="s">
        <v>1197</v>
      </c>
      <c r="B103" s="8">
        <v>0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6671.78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</row>
    <row r="104" spans="1:53" x14ac:dyDescent="0.2">
      <c r="A104" s="2" t="s">
        <v>1172</v>
      </c>
      <c r="B104" s="8">
        <v>0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754.18499999999995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</row>
    <row r="105" spans="1:53" x14ac:dyDescent="0.2">
      <c r="A105" s="2" t="s">
        <v>1005</v>
      </c>
      <c r="B105" s="8">
        <v>0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61.097099999999998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</row>
    <row r="106" spans="1:53" x14ac:dyDescent="0.2">
      <c r="A106" s="2" t="s">
        <v>1044</v>
      </c>
      <c r="B106" s="8">
        <v>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10">
        <v>-1662.6559999999999</v>
      </c>
      <c r="AP106" s="8">
        <v>0</v>
      </c>
      <c r="AQ106" s="8">
        <v>0</v>
      </c>
      <c r="AR106" s="8">
        <v>0</v>
      </c>
      <c r="AS106" s="8">
        <v>117.7063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</row>
    <row r="107" spans="1:53" x14ac:dyDescent="0.2">
      <c r="A107" s="2" t="s">
        <v>1045</v>
      </c>
      <c r="B107" s="8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10">
        <v>-469.44600000000003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76.190200000000004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</row>
    <row r="108" spans="1:53" x14ac:dyDescent="0.2">
      <c r="A108" s="2" t="s">
        <v>1128</v>
      </c>
      <c r="B108" s="8">
        <v>0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92.930440000000004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</row>
    <row r="109" spans="1:53" x14ac:dyDescent="0.2">
      <c r="A109" s="13" t="s">
        <v>934</v>
      </c>
      <c r="B109" s="8">
        <v>0</v>
      </c>
      <c r="C109" s="8">
        <v>0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9">
        <v>1051.28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9">
        <v>21.425899999999999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</row>
    <row r="110" spans="1:53" x14ac:dyDescent="0.2">
      <c r="A110" s="13" t="s">
        <v>935</v>
      </c>
      <c r="B110" s="8">
        <v>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9">
        <v>1099.8699999999999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0</v>
      </c>
      <c r="AQ110" s="8">
        <v>0</v>
      </c>
      <c r="AR110" s="8">
        <v>0</v>
      </c>
      <c r="AS110" s="9">
        <v>24.472899999999999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</row>
    <row r="111" spans="1:53" x14ac:dyDescent="0.2">
      <c r="A111" s="2" t="s">
        <v>976</v>
      </c>
      <c r="B111" s="8">
        <v>0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1036.2840000000001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10">
        <v>-175.1618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</row>
    <row r="112" spans="1:53" x14ac:dyDescent="0.2">
      <c r="A112" s="2" t="s">
        <v>978</v>
      </c>
      <c r="B112" s="10">
        <v>-14.2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10">
        <v>-284.54599999999999</v>
      </c>
      <c r="T112" s="8">
        <v>0</v>
      </c>
      <c r="U112" s="8">
        <v>0</v>
      </c>
      <c r="V112" s="10">
        <v>-432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21.463000000000001</v>
      </c>
      <c r="AH112" s="10">
        <v>-12.164999999999999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</row>
    <row r="113" spans="1:53" x14ac:dyDescent="0.2">
      <c r="A113" s="2" t="s">
        <v>1105</v>
      </c>
      <c r="B113" s="8">
        <v>0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1220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</row>
    <row r="114" spans="1:53" x14ac:dyDescent="0.2">
      <c r="A114" s="2" t="s">
        <v>1198</v>
      </c>
      <c r="B114" s="8">
        <v>0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321.7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</row>
    <row r="115" spans="1:53" x14ac:dyDescent="0.2">
      <c r="A115" s="2" t="s">
        <v>1187</v>
      </c>
      <c r="B115" s="8">
        <v>0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830.33</v>
      </c>
      <c r="AL115" s="8">
        <v>0</v>
      </c>
      <c r="AM115" s="8">
        <v>0</v>
      </c>
      <c r="AN115" s="8">
        <v>0</v>
      </c>
      <c r="AO115" s="10">
        <v>-2318.8240000000001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</row>
    <row r="116" spans="1:53" x14ac:dyDescent="0.2">
      <c r="A116" s="2" t="s">
        <v>1033</v>
      </c>
      <c r="B116" s="8">
        <v>0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386.25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</row>
    <row r="117" spans="1:53" x14ac:dyDescent="0.2">
      <c r="A117" s="2" t="s">
        <v>1049</v>
      </c>
      <c r="B117" s="8">
        <v>0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371.1121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</row>
    <row r="118" spans="1:53" x14ac:dyDescent="0.2">
      <c r="A118" s="2" t="s">
        <v>1050</v>
      </c>
      <c r="B118" s="8">
        <v>0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377.66899999999998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</row>
    <row r="119" spans="1:53" x14ac:dyDescent="0.2">
      <c r="A119" s="2" t="s">
        <v>1051</v>
      </c>
      <c r="B119" s="8">
        <v>0</v>
      </c>
      <c r="C119" s="8">
        <v>0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2814.7584999999999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</row>
    <row r="120" spans="1:53" x14ac:dyDescent="0.2">
      <c r="A120" s="13" t="s">
        <v>1026</v>
      </c>
      <c r="B120" s="8">
        <v>0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9">
        <v>940.07600000000002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9">
        <v>41.1</v>
      </c>
      <c r="BA120" s="8">
        <v>0</v>
      </c>
    </row>
    <row r="121" spans="1:53" x14ac:dyDescent="0.2">
      <c r="A121" s="2" t="s">
        <v>1079</v>
      </c>
      <c r="B121" s="8">
        <v>0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1610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</row>
    <row r="122" spans="1:53" x14ac:dyDescent="0.2">
      <c r="A122" s="2" t="s">
        <v>1027</v>
      </c>
      <c r="B122" s="8">
        <v>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1108.1110000000001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10">
        <v>-257</v>
      </c>
      <c r="BA122" s="8">
        <v>0</v>
      </c>
    </row>
    <row r="123" spans="1:53" x14ac:dyDescent="0.2">
      <c r="A123" s="2" t="s">
        <v>1106</v>
      </c>
      <c r="B123" s="8">
        <v>0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33.078000000000003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</row>
    <row r="124" spans="1:53" x14ac:dyDescent="0.2">
      <c r="A124" s="2" t="s">
        <v>1108</v>
      </c>
      <c r="B124" s="8">
        <v>0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2588.5709999999999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</row>
    <row r="125" spans="1:53" x14ac:dyDescent="0.2">
      <c r="A125" s="2" t="s">
        <v>1028</v>
      </c>
      <c r="B125" s="8">
        <v>0</v>
      </c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1665.7760000000001</v>
      </c>
      <c r="AZ125" s="8">
        <v>0</v>
      </c>
      <c r="BA125" s="8">
        <v>0</v>
      </c>
    </row>
    <row r="126" spans="1:53" x14ac:dyDescent="0.2">
      <c r="A126" s="2" t="s">
        <v>1029</v>
      </c>
      <c r="B126" s="8">
        <v>0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352.92899999999997</v>
      </c>
      <c r="AZ126" s="8">
        <v>0</v>
      </c>
      <c r="BA126" s="8">
        <v>0</v>
      </c>
    </row>
    <row r="127" spans="1:53" x14ac:dyDescent="0.2">
      <c r="A127" s="2" t="s">
        <v>1130</v>
      </c>
      <c r="B127" s="8">
        <v>0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428.44348000000002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10">
        <v>-1226.5340000000001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</row>
    <row r="128" spans="1:53" x14ac:dyDescent="0.2">
      <c r="A128" s="2" t="s">
        <v>1188</v>
      </c>
      <c r="B128" s="8">
        <v>0</v>
      </c>
      <c r="C128" s="8">
        <v>0</v>
      </c>
      <c r="D128" s="8">
        <v>0</v>
      </c>
      <c r="E128" s="8">
        <v>89.626000000000005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</row>
    <row r="129" spans="1:53" x14ac:dyDescent="0.2">
      <c r="A129" s="2" t="s">
        <v>1083</v>
      </c>
      <c r="B129" s="8">
        <v>0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1483.3133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</row>
    <row r="130" spans="1:53" x14ac:dyDescent="0.2">
      <c r="A130" s="2" t="s">
        <v>1084</v>
      </c>
      <c r="B130" s="8">
        <v>0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1370.3895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</row>
    <row r="131" spans="1:53" x14ac:dyDescent="0.2">
      <c r="A131" s="2" t="s">
        <v>1175</v>
      </c>
      <c r="B131" s="8">
        <v>0</v>
      </c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728.73199999999997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</row>
    <row r="132" spans="1:53" x14ac:dyDescent="0.2">
      <c r="A132" s="2" t="s">
        <v>1085</v>
      </c>
      <c r="B132" s="8">
        <v>0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1167.0195000000001</v>
      </c>
      <c r="AE132" s="8">
        <v>0</v>
      </c>
      <c r="AF132" s="10">
        <v>-534.46299999999997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</row>
    <row r="133" spans="1:53" x14ac:dyDescent="0.2">
      <c r="A133" s="13" t="s">
        <v>1080</v>
      </c>
      <c r="B133" s="8">
        <v>0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9">
        <v>1200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9">
        <v>1293.6818000000001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</row>
    <row r="134" spans="1:53" x14ac:dyDescent="0.2">
      <c r="A134" s="2" t="s">
        <v>1086</v>
      </c>
      <c r="B134" s="8">
        <v>0</v>
      </c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1312.0987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</row>
    <row r="135" spans="1:53" x14ac:dyDescent="0.2">
      <c r="A135" s="2" t="s">
        <v>1081</v>
      </c>
      <c r="B135" s="8">
        <v>0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1341.7342000000001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</row>
    <row r="136" spans="1:53" x14ac:dyDescent="0.2">
      <c r="A136" s="2" t="s">
        <v>1176</v>
      </c>
      <c r="B136" s="8">
        <v>0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2768.625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</row>
    <row r="137" spans="1:53" x14ac:dyDescent="0.2">
      <c r="A137" s="2" t="s">
        <v>1147</v>
      </c>
      <c r="B137" s="8">
        <v>0</v>
      </c>
      <c r="C137" s="8">
        <v>0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4871.7550000000001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</row>
    <row r="138" spans="1:53" x14ac:dyDescent="0.2">
      <c r="A138" s="2" t="s">
        <v>1109</v>
      </c>
      <c r="B138" s="8">
        <v>0</v>
      </c>
      <c r="C138" s="8">
        <v>0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4551.4679999999998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</row>
    <row r="139" spans="1:53" x14ac:dyDescent="0.2">
      <c r="A139" s="2" t="s">
        <v>1053</v>
      </c>
      <c r="B139" s="8">
        <v>0</v>
      </c>
      <c r="C139" s="8">
        <v>0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734.77290000000005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</row>
    <row r="140" spans="1:53" x14ac:dyDescent="0.2">
      <c r="A140" s="2" t="s">
        <v>1082</v>
      </c>
      <c r="B140" s="8">
        <v>0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8">
        <v>3390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</row>
    <row r="141" spans="1:53" x14ac:dyDescent="0.2">
      <c r="A141" s="2" t="s">
        <v>1125</v>
      </c>
      <c r="B141" s="8">
        <v>0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689.14599999999996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</row>
    <row r="142" spans="1:53" x14ac:dyDescent="0.2">
      <c r="A142" s="2" t="s">
        <v>936</v>
      </c>
      <c r="B142" s="8">
        <v>0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10">
        <v>-611.47500000000002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0</v>
      </c>
      <c r="AW142" s="8">
        <v>0</v>
      </c>
      <c r="AX142" s="8">
        <v>358.79599999999999</v>
      </c>
      <c r="AY142" s="8">
        <v>0</v>
      </c>
      <c r="AZ142" s="8">
        <v>0</v>
      </c>
      <c r="BA142" s="8">
        <v>0</v>
      </c>
    </row>
    <row r="143" spans="1:53" x14ac:dyDescent="0.2">
      <c r="A143" s="2" t="s">
        <v>937</v>
      </c>
      <c r="B143" s="8">
        <v>0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399.827</v>
      </c>
      <c r="AY143" s="8">
        <v>0</v>
      </c>
      <c r="AZ143" s="8">
        <v>0</v>
      </c>
      <c r="BA143" s="8">
        <v>0</v>
      </c>
    </row>
    <row r="144" spans="1:53" x14ac:dyDescent="0.2">
      <c r="A144" s="2" t="s">
        <v>938</v>
      </c>
      <c r="B144" s="8">
        <v>0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1816.93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</row>
    <row r="145" spans="1:53" x14ac:dyDescent="0.2">
      <c r="A145" s="2" t="s">
        <v>1181</v>
      </c>
      <c r="B145" s="8">
        <v>0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463.26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</row>
    <row r="146" spans="1:53" x14ac:dyDescent="0.2">
      <c r="A146" s="2" t="s">
        <v>1180</v>
      </c>
      <c r="B146" s="8">
        <v>0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733.51499999999999</v>
      </c>
    </row>
    <row r="147" spans="1:53" x14ac:dyDescent="0.2">
      <c r="A147" s="2" t="s">
        <v>1148</v>
      </c>
      <c r="B147" s="8">
        <v>0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1600.317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</row>
    <row r="148" spans="1:53" x14ac:dyDescent="0.2">
      <c r="A148" s="2" t="s">
        <v>1149</v>
      </c>
      <c r="B148" s="8">
        <v>0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454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</row>
    <row r="149" spans="1:53" x14ac:dyDescent="0.2">
      <c r="A149" s="2" t="s">
        <v>1071</v>
      </c>
      <c r="B149" s="8">
        <v>0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83.058700000000002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</row>
    <row r="150" spans="1:53" x14ac:dyDescent="0.2">
      <c r="A150" s="2" t="s">
        <v>1156</v>
      </c>
      <c r="B150" s="8">
        <v>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845.68700000000001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</row>
    <row r="151" spans="1:53" x14ac:dyDescent="0.2">
      <c r="A151" s="2" t="s">
        <v>1035</v>
      </c>
      <c r="B151" s="8">
        <v>0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160.23924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10">
        <v>-97.000100000000003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</row>
    <row r="152" spans="1:53" x14ac:dyDescent="0.2">
      <c r="A152" s="2" t="s">
        <v>1054</v>
      </c>
      <c r="B152" s="8">
        <v>0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46.640999999999998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</row>
    <row r="153" spans="1:53" x14ac:dyDescent="0.2">
      <c r="A153" s="2" t="s">
        <v>957</v>
      </c>
      <c r="B153" s="8">
        <v>0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54.133499999999998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</row>
    <row r="154" spans="1:53" x14ac:dyDescent="0.2">
      <c r="A154" s="2" t="s">
        <v>1007</v>
      </c>
      <c r="B154" s="8">
        <v>0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266.00959999999998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</row>
    <row r="155" spans="1:53" x14ac:dyDescent="0.2">
      <c r="A155" s="2" t="s">
        <v>958</v>
      </c>
      <c r="B155" s="8">
        <v>0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266.959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</row>
    <row r="156" spans="1:53" x14ac:dyDescent="0.2">
      <c r="A156" s="2" t="s">
        <v>959</v>
      </c>
      <c r="B156" s="8">
        <v>0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53.904299999999999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</row>
    <row r="157" spans="1:53" x14ac:dyDescent="0.2">
      <c r="A157" s="2" t="s">
        <v>1136</v>
      </c>
      <c r="B157" s="8">
        <v>0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225.94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</row>
    <row r="158" spans="1:53" x14ac:dyDescent="0.2">
      <c r="A158" s="2" t="s">
        <v>1008</v>
      </c>
      <c r="B158" s="8">
        <v>0</v>
      </c>
      <c r="C158" s="8">
        <v>1.2673000000000001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</row>
    <row r="159" spans="1:53" x14ac:dyDescent="0.2">
      <c r="A159" s="2" t="s">
        <v>1009</v>
      </c>
      <c r="B159" s="8">
        <v>0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217.00138999999999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10">
        <v>-24.712900000000001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</row>
    <row r="160" spans="1:53" x14ac:dyDescent="0.2">
      <c r="A160" s="2" t="s">
        <v>961</v>
      </c>
      <c r="B160" s="8">
        <v>0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186.37127000000001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10">
        <v>-33.604900000000001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</row>
    <row r="161" spans="1:53" x14ac:dyDescent="0.2">
      <c r="A161" s="2" t="s">
        <v>1010</v>
      </c>
      <c r="B161" s="8">
        <v>0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10">
        <v>-221.56671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124.4252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</row>
    <row r="162" spans="1:53" x14ac:dyDescent="0.2">
      <c r="A162" s="2" t="s">
        <v>962</v>
      </c>
      <c r="B162" s="8">
        <v>0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10">
        <v>-137.398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133.7449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</row>
    <row r="163" spans="1:53" x14ac:dyDescent="0.2">
      <c r="A163" s="2" t="s">
        <v>963</v>
      </c>
      <c r="B163" s="8">
        <v>0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137.0925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</row>
    <row r="164" spans="1:53" x14ac:dyDescent="0.2">
      <c r="A164" s="2" t="s">
        <v>1157</v>
      </c>
      <c r="B164" s="8">
        <v>0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57.082999999999998</v>
      </c>
      <c r="AJ164" s="8">
        <v>0</v>
      </c>
      <c r="AK164" s="8">
        <v>0</v>
      </c>
      <c r="AL164" s="10">
        <v>-268.17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</row>
    <row r="165" spans="1:53" x14ac:dyDescent="0.2">
      <c r="A165" s="2" t="s">
        <v>1126</v>
      </c>
      <c r="B165" s="8">
        <v>0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1378.395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</row>
    <row r="166" spans="1:53" x14ac:dyDescent="0.2">
      <c r="A166" s="2" t="s">
        <v>1059</v>
      </c>
      <c r="B166" s="8">
        <v>0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0</v>
      </c>
      <c r="AS166" s="8">
        <v>1689.0401999999999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</row>
    <row r="167" spans="1:53" x14ac:dyDescent="0.2">
      <c r="A167" s="2" t="s">
        <v>984</v>
      </c>
      <c r="B167" s="8">
        <v>0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53.797499999999999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10">
        <v>-216.084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</row>
    <row r="168" spans="1:53" x14ac:dyDescent="0.2">
      <c r="A168" s="2" t="s">
        <v>985</v>
      </c>
      <c r="B168" s="8">
        <v>0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54.493600000000001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10">
        <v>-207.25899999999999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</row>
    <row r="169" spans="1:53" x14ac:dyDescent="0.2">
      <c r="A169" s="2" t="s">
        <v>1190</v>
      </c>
      <c r="B169" s="8">
        <v>0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3060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</row>
    <row r="170" spans="1:53" x14ac:dyDescent="0.2">
      <c r="A170" s="2" t="s">
        <v>1061</v>
      </c>
      <c r="B170" s="8">
        <v>0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287.55560000000003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</row>
    <row r="171" spans="1:53" x14ac:dyDescent="0.2">
      <c r="A171" s="2" t="s">
        <v>986</v>
      </c>
      <c r="B171" s="8">
        <v>0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80.821299999999994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10">
        <v>-221.80799999999999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</row>
    <row r="172" spans="1:53" x14ac:dyDescent="0.2">
      <c r="A172" s="2" t="s">
        <v>1182</v>
      </c>
      <c r="B172" s="8">
        <v>0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273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</row>
    <row r="173" spans="1:53" x14ac:dyDescent="0.2">
      <c r="A173" s="2" t="s">
        <v>1137</v>
      </c>
      <c r="B173" s="8">
        <v>0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23.426600000000001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</row>
    <row r="174" spans="1:53" x14ac:dyDescent="0.2">
      <c r="A174" s="2" t="s">
        <v>1076</v>
      </c>
      <c r="B174" s="8">
        <v>0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239.81649999999999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</row>
  </sheetData>
  <mergeCells count="6">
    <mergeCell ref="AX1:BA1"/>
    <mergeCell ref="A1:A2"/>
    <mergeCell ref="B1:H1"/>
    <mergeCell ref="I1:U1"/>
    <mergeCell ref="V1:AQ1"/>
    <mergeCell ref="AR1:AV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76"/>
  <sheetViews>
    <sheetView zoomScale="70" zoomScaleNormal="70" workbookViewId="0">
      <selection activeCell="Q54" sqref="Q54"/>
    </sheetView>
  </sheetViews>
  <sheetFormatPr defaultRowHeight="14.25" x14ac:dyDescent="0.2"/>
  <cols>
    <col min="1" max="1" width="20.25" style="2" customWidth="1"/>
    <col min="2" max="2" width="5.125" style="26" customWidth="1"/>
    <col min="3" max="14" width="6.875" style="3" customWidth="1"/>
    <col min="15" max="15" width="9.375" style="3" customWidth="1"/>
    <col min="16" max="42" width="6.875" style="3" customWidth="1"/>
    <col min="43" max="43" width="8" style="3" customWidth="1"/>
    <col min="44" max="52" width="6.875" style="3" customWidth="1"/>
    <col min="53" max="53" width="8" style="3" customWidth="1"/>
  </cols>
  <sheetData>
    <row r="1" spans="1:53" s="6" customFormat="1" ht="57" x14ac:dyDescent="0.2">
      <c r="A1" s="19" t="s">
        <v>1266</v>
      </c>
      <c r="B1" s="25"/>
      <c r="C1" s="1" t="s">
        <v>1269</v>
      </c>
      <c r="D1" s="1" t="s">
        <v>1221</v>
      </c>
      <c r="E1" s="14" t="s">
        <v>909</v>
      </c>
      <c r="F1" s="14" t="s">
        <v>1260</v>
      </c>
      <c r="G1" s="1" t="s">
        <v>1270</v>
      </c>
      <c r="H1" s="1" t="s">
        <v>1271</v>
      </c>
      <c r="I1" s="14" t="s">
        <v>1272</v>
      </c>
      <c r="J1" s="1" t="s">
        <v>1273</v>
      </c>
      <c r="K1" s="1" t="s">
        <v>1274</v>
      </c>
      <c r="L1" s="1" t="s">
        <v>1275</v>
      </c>
      <c r="M1" s="1" t="s">
        <v>1220</v>
      </c>
      <c r="N1" s="1" t="s">
        <v>1276</v>
      </c>
      <c r="O1" s="15" t="s">
        <v>1277</v>
      </c>
      <c r="P1" s="1" t="s">
        <v>1278</v>
      </c>
      <c r="Q1" s="1" t="s">
        <v>1279</v>
      </c>
      <c r="R1" s="1" t="s">
        <v>1280</v>
      </c>
      <c r="S1" s="14" t="s">
        <v>1281</v>
      </c>
      <c r="T1" s="14" t="s">
        <v>1282</v>
      </c>
      <c r="U1" s="1" t="s">
        <v>1283</v>
      </c>
      <c r="V1" s="14" t="s">
        <v>1284</v>
      </c>
      <c r="W1" s="1" t="s">
        <v>1285</v>
      </c>
      <c r="X1" s="1" t="s">
        <v>1286</v>
      </c>
      <c r="Y1" s="14" t="s">
        <v>1287</v>
      </c>
      <c r="Z1" s="1" t="s">
        <v>1225</v>
      </c>
      <c r="AA1" s="14" t="s">
        <v>908</v>
      </c>
      <c r="AB1" s="15" t="s">
        <v>1288</v>
      </c>
      <c r="AC1" s="15" t="s">
        <v>905</v>
      </c>
      <c r="AD1" s="14" t="s">
        <v>1289</v>
      </c>
      <c r="AE1" s="1" t="s">
        <v>1290</v>
      </c>
      <c r="AF1" s="15" t="s">
        <v>906</v>
      </c>
      <c r="AG1" s="1" t="s">
        <v>1291</v>
      </c>
      <c r="AH1" s="14" t="s">
        <v>1292</v>
      </c>
      <c r="AI1" s="14" t="s">
        <v>1293</v>
      </c>
      <c r="AJ1" s="1" t="s">
        <v>1294</v>
      </c>
      <c r="AK1" s="14" t="s">
        <v>1295</v>
      </c>
      <c r="AL1" s="14" t="s">
        <v>1233</v>
      </c>
      <c r="AM1" s="1" t="s">
        <v>1296</v>
      </c>
      <c r="AN1" s="1" t="s">
        <v>1297</v>
      </c>
      <c r="AO1" s="14" t="s">
        <v>1298</v>
      </c>
      <c r="AP1" s="1" t="s">
        <v>1299</v>
      </c>
      <c r="AQ1" s="15" t="s">
        <v>903</v>
      </c>
      <c r="AR1" s="14" t="s">
        <v>1300</v>
      </c>
      <c r="AS1" s="1" t="s">
        <v>1301</v>
      </c>
      <c r="AT1" s="14" t="s">
        <v>1302</v>
      </c>
      <c r="AU1" s="1" t="s">
        <v>1303</v>
      </c>
      <c r="AV1" s="1" t="s">
        <v>1239</v>
      </c>
      <c r="AW1" s="1" t="s">
        <v>1263</v>
      </c>
      <c r="AX1" s="15" t="s">
        <v>1304</v>
      </c>
      <c r="AY1" s="1" t="s">
        <v>1305</v>
      </c>
      <c r="AZ1" s="1" t="s">
        <v>1238</v>
      </c>
      <c r="BA1" s="14" t="s">
        <v>1306</v>
      </c>
    </row>
    <row r="2" spans="1:53" s="24" customFormat="1" ht="28.5" customHeight="1" x14ac:dyDescent="0.2">
      <c r="A2" s="23" t="s">
        <v>1268</v>
      </c>
      <c r="B2" s="25"/>
      <c r="C2" s="23">
        <v>311.42500000000001</v>
      </c>
      <c r="D2" s="23">
        <v>56.930999999999997</v>
      </c>
      <c r="E2" s="23">
        <v>105.191</v>
      </c>
      <c r="F2" s="23">
        <v>227.45099999999999</v>
      </c>
      <c r="G2" s="23">
        <v>243.20699999999999</v>
      </c>
      <c r="H2" s="23">
        <v>623.28899999999999</v>
      </c>
      <c r="I2" s="23">
        <v>66.311999999999998</v>
      </c>
      <c r="J2" s="23">
        <v>235.64699999999999</v>
      </c>
      <c r="K2" s="23">
        <v>56.177999999999997</v>
      </c>
      <c r="L2" s="23">
        <v>1862.825</v>
      </c>
      <c r="M2" s="23">
        <v>55.317999999999998</v>
      </c>
      <c r="N2" s="23">
        <v>298.983</v>
      </c>
      <c r="O2" s="23">
        <v>1093.377</v>
      </c>
      <c r="P2" s="23">
        <v>802.21900000000005</v>
      </c>
      <c r="Q2" s="23">
        <v>825.63099999999997</v>
      </c>
      <c r="R2" s="23">
        <v>205.18299999999999</v>
      </c>
      <c r="S2" s="19">
        <v>2083.136</v>
      </c>
      <c r="T2" s="23">
        <v>1055.0340000000001</v>
      </c>
      <c r="U2" s="23">
        <v>167.845</v>
      </c>
      <c r="V2" s="23">
        <v>181.06299999999999</v>
      </c>
      <c r="W2" s="23">
        <v>785.38</v>
      </c>
      <c r="X2" s="23">
        <v>764.04</v>
      </c>
      <c r="Y2" s="23">
        <v>3493.2869999999998</v>
      </c>
      <c r="Z2" s="23">
        <v>87.052999999999997</v>
      </c>
      <c r="AA2" s="23">
        <v>1427.973</v>
      </c>
      <c r="AB2" s="23">
        <v>428.779</v>
      </c>
      <c r="AC2" s="23">
        <v>267.255</v>
      </c>
      <c r="AD2" s="23">
        <v>3765.3119999999999</v>
      </c>
      <c r="AE2" s="23">
        <v>314.262</v>
      </c>
      <c r="AF2" s="23">
        <v>884.26499999999999</v>
      </c>
      <c r="AG2" s="23">
        <v>1509.67</v>
      </c>
      <c r="AH2" s="23">
        <v>665.34400000000005</v>
      </c>
      <c r="AI2" s="23">
        <v>10968.156999999999</v>
      </c>
      <c r="AJ2" s="23">
        <v>3732.518</v>
      </c>
      <c r="AK2" s="23">
        <v>4027.6509999999998</v>
      </c>
      <c r="AL2" s="23">
        <v>1075.463</v>
      </c>
      <c r="AM2" s="23">
        <v>4162.357</v>
      </c>
      <c r="AN2" s="23">
        <v>390.346</v>
      </c>
      <c r="AO2" s="23">
        <v>322.28800000000001</v>
      </c>
      <c r="AP2" s="23">
        <v>702.69</v>
      </c>
      <c r="AQ2" s="23">
        <v>1308.5840000000001</v>
      </c>
      <c r="AR2" s="23">
        <v>609.67600000000004</v>
      </c>
      <c r="AS2" s="23">
        <v>692.27300000000002</v>
      </c>
      <c r="AT2" s="23">
        <v>7122.3670000000002</v>
      </c>
      <c r="AU2" s="23">
        <v>5436.723</v>
      </c>
      <c r="AV2" s="23">
        <v>5095.8810000000003</v>
      </c>
      <c r="AW2" s="23">
        <v>2500.0790000000002</v>
      </c>
      <c r="AX2" s="23">
        <v>1520.501</v>
      </c>
      <c r="AY2" s="23">
        <v>5483.5609999999997</v>
      </c>
      <c r="AZ2" s="23">
        <v>4482.125</v>
      </c>
      <c r="BA2" s="23">
        <v>2955.8510000000001</v>
      </c>
    </row>
    <row r="3" spans="1:53" s="22" customFormat="1" x14ac:dyDescent="0.2">
      <c r="A3" s="20" t="s">
        <v>1218</v>
      </c>
      <c r="B3" s="25"/>
      <c r="C3" s="21">
        <v>296.36</v>
      </c>
      <c r="D3" s="21">
        <v>311.70999999999998</v>
      </c>
      <c r="E3" s="21">
        <v>418.96</v>
      </c>
      <c r="F3" s="21">
        <v>438.96</v>
      </c>
      <c r="G3" s="21">
        <v>441.13</v>
      </c>
      <c r="H3" s="21">
        <v>441.78</v>
      </c>
      <c r="I3" s="21">
        <v>450.81</v>
      </c>
      <c r="J3" s="21">
        <v>457.47</v>
      </c>
      <c r="K3" s="21">
        <v>459.79</v>
      </c>
      <c r="L3" s="21">
        <v>476.13</v>
      </c>
      <c r="M3" s="21">
        <v>481.45</v>
      </c>
      <c r="N3" s="21">
        <v>484.59</v>
      </c>
      <c r="O3" s="21">
        <v>492.05</v>
      </c>
      <c r="P3" s="21">
        <v>499.37</v>
      </c>
      <c r="Q3" s="21">
        <v>516.47</v>
      </c>
      <c r="R3" s="21">
        <v>539.28</v>
      </c>
      <c r="S3" s="21">
        <v>547.53</v>
      </c>
      <c r="T3" s="21">
        <v>553.64</v>
      </c>
      <c r="U3" s="21">
        <v>569.12</v>
      </c>
      <c r="V3" s="21">
        <v>583.46</v>
      </c>
      <c r="W3" s="21">
        <v>714.06</v>
      </c>
      <c r="X3" s="21">
        <v>740.38</v>
      </c>
      <c r="Y3" s="21">
        <v>754.41</v>
      </c>
      <c r="Z3" s="21">
        <v>767.31</v>
      </c>
      <c r="AA3" s="21">
        <v>801.91</v>
      </c>
      <c r="AB3" s="21">
        <v>822.25</v>
      </c>
      <c r="AC3" s="21">
        <v>868.66</v>
      </c>
      <c r="AD3" s="21">
        <v>895.02</v>
      </c>
      <c r="AE3" s="21">
        <v>919.61</v>
      </c>
      <c r="AF3" s="21">
        <v>989.26</v>
      </c>
      <c r="AG3" s="21">
        <v>995.6</v>
      </c>
      <c r="AH3" s="21">
        <v>1030.0999999999999</v>
      </c>
      <c r="AI3" s="21">
        <v>1070.4000000000001</v>
      </c>
      <c r="AJ3" s="21">
        <v>1109.4000000000001</v>
      </c>
      <c r="AK3" s="21">
        <v>1128.3</v>
      </c>
      <c r="AL3" s="21">
        <v>1219.2</v>
      </c>
      <c r="AM3" s="21">
        <v>1273.5999999999999</v>
      </c>
      <c r="AN3" s="21">
        <v>1298.9000000000001</v>
      </c>
      <c r="AO3" s="21">
        <v>1309.7</v>
      </c>
      <c r="AP3" s="21">
        <v>1389.5</v>
      </c>
      <c r="AQ3" s="21">
        <v>1451.4</v>
      </c>
      <c r="AR3" s="21">
        <v>1460.7</v>
      </c>
      <c r="AS3" s="21">
        <v>1465.6</v>
      </c>
      <c r="AT3" s="21">
        <v>1478.8</v>
      </c>
      <c r="AU3" s="21">
        <v>1592.6</v>
      </c>
      <c r="AV3" s="21">
        <v>1621.2</v>
      </c>
      <c r="AW3" s="21">
        <v>1628.3</v>
      </c>
      <c r="AX3" s="21">
        <v>1719</v>
      </c>
      <c r="AY3" s="21">
        <v>1736.7</v>
      </c>
      <c r="AZ3" s="21">
        <v>2000.1</v>
      </c>
      <c r="BA3" s="21">
        <v>2223.8000000000002</v>
      </c>
    </row>
    <row r="4" spans="1:53" s="22" customFormat="1" x14ac:dyDescent="0.2">
      <c r="A4" s="20" t="s">
        <v>1307</v>
      </c>
      <c r="B4" s="25"/>
      <c r="C4" s="21">
        <v>-38.755999999999972</v>
      </c>
      <c r="D4" s="21">
        <v>45.569999999999993</v>
      </c>
      <c r="E4" s="21">
        <v>74.843999999999994</v>
      </c>
      <c r="F4" s="21">
        <v>-14.569000000000017</v>
      </c>
      <c r="G4" s="21">
        <v>997.19899999999996</v>
      </c>
      <c r="H4" s="21">
        <v>529.15899999999999</v>
      </c>
      <c r="I4" s="21">
        <v>-155.95100000000002</v>
      </c>
      <c r="J4" s="21">
        <v>249.84699999999998</v>
      </c>
      <c r="K4" s="21">
        <v>38.887099999999997</v>
      </c>
      <c r="L4" s="21">
        <v>8634.4850000000006</v>
      </c>
      <c r="M4" s="21">
        <v>112.6323</v>
      </c>
      <c r="N4" s="21">
        <v>514.82899999999995</v>
      </c>
      <c r="O4" s="21">
        <v>-11131.185799999997</v>
      </c>
      <c r="P4" s="21">
        <v>-208.77861799999994</v>
      </c>
      <c r="Q4" s="21">
        <v>-345.88900000000001</v>
      </c>
      <c r="R4" s="21">
        <v>181.75639999999999</v>
      </c>
      <c r="S4" s="21">
        <v>225.89100000000008</v>
      </c>
      <c r="T4" s="21">
        <v>72.744000000000142</v>
      </c>
      <c r="U4" s="21">
        <v>-662.48500000000001</v>
      </c>
      <c r="V4" s="21">
        <v>-55.723500000000001</v>
      </c>
      <c r="W4" s="21">
        <v>709.56799999999998</v>
      </c>
      <c r="X4" s="21">
        <v>776.20499999999993</v>
      </c>
      <c r="Y4" s="21">
        <v>3490.8869999999997</v>
      </c>
      <c r="Z4" s="21">
        <v>42.105899999999991</v>
      </c>
      <c r="AA4" s="21">
        <v>249.4351999999999</v>
      </c>
      <c r="AB4" s="21">
        <v>76.238999999999976</v>
      </c>
      <c r="AC4" s="21">
        <v>141.322</v>
      </c>
      <c r="AD4" s="21">
        <v>-21131.137999999999</v>
      </c>
      <c r="AE4" s="21">
        <v>288.64711</v>
      </c>
      <c r="AF4" s="21">
        <v>-5771.2470000000003</v>
      </c>
      <c r="AG4" s="21">
        <v>1226.1950000000006</v>
      </c>
      <c r="AH4" s="21">
        <v>-3233.0738999999999</v>
      </c>
      <c r="AI4" s="21">
        <v>8548.1569999999992</v>
      </c>
      <c r="AJ4" s="21">
        <v>4164.518</v>
      </c>
      <c r="AK4" s="21">
        <v>4794.6509999999998</v>
      </c>
      <c r="AL4" s="21">
        <v>-1631.1969999999999</v>
      </c>
      <c r="AM4" s="21">
        <v>3840.6570000000002</v>
      </c>
      <c r="AN4" s="21">
        <v>-89.987099999999998</v>
      </c>
      <c r="AO4" s="21">
        <v>-8280.7562999999991</v>
      </c>
      <c r="AP4" s="21">
        <v>-0.48986999999988257</v>
      </c>
      <c r="AQ4" s="21">
        <v>-62202.961999999992</v>
      </c>
      <c r="AR4" s="21">
        <v>635.07600000000002</v>
      </c>
      <c r="AS4" s="21">
        <v>-4641.7269999999999</v>
      </c>
      <c r="AT4" s="21">
        <v>3904.3670000000002</v>
      </c>
      <c r="AU4" s="21">
        <v>1586.7730999999999</v>
      </c>
      <c r="AV4" s="21">
        <v>8029.0510000000004</v>
      </c>
      <c r="AW4" s="21">
        <v>-4158.6399999999994</v>
      </c>
      <c r="AX4" s="21">
        <v>1420.3165999999999</v>
      </c>
      <c r="AY4" s="21">
        <v>5426.4780000000001</v>
      </c>
      <c r="AZ4" s="21">
        <v>3219.502</v>
      </c>
      <c r="BA4" s="21">
        <v>-21880.273000000008</v>
      </c>
    </row>
    <row r="5" spans="1:53" s="22" customFormat="1" x14ac:dyDescent="0.2">
      <c r="A5" s="20"/>
      <c r="B5" s="25"/>
      <c r="C5" s="21">
        <v>1</v>
      </c>
      <c r="D5" s="21">
        <v>2</v>
      </c>
      <c r="E5" s="21">
        <v>3</v>
      </c>
      <c r="F5" s="21">
        <v>4</v>
      </c>
      <c r="G5" s="21">
        <v>5</v>
      </c>
      <c r="H5" s="21">
        <v>6</v>
      </c>
      <c r="I5" s="21">
        <v>7</v>
      </c>
      <c r="J5" s="21">
        <v>8</v>
      </c>
      <c r="K5" s="21">
        <v>9</v>
      </c>
      <c r="L5" s="21">
        <v>10</v>
      </c>
      <c r="M5" s="21">
        <v>11</v>
      </c>
      <c r="N5" s="21">
        <v>12</v>
      </c>
      <c r="O5" s="21">
        <v>13</v>
      </c>
      <c r="P5" s="21">
        <v>14</v>
      </c>
      <c r="Q5" s="21">
        <v>15</v>
      </c>
      <c r="R5" s="21">
        <v>16</v>
      </c>
      <c r="S5" s="21">
        <v>17</v>
      </c>
      <c r="T5" s="21">
        <v>18</v>
      </c>
      <c r="U5" s="21">
        <v>19</v>
      </c>
      <c r="V5" s="21">
        <v>20</v>
      </c>
      <c r="W5" s="21">
        <v>21</v>
      </c>
      <c r="X5" s="21">
        <v>22</v>
      </c>
      <c r="Y5" s="21">
        <v>23</v>
      </c>
      <c r="Z5" s="21">
        <v>24</v>
      </c>
      <c r="AA5" s="21">
        <v>25</v>
      </c>
      <c r="AB5" s="21">
        <v>26</v>
      </c>
      <c r="AC5" s="21">
        <v>27</v>
      </c>
      <c r="AD5" s="21">
        <v>28</v>
      </c>
      <c r="AE5" s="21">
        <v>29</v>
      </c>
      <c r="AF5" s="21">
        <v>30</v>
      </c>
      <c r="AG5" s="21">
        <v>31</v>
      </c>
      <c r="AH5" s="21">
        <v>32</v>
      </c>
      <c r="AI5" s="21">
        <v>33</v>
      </c>
      <c r="AJ5" s="21">
        <v>34</v>
      </c>
      <c r="AK5" s="21">
        <v>35</v>
      </c>
      <c r="AL5" s="21">
        <v>36</v>
      </c>
      <c r="AM5" s="21">
        <v>37</v>
      </c>
      <c r="AN5" s="21">
        <v>38</v>
      </c>
      <c r="AO5" s="21">
        <v>39</v>
      </c>
      <c r="AP5" s="21">
        <v>40</v>
      </c>
      <c r="AQ5" s="21">
        <v>41</v>
      </c>
      <c r="AR5" s="21">
        <v>42</v>
      </c>
      <c r="AS5" s="21">
        <v>43</v>
      </c>
      <c r="AT5" s="21">
        <v>44</v>
      </c>
      <c r="AU5" s="21">
        <v>45</v>
      </c>
      <c r="AV5" s="21">
        <v>46</v>
      </c>
      <c r="AW5" s="21">
        <v>47</v>
      </c>
      <c r="AX5" s="21">
        <v>48</v>
      </c>
      <c r="AY5" s="21">
        <v>49</v>
      </c>
      <c r="AZ5" s="21">
        <v>50</v>
      </c>
      <c r="BA5" s="21">
        <v>51</v>
      </c>
    </row>
    <row r="6" spans="1:53" x14ac:dyDescent="0.2">
      <c r="A6" s="2" t="s">
        <v>943</v>
      </c>
      <c r="B6" s="26">
        <v>1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1495.53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</row>
    <row r="7" spans="1:53" x14ac:dyDescent="0.2">
      <c r="A7" s="2" t="s">
        <v>1192</v>
      </c>
      <c r="B7" s="26">
        <v>2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3153.0880000000002</v>
      </c>
    </row>
    <row r="8" spans="1:53" x14ac:dyDescent="0.2">
      <c r="A8" s="2" t="s">
        <v>1161</v>
      </c>
      <c r="B8" s="26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32694.775000000001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</row>
    <row r="9" spans="1:53" x14ac:dyDescent="0.2">
      <c r="A9" s="2" t="s">
        <v>944</v>
      </c>
      <c r="B9" s="26">
        <v>4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9077.58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</row>
    <row r="10" spans="1:53" x14ac:dyDescent="0.2">
      <c r="A10" s="13" t="s">
        <v>945</v>
      </c>
      <c r="B10" s="26">
        <v>5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9">
        <v>5590.54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9">
        <v>63.5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0</v>
      </c>
      <c r="AZ10" s="8">
        <v>0</v>
      </c>
      <c r="BA10" s="8">
        <v>0</v>
      </c>
    </row>
    <row r="11" spans="1:53" x14ac:dyDescent="0.2">
      <c r="A11" s="2" t="s">
        <v>946</v>
      </c>
      <c r="B11" s="26">
        <v>6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10">
        <v>5548.77</v>
      </c>
      <c r="AE11" s="8">
        <v>0</v>
      </c>
      <c r="AF11" s="8">
        <v>0</v>
      </c>
      <c r="AG11" s="10">
        <v>-1052.0930000000001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</row>
    <row r="12" spans="1:53" x14ac:dyDescent="0.2">
      <c r="A12" s="2" t="s">
        <v>947</v>
      </c>
      <c r="B12" s="26">
        <v>7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-92.156499999999994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5575.99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</row>
    <row r="13" spans="1:53" x14ac:dyDescent="0.2">
      <c r="A13" s="2" t="s">
        <v>1089</v>
      </c>
      <c r="B13" s="26">
        <v>8</v>
      </c>
      <c r="C13" s="8">
        <v>0</v>
      </c>
      <c r="D13" s="8">
        <v>39.118000000000002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</row>
    <row r="14" spans="1:53" x14ac:dyDescent="0.2">
      <c r="A14" s="12" t="s">
        <v>1210</v>
      </c>
      <c r="B14" s="26">
        <v>9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11">
        <v>352.54</v>
      </c>
      <c r="AC14" s="11">
        <v>41.524999999999999</v>
      </c>
      <c r="AD14" s="10">
        <v>-5894.91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11">
        <v>817.42200000000003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</row>
    <row r="15" spans="1:53" x14ac:dyDescent="0.2">
      <c r="A15" s="2" t="s">
        <v>1087</v>
      </c>
      <c r="B15" s="26">
        <v>10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106.86879999999999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</row>
    <row r="16" spans="1:53" x14ac:dyDescent="0.2">
      <c r="A16" s="2" t="s">
        <v>964</v>
      </c>
      <c r="B16" s="26">
        <v>11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447.24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</row>
    <row r="17" spans="1:53" x14ac:dyDescent="0.2">
      <c r="A17" s="2" t="s">
        <v>1012</v>
      </c>
      <c r="B17" s="26">
        <v>12</v>
      </c>
      <c r="C17" s="8">
        <v>0</v>
      </c>
      <c r="D17" s="10">
        <v>-122.26600000000001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10">
        <v>399.51900000000001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</row>
    <row r="18" spans="1:53" x14ac:dyDescent="0.2">
      <c r="A18" s="2" t="s">
        <v>1036</v>
      </c>
      <c r="B18" s="26">
        <v>13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1770.7752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</row>
    <row r="19" spans="1:53" x14ac:dyDescent="0.2">
      <c r="A19" s="2" t="s">
        <v>1193</v>
      </c>
      <c r="B19" s="26">
        <v>14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929.48</v>
      </c>
    </row>
    <row r="20" spans="1:53" x14ac:dyDescent="0.2">
      <c r="A20" s="2" t="s">
        <v>1131</v>
      </c>
      <c r="B20" s="26">
        <v>15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10">
        <v>-105.50700000000001</v>
      </c>
      <c r="O20" s="8">
        <v>0</v>
      </c>
      <c r="P20" s="8">
        <v>72.029137000000006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10">
        <v>-21.774000000000001</v>
      </c>
      <c r="AD20" s="8">
        <v>0</v>
      </c>
      <c r="AE20" s="8">
        <v>0</v>
      </c>
      <c r="AF20" s="8">
        <v>0</v>
      </c>
      <c r="AG20" s="10">
        <v>-180.35300000000001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</row>
    <row r="21" spans="1:53" x14ac:dyDescent="0.2">
      <c r="A21" s="2" t="s">
        <v>1138</v>
      </c>
      <c r="B21" s="26">
        <v>16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86.632999999999996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</row>
    <row r="22" spans="1:53" x14ac:dyDescent="0.2">
      <c r="A22" s="2" t="s">
        <v>1013</v>
      </c>
      <c r="B22" s="26">
        <v>17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18.111999999999998</v>
      </c>
      <c r="AD22" s="8">
        <v>0</v>
      </c>
      <c r="AE22" s="8">
        <v>0</v>
      </c>
      <c r="AF22" s="10">
        <v>-1535.896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</row>
    <row r="23" spans="1:53" x14ac:dyDescent="0.2">
      <c r="A23" s="2" t="s">
        <v>1062</v>
      </c>
      <c r="B23" s="26">
        <v>18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13.839499999999999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10">
        <v>-474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</row>
    <row r="24" spans="1:53" x14ac:dyDescent="0.2">
      <c r="A24" s="2" t="s">
        <v>1072</v>
      </c>
      <c r="B24" s="26">
        <v>19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3848.5945999999999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</row>
    <row r="25" spans="1:53" x14ac:dyDescent="0.2">
      <c r="A25" s="2" t="s">
        <v>988</v>
      </c>
      <c r="B25" s="26">
        <v>20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10">
        <v>-33.904200000000003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10">
        <v>-21.408169999999998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672.77200000000005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</row>
    <row r="26" spans="1:53" x14ac:dyDescent="0.2">
      <c r="A26" s="2" t="s">
        <v>1111</v>
      </c>
      <c r="B26" s="26">
        <v>21</v>
      </c>
      <c r="C26" s="8">
        <v>350.18099999999998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</row>
    <row r="27" spans="1:53" x14ac:dyDescent="0.2">
      <c r="A27" s="2" t="s">
        <v>1112</v>
      </c>
      <c r="B27" s="26">
        <v>22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230.04900000000001</v>
      </c>
    </row>
    <row r="28" spans="1:53" x14ac:dyDescent="0.2">
      <c r="A28" s="13" t="s">
        <v>1077</v>
      </c>
      <c r="B28" s="26">
        <v>23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9">
        <v>2.9861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9">
        <v>250.59899999999999</v>
      </c>
    </row>
    <row r="29" spans="1:53" x14ac:dyDescent="0.2">
      <c r="A29" s="2" t="s">
        <v>1113</v>
      </c>
      <c r="B29" s="26">
        <v>24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400.83800000000002</v>
      </c>
    </row>
    <row r="30" spans="1:53" x14ac:dyDescent="0.2">
      <c r="A30" s="2" t="s">
        <v>1038</v>
      </c>
      <c r="B30" s="26">
        <v>25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86.3095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</row>
    <row r="31" spans="1:53" x14ac:dyDescent="0.2">
      <c r="A31" s="13" t="s">
        <v>1004</v>
      </c>
      <c r="B31" s="26">
        <v>26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9">
        <v>1998.7116000000001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9">
        <v>205.8784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</row>
    <row r="32" spans="1:53" x14ac:dyDescent="0.2">
      <c r="A32" s="2" t="s">
        <v>1093</v>
      </c>
      <c r="B32" s="26">
        <v>27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2041.7941000000001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</row>
    <row r="33" spans="1:53" x14ac:dyDescent="0.2">
      <c r="A33" s="2" t="s">
        <v>1194</v>
      </c>
      <c r="B33" s="26">
        <v>28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9742.1110000000008</v>
      </c>
    </row>
    <row r="34" spans="1:53" x14ac:dyDescent="0.2">
      <c r="A34" s="2" t="s">
        <v>1094</v>
      </c>
      <c r="B34" s="26">
        <v>29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1685.3779999999999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</row>
    <row r="35" spans="1:53" x14ac:dyDescent="0.2">
      <c r="A35" s="2" t="s">
        <v>1069</v>
      </c>
      <c r="B35" s="26">
        <v>30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10">
        <v>-2933.17</v>
      </c>
      <c r="AW35" s="8">
        <v>0</v>
      </c>
      <c r="AX35" s="8">
        <v>0</v>
      </c>
      <c r="AY35" s="8">
        <v>0</v>
      </c>
      <c r="AZ35" s="8">
        <v>0</v>
      </c>
      <c r="BA35" s="8">
        <v>3180.1280000000002</v>
      </c>
    </row>
    <row r="36" spans="1:53" x14ac:dyDescent="0.2">
      <c r="A36" s="2" t="s">
        <v>1127</v>
      </c>
      <c r="B36" s="26">
        <v>31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47.023060000000001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</row>
    <row r="37" spans="1:53" x14ac:dyDescent="0.2">
      <c r="A37" s="2" t="s">
        <v>1039</v>
      </c>
      <c r="B37" s="26">
        <v>32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2779.3775000000001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</row>
    <row r="38" spans="1:53" x14ac:dyDescent="0.2">
      <c r="A38" s="2" t="s">
        <v>1150</v>
      </c>
      <c r="B38" s="26">
        <v>33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708.47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</row>
    <row r="39" spans="1:53" x14ac:dyDescent="0.2">
      <c r="A39" s="2" t="s">
        <v>1151</v>
      </c>
      <c r="B39" s="26">
        <v>34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94.13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</row>
    <row r="40" spans="1:53" x14ac:dyDescent="0.2">
      <c r="A40" s="13" t="s">
        <v>1065</v>
      </c>
      <c r="B40" s="26">
        <v>35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9">
        <v>546.44000000000005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9">
        <v>89.456000000000003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</row>
    <row r="41" spans="1:53" x14ac:dyDescent="0.2">
      <c r="A41" s="2" t="s">
        <v>995</v>
      </c>
      <c r="B41" s="26">
        <v>36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477.27350000000001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</row>
    <row r="42" spans="1:53" x14ac:dyDescent="0.2">
      <c r="A42" s="2" t="s">
        <v>1165</v>
      </c>
      <c r="B42" s="26">
        <v>37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9214.8819999999996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</row>
    <row r="43" spans="1:53" x14ac:dyDescent="0.2">
      <c r="A43" s="2" t="s">
        <v>996</v>
      </c>
      <c r="B43" s="26">
        <v>38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10.6021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</row>
    <row r="44" spans="1:53" x14ac:dyDescent="0.2">
      <c r="A44" s="2" t="s">
        <v>1040</v>
      </c>
      <c r="B44" s="26">
        <v>39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10">
        <v>-610.10900000000004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127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</row>
    <row r="45" spans="1:53" x14ac:dyDescent="0.2">
      <c r="A45" s="2" t="s">
        <v>1159</v>
      </c>
      <c r="B45" s="26">
        <v>40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75.811999999999998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</row>
    <row r="46" spans="1:53" x14ac:dyDescent="0.2">
      <c r="A46" s="2" t="s">
        <v>1141</v>
      </c>
      <c r="B46" s="26">
        <v>41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815.13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</row>
    <row r="47" spans="1:53" x14ac:dyDescent="0.2">
      <c r="A47" s="13" t="s">
        <v>1068</v>
      </c>
      <c r="B47" s="26">
        <v>42</v>
      </c>
      <c r="C47" s="8">
        <v>0</v>
      </c>
      <c r="D47" s="8">
        <v>0</v>
      </c>
      <c r="E47" s="8">
        <v>0</v>
      </c>
      <c r="F47" s="9">
        <v>10.58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9">
        <v>5.1479999999999997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</row>
    <row r="48" spans="1:53" x14ac:dyDescent="0.2">
      <c r="A48" s="2" t="s">
        <v>1070</v>
      </c>
      <c r="B48" s="26">
        <v>43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10">
        <v>-110.339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1.3552999999999999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</row>
    <row r="49" spans="1:53" x14ac:dyDescent="0.2">
      <c r="A49" s="13" t="s">
        <v>1066</v>
      </c>
      <c r="B49" s="26">
        <v>44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9">
        <v>56.381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9">
        <v>701.26430000000005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10">
        <v>-15.903600000000001</v>
      </c>
      <c r="AY49" s="8">
        <v>0</v>
      </c>
      <c r="AZ49" s="8">
        <v>0</v>
      </c>
      <c r="BA49" s="8">
        <v>0</v>
      </c>
    </row>
    <row r="50" spans="1:53" x14ac:dyDescent="0.2">
      <c r="A50" s="2" t="s">
        <v>1207</v>
      </c>
      <c r="B50" s="26">
        <v>45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109.43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</row>
    <row r="51" spans="1:53" x14ac:dyDescent="0.2">
      <c r="A51" s="13" t="s">
        <v>1166</v>
      </c>
      <c r="B51" s="26">
        <v>46</v>
      </c>
      <c r="C51" s="8">
        <v>0</v>
      </c>
      <c r="D51" s="8">
        <v>0</v>
      </c>
      <c r="E51" s="9">
        <v>30.347000000000001</v>
      </c>
      <c r="F51" s="8">
        <v>0</v>
      </c>
      <c r="G51" s="8">
        <v>0</v>
      </c>
      <c r="H51" s="8">
        <v>0</v>
      </c>
      <c r="I51" s="9">
        <v>56.451999999999998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</row>
    <row r="52" spans="1:53" x14ac:dyDescent="0.2">
      <c r="A52" s="2" t="s">
        <v>1195</v>
      </c>
      <c r="B52" s="26">
        <v>47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752.51400000000001</v>
      </c>
    </row>
    <row r="53" spans="1:53" x14ac:dyDescent="0.2">
      <c r="A53" s="2" t="s">
        <v>989</v>
      </c>
      <c r="B53" s="26">
        <v>48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200.489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</row>
    <row r="54" spans="1:53" x14ac:dyDescent="0.2">
      <c r="A54" s="2" t="s">
        <v>1016</v>
      </c>
      <c r="B54" s="26">
        <v>49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454.49200000000002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</row>
    <row r="55" spans="1:53" x14ac:dyDescent="0.2">
      <c r="A55" s="2" t="s">
        <v>965</v>
      </c>
      <c r="B55" s="26">
        <v>50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268.185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</row>
    <row r="56" spans="1:53" x14ac:dyDescent="0.2">
      <c r="A56" s="13" t="s">
        <v>912</v>
      </c>
      <c r="B56" s="26">
        <v>51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9">
        <v>1272.8800000000001</v>
      </c>
      <c r="AE56" s="8">
        <v>0</v>
      </c>
      <c r="AF56" s="9">
        <v>276.80099999999999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</row>
    <row r="57" spans="1:53" x14ac:dyDescent="0.2">
      <c r="A57" s="2" t="s">
        <v>971</v>
      </c>
      <c r="B57" s="26">
        <v>52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10">
        <v>-1398.76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  <c r="AY57" s="8">
        <v>0</v>
      </c>
      <c r="AZ57" s="8">
        <v>453.28300000000002</v>
      </c>
      <c r="BA57" s="8">
        <v>0</v>
      </c>
    </row>
    <row r="58" spans="1:53" x14ac:dyDescent="0.2">
      <c r="A58" s="2" t="s">
        <v>913</v>
      </c>
      <c r="B58" s="26">
        <v>53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0</v>
      </c>
      <c r="AV58" s="8">
        <v>0</v>
      </c>
      <c r="AW58" s="8">
        <v>94.596000000000004</v>
      </c>
      <c r="AX58" s="8">
        <v>0</v>
      </c>
      <c r="AY58" s="8">
        <v>0</v>
      </c>
      <c r="AZ58" s="8">
        <v>0</v>
      </c>
      <c r="BA58" s="8">
        <v>0</v>
      </c>
    </row>
    <row r="59" spans="1:53" x14ac:dyDescent="0.2">
      <c r="A59" s="2" t="s">
        <v>1191</v>
      </c>
      <c r="B59" s="26">
        <v>54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432.39420000000001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</row>
    <row r="60" spans="1:53" x14ac:dyDescent="0.2">
      <c r="A60" s="2" t="s">
        <v>914</v>
      </c>
      <c r="B60" s="26">
        <v>55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519.45600000000002</v>
      </c>
      <c r="BA60" s="8">
        <v>0</v>
      </c>
    </row>
    <row r="61" spans="1:53" x14ac:dyDescent="0.2">
      <c r="A61" s="2" t="s">
        <v>1074</v>
      </c>
      <c r="B61" s="26">
        <v>56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914.99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</row>
    <row r="62" spans="1:53" x14ac:dyDescent="0.2">
      <c r="A62" s="2" t="s">
        <v>1075</v>
      </c>
      <c r="B62" s="26">
        <v>57</v>
      </c>
      <c r="C62" s="8">
        <v>0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334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</row>
    <row r="63" spans="1:53" x14ac:dyDescent="0.2">
      <c r="A63" s="2" t="s">
        <v>915</v>
      </c>
      <c r="B63" s="26">
        <v>58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525.947</v>
      </c>
      <c r="AX63" s="8">
        <v>0</v>
      </c>
      <c r="AY63" s="8">
        <v>0</v>
      </c>
      <c r="AZ63" s="8">
        <v>0</v>
      </c>
      <c r="BA63" s="8">
        <v>0</v>
      </c>
    </row>
    <row r="64" spans="1:53" x14ac:dyDescent="0.2">
      <c r="A64" s="2" t="s">
        <v>1017</v>
      </c>
      <c r="B64" s="26">
        <v>59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487.40300000000002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</row>
    <row r="65" spans="1:53" x14ac:dyDescent="0.2">
      <c r="A65" s="2" t="s">
        <v>997</v>
      </c>
      <c r="B65" s="26">
        <v>60</v>
      </c>
      <c r="C65" s="8">
        <v>0</v>
      </c>
      <c r="D65" s="8">
        <v>0</v>
      </c>
      <c r="E65" s="8">
        <v>0</v>
      </c>
      <c r="F65" s="8">
        <v>118.26600000000001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8">
        <v>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0</v>
      </c>
      <c r="AV65" s="8">
        <v>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</row>
    <row r="66" spans="1:53" x14ac:dyDescent="0.2">
      <c r="A66" s="2" t="s">
        <v>916</v>
      </c>
      <c r="B66" s="26">
        <v>61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2500.7550000000001</v>
      </c>
      <c r="AX66" s="8">
        <v>0</v>
      </c>
      <c r="AY66" s="8">
        <v>0</v>
      </c>
      <c r="AZ66" s="8">
        <v>0</v>
      </c>
      <c r="BA66" s="8">
        <v>0</v>
      </c>
    </row>
    <row r="67" spans="1:53" x14ac:dyDescent="0.2">
      <c r="A67" s="2" t="s">
        <v>1144</v>
      </c>
      <c r="B67" s="26">
        <v>62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45.148499999999999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0</v>
      </c>
      <c r="AO67" s="8">
        <v>0</v>
      </c>
      <c r="AP67" s="8">
        <v>0</v>
      </c>
      <c r="AQ67" s="10">
        <v>-113.306</v>
      </c>
      <c r="AR67" s="8">
        <v>0</v>
      </c>
      <c r="AS67" s="8">
        <v>0</v>
      </c>
      <c r="AT67" s="8">
        <v>0</v>
      </c>
      <c r="AU67" s="8">
        <v>0</v>
      </c>
      <c r="AV67" s="8">
        <v>0</v>
      </c>
      <c r="AW67" s="8">
        <v>0</v>
      </c>
      <c r="AX67" s="8">
        <v>0</v>
      </c>
      <c r="AY67" s="8">
        <v>0</v>
      </c>
      <c r="AZ67" s="8">
        <v>0</v>
      </c>
      <c r="BA67" s="8">
        <v>0</v>
      </c>
    </row>
    <row r="68" spans="1:53" x14ac:dyDescent="0.2">
      <c r="A68" s="13" t="s">
        <v>1018</v>
      </c>
      <c r="B68" s="26">
        <v>63</v>
      </c>
      <c r="C68" s="8">
        <v>0</v>
      </c>
      <c r="D68" s="8">
        <v>0</v>
      </c>
      <c r="E68" s="8">
        <v>0</v>
      </c>
      <c r="F68" s="9">
        <v>113.17400000000001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9">
        <v>306.98500000000001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</row>
    <row r="69" spans="1:53" x14ac:dyDescent="0.2">
      <c r="A69" s="2" t="s">
        <v>1170</v>
      </c>
      <c r="B69" s="26">
        <v>64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10">
        <v>-39.351999999999997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359.58199999999999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</row>
    <row r="70" spans="1:53" x14ac:dyDescent="0.2">
      <c r="A70" s="13" t="s">
        <v>1019</v>
      </c>
      <c r="B70" s="26">
        <v>65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9">
        <v>28.109000000000002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9">
        <v>245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</row>
    <row r="71" spans="1:53" x14ac:dyDescent="0.2">
      <c r="A71" s="13" t="s">
        <v>1102</v>
      </c>
      <c r="B71" s="26">
        <v>66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9">
        <v>67.733000000000004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9">
        <v>387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</row>
    <row r="72" spans="1:53" x14ac:dyDescent="0.2">
      <c r="A72" s="2" t="s">
        <v>1020</v>
      </c>
      <c r="B72" s="26">
        <v>67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577.72199999999998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</row>
    <row r="73" spans="1:53" x14ac:dyDescent="0.2">
      <c r="A73" s="2" t="s">
        <v>919</v>
      </c>
      <c r="B73" s="26">
        <v>68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1160.807</v>
      </c>
      <c r="AX73" s="8">
        <v>0</v>
      </c>
      <c r="AY73" s="8">
        <v>0</v>
      </c>
      <c r="AZ73" s="8">
        <v>0</v>
      </c>
      <c r="BA73" s="8">
        <v>0</v>
      </c>
    </row>
    <row r="74" spans="1:53" x14ac:dyDescent="0.2">
      <c r="A74" s="2" t="s">
        <v>920</v>
      </c>
      <c r="B74" s="26">
        <v>69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0</v>
      </c>
      <c r="AW74" s="8">
        <v>1034.77</v>
      </c>
      <c r="AX74" s="8">
        <v>0</v>
      </c>
      <c r="AY74" s="8">
        <v>0</v>
      </c>
      <c r="AZ74" s="8">
        <v>0</v>
      </c>
      <c r="BA74" s="8">
        <v>0</v>
      </c>
    </row>
    <row r="75" spans="1:53" x14ac:dyDescent="0.2">
      <c r="A75" s="2" t="s">
        <v>921</v>
      </c>
      <c r="B75" s="26">
        <v>70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0</v>
      </c>
      <c r="AW75" s="8">
        <v>998.06100000000004</v>
      </c>
      <c r="AX75" s="8">
        <v>0</v>
      </c>
      <c r="AY75" s="8">
        <v>0</v>
      </c>
      <c r="AZ75" s="8">
        <v>0</v>
      </c>
      <c r="BA75" s="8">
        <v>0</v>
      </c>
    </row>
    <row r="76" spans="1:53" x14ac:dyDescent="0.2">
      <c r="A76" s="2" t="s">
        <v>922</v>
      </c>
      <c r="B76" s="26">
        <v>71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62.52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10">
        <v>-263.54599999999999</v>
      </c>
      <c r="AX76" s="8">
        <v>0</v>
      </c>
      <c r="AY76" s="8">
        <v>0</v>
      </c>
      <c r="AZ76" s="8">
        <v>0</v>
      </c>
      <c r="BA76" s="8">
        <v>0</v>
      </c>
    </row>
    <row r="77" spans="1:53" x14ac:dyDescent="0.2">
      <c r="A77" s="2" t="s">
        <v>1022</v>
      </c>
      <c r="B77" s="26">
        <v>72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213.55600000000001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0</v>
      </c>
      <c r="AW77" s="8">
        <v>0</v>
      </c>
      <c r="AX77" s="8">
        <v>0</v>
      </c>
      <c r="AY77" s="8">
        <v>0</v>
      </c>
      <c r="AZ77" s="8">
        <v>0</v>
      </c>
      <c r="BA77" s="8">
        <v>0</v>
      </c>
    </row>
    <row r="78" spans="1:53" x14ac:dyDescent="0.2">
      <c r="A78" s="2" t="s">
        <v>925</v>
      </c>
      <c r="B78" s="26">
        <v>73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10">
        <v>-4843.3900000000003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123.64400000000001</v>
      </c>
      <c r="AG78" s="8">
        <v>0</v>
      </c>
      <c r="AH78" s="8">
        <v>0</v>
      </c>
      <c r="AI78" s="8">
        <v>0</v>
      </c>
      <c r="AJ78" s="8">
        <v>0</v>
      </c>
      <c r="AK78" s="10">
        <v>-914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10">
        <v>-120.648</v>
      </c>
      <c r="AX78" s="8">
        <v>0</v>
      </c>
      <c r="AY78" s="8">
        <v>0</v>
      </c>
      <c r="AZ78" s="8">
        <v>0</v>
      </c>
      <c r="BA78" s="8">
        <v>0</v>
      </c>
    </row>
    <row r="79" spans="1:53" x14ac:dyDescent="0.2">
      <c r="A79" s="12" t="s">
        <v>1211</v>
      </c>
      <c r="B79" s="26">
        <v>74</v>
      </c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10">
        <v>-2025.04</v>
      </c>
      <c r="M79" s="8">
        <v>0</v>
      </c>
      <c r="N79" s="8">
        <v>0</v>
      </c>
      <c r="O79" s="11">
        <v>206.464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11">
        <v>221.244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10">
        <v>-390.95</v>
      </c>
      <c r="AX79" s="11">
        <v>65.966200000000001</v>
      </c>
      <c r="AY79" s="8">
        <v>0</v>
      </c>
      <c r="AZ79" s="8">
        <v>0</v>
      </c>
      <c r="BA79" s="8">
        <v>0</v>
      </c>
    </row>
    <row r="80" spans="1:53" x14ac:dyDescent="0.2">
      <c r="A80" s="2" t="s">
        <v>928</v>
      </c>
      <c r="B80" s="26">
        <v>75</v>
      </c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10">
        <v>-213.5881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274.75299999999999</v>
      </c>
      <c r="AX80" s="8">
        <v>0</v>
      </c>
      <c r="AY80" s="8">
        <v>0</v>
      </c>
      <c r="AZ80" s="8">
        <v>0</v>
      </c>
      <c r="BA80" s="8">
        <v>0</v>
      </c>
    </row>
    <row r="81" spans="1:53" x14ac:dyDescent="0.2">
      <c r="A81" s="2" t="s">
        <v>972</v>
      </c>
      <c r="B81" s="26">
        <v>76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131.78899999999999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</row>
    <row r="82" spans="1:53" x14ac:dyDescent="0.2">
      <c r="A82" s="2" t="s">
        <v>949</v>
      </c>
      <c r="B82" s="26">
        <v>77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10">
        <v>-58.581600000000002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10">
        <v>-233.33600000000001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1590.2529999999999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</row>
    <row r="83" spans="1:53" x14ac:dyDescent="0.2">
      <c r="A83" s="13" t="s">
        <v>950</v>
      </c>
      <c r="B83" s="26">
        <v>78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9">
        <v>1857.2449999999999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10">
        <v>-142.059</v>
      </c>
      <c r="AG83" s="8">
        <v>0</v>
      </c>
      <c r="AH83" s="8">
        <v>0</v>
      </c>
      <c r="AI83" s="8">
        <v>0</v>
      </c>
      <c r="AJ83" s="8">
        <v>0</v>
      </c>
      <c r="AK83" s="9">
        <v>1290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</row>
    <row r="84" spans="1:53" x14ac:dyDescent="0.2">
      <c r="A84" s="2" t="s">
        <v>1153</v>
      </c>
      <c r="B84" s="26">
        <v>79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296.476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</row>
    <row r="85" spans="1:53" x14ac:dyDescent="0.2">
      <c r="A85" s="2" t="s">
        <v>929</v>
      </c>
      <c r="B85" s="26">
        <v>80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85.551000000000002</v>
      </c>
      <c r="AX85" s="8">
        <v>0</v>
      </c>
      <c r="AY85" s="8">
        <v>0</v>
      </c>
      <c r="AZ85" s="8">
        <v>0</v>
      </c>
      <c r="BA85" s="8">
        <v>0</v>
      </c>
    </row>
    <row r="86" spans="1:53" x14ac:dyDescent="0.2">
      <c r="A86" s="2" t="s">
        <v>998</v>
      </c>
      <c r="B86" s="26">
        <v>81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10">
        <v>-783.39089999999999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0</v>
      </c>
      <c r="AW86" s="8">
        <v>0</v>
      </c>
      <c r="AX86" s="8">
        <v>0</v>
      </c>
      <c r="AY86" s="8">
        <v>0</v>
      </c>
      <c r="AZ86" s="8">
        <v>289.88400000000001</v>
      </c>
      <c r="BA86" s="8">
        <v>0</v>
      </c>
    </row>
    <row r="87" spans="1:53" x14ac:dyDescent="0.2">
      <c r="A87" s="13" t="s">
        <v>1041</v>
      </c>
      <c r="B87" s="26">
        <v>82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9">
        <v>117.2041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10">
        <v>-3058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9">
        <v>292.03100000000001</v>
      </c>
    </row>
    <row r="88" spans="1:53" x14ac:dyDescent="0.2">
      <c r="A88" s="13" t="s">
        <v>932</v>
      </c>
      <c r="B88" s="26">
        <v>83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10">
        <v>-121.0018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9">
        <v>113.0921</v>
      </c>
      <c r="W88" s="8">
        <v>0</v>
      </c>
      <c r="X88" s="8">
        <v>0</v>
      </c>
      <c r="Y88" s="9">
        <v>3060.4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10">
        <v>-342.923</v>
      </c>
    </row>
    <row r="89" spans="1:53" x14ac:dyDescent="0.2">
      <c r="A89" s="2" t="s">
        <v>1196</v>
      </c>
      <c r="B89" s="26">
        <v>84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689.18</v>
      </c>
    </row>
    <row r="90" spans="1:53" x14ac:dyDescent="0.2">
      <c r="A90" s="2" t="s">
        <v>1145</v>
      </c>
      <c r="B90" s="26">
        <v>85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509.52159999999998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10">
        <v>-1040.133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10">
        <v>-144.745</v>
      </c>
    </row>
    <row r="91" spans="1:53" x14ac:dyDescent="0.2">
      <c r="A91" s="2" t="s">
        <v>1118</v>
      </c>
      <c r="B91" s="26">
        <v>86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10">
        <v>-106.87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200.51499999999999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</row>
    <row r="92" spans="1:53" x14ac:dyDescent="0.2">
      <c r="A92" s="2" t="s">
        <v>973</v>
      </c>
      <c r="B92" s="26">
        <v>87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403.67500000000001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</row>
    <row r="93" spans="1:53" x14ac:dyDescent="0.2">
      <c r="A93" s="2" t="s">
        <v>1132</v>
      </c>
      <c r="B93" s="26">
        <v>88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638.22953800000005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</row>
    <row r="94" spans="1:53" x14ac:dyDescent="0.2">
      <c r="A94" s="2" t="s">
        <v>1023</v>
      </c>
      <c r="B94" s="26">
        <v>89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878.96900000000005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</row>
    <row r="95" spans="1:53" x14ac:dyDescent="0.2">
      <c r="A95" s="13" t="s">
        <v>999</v>
      </c>
      <c r="B95" s="26">
        <v>90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9">
        <v>140.49970300000001</v>
      </c>
      <c r="Q95" s="8">
        <v>0</v>
      </c>
      <c r="R95" s="8">
        <v>0</v>
      </c>
      <c r="S95" s="8">
        <v>0</v>
      </c>
      <c r="T95" s="9">
        <v>316.05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10">
        <v>-32.936900000000001</v>
      </c>
      <c r="AY95" s="8">
        <v>0</v>
      </c>
      <c r="AZ95" s="8">
        <v>0</v>
      </c>
      <c r="BA95" s="8">
        <v>0</v>
      </c>
    </row>
    <row r="96" spans="1:53" x14ac:dyDescent="0.2">
      <c r="A96" s="2" t="s">
        <v>974</v>
      </c>
      <c r="B96" s="26">
        <v>91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4.4759000000000002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10">
        <v>-1870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</row>
    <row r="97" spans="1:53" x14ac:dyDescent="0.2">
      <c r="A97" s="2" t="s">
        <v>1184</v>
      </c>
      <c r="B97" s="26">
        <v>92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17.290900000000001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</row>
    <row r="98" spans="1:53" x14ac:dyDescent="0.2">
      <c r="A98" s="2" t="s">
        <v>951</v>
      </c>
      <c r="B98" s="26">
        <v>93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408.68299999999999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</row>
    <row r="99" spans="1:53" x14ac:dyDescent="0.2">
      <c r="A99" s="2" t="s">
        <v>992</v>
      </c>
      <c r="B99" s="26">
        <v>94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40.471200000000003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</row>
    <row r="100" spans="1:53" x14ac:dyDescent="0.2">
      <c r="A100" s="13" t="s">
        <v>975</v>
      </c>
      <c r="B100" s="26">
        <v>95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9">
        <v>1104.3130000000001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9">
        <v>361.99700000000001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</row>
    <row r="101" spans="1:53" x14ac:dyDescent="0.2">
      <c r="A101" s="2" t="s">
        <v>1104</v>
      </c>
      <c r="B101" s="26">
        <v>96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0</v>
      </c>
      <c r="AW101" s="8">
        <v>0</v>
      </c>
      <c r="AX101" s="8">
        <v>0</v>
      </c>
      <c r="AY101" s="8">
        <v>0</v>
      </c>
      <c r="AZ101" s="8">
        <v>0</v>
      </c>
      <c r="BA101" s="8">
        <v>72.506</v>
      </c>
    </row>
    <row r="102" spans="1:53" x14ac:dyDescent="0.2">
      <c r="A102" s="2" t="s">
        <v>1120</v>
      </c>
      <c r="B102" s="26">
        <v>97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1192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</row>
    <row r="103" spans="1:53" x14ac:dyDescent="0.2">
      <c r="A103" s="2" t="s">
        <v>1121</v>
      </c>
      <c r="B103" s="26">
        <v>98</v>
      </c>
      <c r="C103" s="8">
        <v>0</v>
      </c>
      <c r="D103" s="8">
        <v>4.883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10">
        <v>-327.86099999999999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</row>
    <row r="104" spans="1:53" x14ac:dyDescent="0.2">
      <c r="A104" s="2" t="s">
        <v>1155</v>
      </c>
      <c r="B104" s="26">
        <v>99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47.938899999999997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</row>
    <row r="105" spans="1:53" x14ac:dyDescent="0.2">
      <c r="A105" s="2" t="s">
        <v>1197</v>
      </c>
      <c r="B105" s="26">
        <v>100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6671.78</v>
      </c>
    </row>
    <row r="106" spans="1:53" x14ac:dyDescent="0.2">
      <c r="A106" s="2" t="s">
        <v>1172</v>
      </c>
      <c r="B106" s="26">
        <v>101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754.18499999999995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</row>
    <row r="107" spans="1:53" x14ac:dyDescent="0.2">
      <c r="A107" s="2" t="s">
        <v>1005</v>
      </c>
      <c r="B107" s="26">
        <v>102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61.097099999999998</v>
      </c>
      <c r="P107" s="8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</row>
    <row r="108" spans="1:53" x14ac:dyDescent="0.2">
      <c r="A108" s="2" t="s">
        <v>1044</v>
      </c>
      <c r="B108" s="26">
        <v>103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117.7063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10">
        <v>-1662.6559999999999</v>
      </c>
    </row>
    <row r="109" spans="1:53" x14ac:dyDescent="0.2">
      <c r="A109" s="2" t="s">
        <v>1045</v>
      </c>
      <c r="B109" s="26">
        <v>104</v>
      </c>
      <c r="C109" s="8">
        <v>0</v>
      </c>
      <c r="D109" s="8">
        <v>0</v>
      </c>
      <c r="E109" s="8">
        <v>0</v>
      </c>
      <c r="F109" s="8">
        <v>0</v>
      </c>
      <c r="G109" s="10">
        <v>-469.44600000000003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76.190200000000004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</row>
    <row r="110" spans="1:53" x14ac:dyDescent="0.2">
      <c r="A110" s="2" t="s">
        <v>1128</v>
      </c>
      <c r="B110" s="26">
        <v>105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0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0</v>
      </c>
      <c r="AG110" s="8">
        <v>0</v>
      </c>
      <c r="AH110" s="8">
        <v>0</v>
      </c>
      <c r="AI110" s="8">
        <v>0</v>
      </c>
      <c r="AJ110" s="8">
        <v>0</v>
      </c>
      <c r="AK110" s="8">
        <v>0</v>
      </c>
      <c r="AL110" s="8">
        <v>0</v>
      </c>
      <c r="AM110" s="8">
        <v>0</v>
      </c>
      <c r="AN110" s="8">
        <v>0</v>
      </c>
      <c r="AO110" s="8">
        <v>0</v>
      </c>
      <c r="AP110" s="8">
        <v>92.930440000000004</v>
      </c>
      <c r="AQ110" s="8">
        <v>0</v>
      </c>
      <c r="AR110" s="8">
        <v>0</v>
      </c>
      <c r="AS110" s="8">
        <v>0</v>
      </c>
      <c r="AT110" s="8">
        <v>0</v>
      </c>
      <c r="AU110" s="8">
        <v>0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</row>
    <row r="111" spans="1:53" x14ac:dyDescent="0.2">
      <c r="A111" s="13" t="s">
        <v>934</v>
      </c>
      <c r="B111" s="26">
        <v>106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9">
        <v>21.425899999999999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0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0</v>
      </c>
      <c r="AG111" s="8">
        <v>0</v>
      </c>
      <c r="AH111" s="8">
        <v>0</v>
      </c>
      <c r="AI111" s="8">
        <v>0</v>
      </c>
      <c r="AJ111" s="8">
        <v>0</v>
      </c>
      <c r="AK111" s="8">
        <v>0</v>
      </c>
      <c r="AL111" s="8">
        <v>0</v>
      </c>
      <c r="AM111" s="8">
        <v>0</v>
      </c>
      <c r="AN111" s="8">
        <v>0</v>
      </c>
      <c r="AO111" s="8">
        <v>0</v>
      </c>
      <c r="AP111" s="8">
        <v>0</v>
      </c>
      <c r="AQ111" s="9">
        <v>1051.28</v>
      </c>
      <c r="AR111" s="8">
        <v>0</v>
      </c>
      <c r="AS111" s="8">
        <v>0</v>
      </c>
      <c r="AT111" s="8">
        <v>0</v>
      </c>
      <c r="AU111" s="8">
        <v>0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</row>
    <row r="112" spans="1:53" x14ac:dyDescent="0.2">
      <c r="A112" s="13" t="s">
        <v>935</v>
      </c>
      <c r="B112" s="26">
        <v>107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9">
        <v>24.472899999999999</v>
      </c>
      <c r="P112" s="8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9">
        <v>1099.8699999999999</v>
      </c>
      <c r="AR112" s="8">
        <v>0</v>
      </c>
      <c r="AS112" s="8">
        <v>0</v>
      </c>
      <c r="AT112" s="8">
        <v>0</v>
      </c>
      <c r="AU112" s="8">
        <v>0</v>
      </c>
      <c r="AV112" s="8">
        <v>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</row>
    <row r="113" spans="1:53" x14ac:dyDescent="0.2">
      <c r="A113" s="2" t="s">
        <v>976</v>
      </c>
      <c r="B113" s="26">
        <v>108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10">
        <v>-175.1618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1036.2840000000001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</row>
    <row r="114" spans="1:53" x14ac:dyDescent="0.2">
      <c r="A114" s="2" t="s">
        <v>978</v>
      </c>
      <c r="B114" s="26">
        <v>109</v>
      </c>
      <c r="C114" s="8">
        <v>0</v>
      </c>
      <c r="D114" s="8">
        <v>0</v>
      </c>
      <c r="E114" s="8">
        <v>0</v>
      </c>
      <c r="F114" s="8">
        <v>0</v>
      </c>
      <c r="G114" s="10">
        <v>-284.54599999999999</v>
      </c>
      <c r="H114" s="8">
        <v>0</v>
      </c>
      <c r="I114" s="8">
        <v>0</v>
      </c>
      <c r="J114" s="10">
        <v>-14.2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10">
        <v>-12.164999999999999</v>
      </c>
      <c r="Y114" s="8">
        <v>0</v>
      </c>
      <c r="Z114" s="8">
        <v>0</v>
      </c>
      <c r="AA114" s="8">
        <v>0</v>
      </c>
      <c r="AB114" s="8">
        <v>0</v>
      </c>
      <c r="AC114" s="8">
        <v>21.463000000000001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10">
        <v>-432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</row>
    <row r="115" spans="1:53" x14ac:dyDescent="0.2">
      <c r="A115" s="2" t="s">
        <v>1105</v>
      </c>
      <c r="B115" s="26">
        <v>110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1220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</row>
    <row r="116" spans="1:53" x14ac:dyDescent="0.2">
      <c r="A116" s="2" t="s">
        <v>1198</v>
      </c>
      <c r="B116" s="26">
        <v>111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321.7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</row>
    <row r="117" spans="1:53" x14ac:dyDescent="0.2">
      <c r="A117" s="2" t="s">
        <v>1187</v>
      </c>
      <c r="B117" s="26">
        <v>112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830.33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10">
        <v>-2318.8240000000001</v>
      </c>
    </row>
    <row r="118" spans="1:53" x14ac:dyDescent="0.2">
      <c r="A118" s="2" t="s">
        <v>1033</v>
      </c>
      <c r="B118" s="26">
        <v>113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386.25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</row>
    <row r="119" spans="1:53" x14ac:dyDescent="0.2">
      <c r="A119" s="2" t="s">
        <v>1049</v>
      </c>
      <c r="B119" s="26">
        <v>114</v>
      </c>
      <c r="C119" s="8">
        <v>0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371.1121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</row>
    <row r="120" spans="1:53" x14ac:dyDescent="0.2">
      <c r="A120" s="2" t="s">
        <v>1050</v>
      </c>
      <c r="B120" s="26">
        <v>115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377.66899999999998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</row>
    <row r="121" spans="1:53" x14ac:dyDescent="0.2">
      <c r="A121" s="2" t="s">
        <v>1051</v>
      </c>
      <c r="B121" s="26">
        <v>116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2814.7584999999999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</row>
    <row r="122" spans="1:53" x14ac:dyDescent="0.2">
      <c r="A122" s="13" t="s">
        <v>1026</v>
      </c>
      <c r="B122" s="26">
        <v>117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9">
        <v>940.07600000000002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9">
        <v>41.1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</row>
    <row r="123" spans="1:53" x14ac:dyDescent="0.2">
      <c r="A123" s="2" t="s">
        <v>1079</v>
      </c>
      <c r="B123" s="26">
        <v>118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1610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</row>
    <row r="124" spans="1:53" x14ac:dyDescent="0.2">
      <c r="A124" s="2" t="s">
        <v>1027</v>
      </c>
      <c r="B124" s="26">
        <v>119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1108.1110000000001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10">
        <v>-257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</row>
    <row r="125" spans="1:53" x14ac:dyDescent="0.2">
      <c r="A125" s="2" t="s">
        <v>1106</v>
      </c>
      <c r="B125" s="26">
        <v>120</v>
      </c>
      <c r="C125" s="8">
        <v>0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33.078000000000003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</row>
    <row r="126" spans="1:53" x14ac:dyDescent="0.2">
      <c r="A126" s="2" t="s">
        <v>1108</v>
      </c>
      <c r="B126" s="26">
        <v>121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2588.5709999999999</v>
      </c>
    </row>
    <row r="127" spans="1:53" x14ac:dyDescent="0.2">
      <c r="A127" s="2" t="s">
        <v>1028</v>
      </c>
      <c r="B127" s="26">
        <v>122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1665.7760000000001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</row>
    <row r="128" spans="1:53" x14ac:dyDescent="0.2">
      <c r="A128" s="2" t="s">
        <v>1029</v>
      </c>
      <c r="B128" s="26">
        <v>123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0</v>
      </c>
      <c r="AB128" s="8">
        <v>0</v>
      </c>
      <c r="AC128" s="8">
        <v>0</v>
      </c>
      <c r="AD128" s="8">
        <v>0</v>
      </c>
      <c r="AE128" s="8">
        <v>0</v>
      </c>
      <c r="AF128" s="8">
        <v>352.92899999999997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</row>
    <row r="129" spans="1:53" x14ac:dyDescent="0.2">
      <c r="A129" s="2" t="s">
        <v>1130</v>
      </c>
      <c r="B129" s="26">
        <v>124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0</v>
      </c>
      <c r="T129" s="8">
        <v>0</v>
      </c>
      <c r="U129" s="8">
        <v>0</v>
      </c>
      <c r="V129" s="8">
        <v>0</v>
      </c>
      <c r="W129" s="8">
        <v>0</v>
      </c>
      <c r="X129" s="8">
        <v>0</v>
      </c>
      <c r="Y129" s="8">
        <v>0</v>
      </c>
      <c r="Z129" s="8">
        <v>0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428.44348000000002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0</v>
      </c>
      <c r="AW129" s="8">
        <v>0</v>
      </c>
      <c r="AX129" s="8">
        <v>0</v>
      </c>
      <c r="AY129" s="8">
        <v>0</v>
      </c>
      <c r="AZ129" s="8">
        <v>0</v>
      </c>
      <c r="BA129" s="10">
        <v>-1226.5340000000001</v>
      </c>
    </row>
    <row r="130" spans="1:53" x14ac:dyDescent="0.2">
      <c r="A130" s="2" t="s">
        <v>1188</v>
      </c>
      <c r="B130" s="26">
        <v>125</v>
      </c>
      <c r="C130" s="8">
        <v>0</v>
      </c>
      <c r="D130" s="8">
        <v>89.626000000000005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0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</row>
    <row r="131" spans="1:53" x14ac:dyDescent="0.2">
      <c r="A131" s="2" t="s">
        <v>1083</v>
      </c>
      <c r="B131" s="26">
        <v>126</v>
      </c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1483.3133</v>
      </c>
      <c r="AP131" s="8">
        <v>0</v>
      </c>
      <c r="AQ131" s="8">
        <v>0</v>
      </c>
      <c r="AR131" s="8">
        <v>0</v>
      </c>
      <c r="AS131" s="8">
        <v>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</row>
    <row r="132" spans="1:53" x14ac:dyDescent="0.2">
      <c r="A132" s="2" t="s">
        <v>1084</v>
      </c>
      <c r="B132" s="26">
        <v>127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1370.3895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</row>
    <row r="133" spans="1:53" x14ac:dyDescent="0.2">
      <c r="A133" s="2" t="s">
        <v>1175</v>
      </c>
      <c r="B133" s="26">
        <v>128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0</v>
      </c>
      <c r="AK133" s="8">
        <v>0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728.73199999999997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</row>
    <row r="134" spans="1:53" x14ac:dyDescent="0.2">
      <c r="A134" s="2" t="s">
        <v>1085</v>
      </c>
      <c r="B134" s="26">
        <v>129</v>
      </c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1167.0195000000001</v>
      </c>
      <c r="AP134" s="8">
        <v>0</v>
      </c>
      <c r="AQ134" s="10">
        <v>-534.46299999999997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</row>
    <row r="135" spans="1:53" x14ac:dyDescent="0.2">
      <c r="A135" s="13" t="s">
        <v>1080</v>
      </c>
      <c r="B135" s="26">
        <v>130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9">
        <v>1200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9">
        <v>1293.6818000000001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</row>
    <row r="136" spans="1:53" x14ac:dyDescent="0.2">
      <c r="A136" s="2" t="s">
        <v>1086</v>
      </c>
      <c r="B136" s="26">
        <v>131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1312.0987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</row>
    <row r="137" spans="1:53" x14ac:dyDescent="0.2">
      <c r="A137" s="2" t="s">
        <v>1081</v>
      </c>
      <c r="B137" s="26">
        <v>132</v>
      </c>
      <c r="C137" s="8">
        <v>0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1341.7342000000001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</row>
    <row r="138" spans="1:53" x14ac:dyDescent="0.2">
      <c r="A138" s="2" t="s">
        <v>1176</v>
      </c>
      <c r="B138" s="26">
        <v>133</v>
      </c>
      <c r="C138" s="8">
        <v>0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0</v>
      </c>
      <c r="AK138" s="8">
        <v>0</v>
      </c>
      <c r="AL138" s="8">
        <v>0</v>
      </c>
      <c r="AM138" s="8">
        <v>0</v>
      </c>
      <c r="AN138" s="8">
        <v>0</v>
      </c>
      <c r="AO138" s="8">
        <v>0</v>
      </c>
      <c r="AP138" s="8">
        <v>0</v>
      </c>
      <c r="AQ138" s="8">
        <v>2768.625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</row>
    <row r="139" spans="1:53" x14ac:dyDescent="0.2">
      <c r="A139" s="2" t="s">
        <v>1147</v>
      </c>
      <c r="B139" s="26">
        <v>134</v>
      </c>
      <c r="C139" s="8">
        <v>0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0</v>
      </c>
      <c r="AO139" s="8">
        <v>0</v>
      </c>
      <c r="AP139" s="8">
        <v>0</v>
      </c>
      <c r="AQ139" s="8">
        <v>4871.7550000000001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0</v>
      </c>
      <c r="AY139" s="8">
        <v>0</v>
      </c>
      <c r="AZ139" s="8">
        <v>0</v>
      </c>
      <c r="BA139" s="8">
        <v>0</v>
      </c>
    </row>
    <row r="140" spans="1:53" x14ac:dyDescent="0.2">
      <c r="A140" s="2" t="s">
        <v>1109</v>
      </c>
      <c r="B140" s="26">
        <v>135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4551.4679999999998</v>
      </c>
      <c r="AR140" s="8">
        <v>0</v>
      </c>
      <c r="AS140" s="8">
        <v>0</v>
      </c>
      <c r="AT140" s="8">
        <v>0</v>
      </c>
      <c r="AU140" s="8">
        <v>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</row>
    <row r="141" spans="1:53" x14ac:dyDescent="0.2">
      <c r="A141" s="2" t="s">
        <v>1053</v>
      </c>
      <c r="B141" s="26">
        <v>136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734.77290000000005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</row>
    <row r="142" spans="1:53" x14ac:dyDescent="0.2">
      <c r="A142" s="2" t="s">
        <v>1082</v>
      </c>
      <c r="B142" s="26">
        <v>137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0</v>
      </c>
      <c r="AO142" s="8">
        <v>0</v>
      </c>
      <c r="AP142" s="8">
        <v>0</v>
      </c>
      <c r="AQ142" s="8">
        <v>0</v>
      </c>
      <c r="AR142" s="8">
        <v>0</v>
      </c>
      <c r="AS142" s="8">
        <v>3390</v>
      </c>
      <c r="AT142" s="8">
        <v>0</v>
      </c>
      <c r="AU142" s="8">
        <v>0</v>
      </c>
      <c r="AV142" s="8">
        <v>0</v>
      </c>
      <c r="AW142" s="8">
        <v>0</v>
      </c>
      <c r="AX142" s="8">
        <v>0</v>
      </c>
      <c r="AY142" s="8">
        <v>0</v>
      </c>
      <c r="AZ142" s="8">
        <v>0</v>
      </c>
      <c r="BA142" s="8">
        <v>0</v>
      </c>
    </row>
    <row r="143" spans="1:53" x14ac:dyDescent="0.2">
      <c r="A143" s="2" t="s">
        <v>1125</v>
      </c>
      <c r="B143" s="26">
        <v>138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0</v>
      </c>
      <c r="AO143" s="8">
        <v>0</v>
      </c>
      <c r="AP143" s="8">
        <v>0</v>
      </c>
      <c r="AQ143" s="8">
        <v>689.14599999999996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</row>
    <row r="144" spans="1:53" x14ac:dyDescent="0.2">
      <c r="A144" s="2" t="s">
        <v>936</v>
      </c>
      <c r="B144" s="26">
        <v>139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10">
        <v>-611.47500000000002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358.79599999999999</v>
      </c>
      <c r="AX144" s="8">
        <v>0</v>
      </c>
      <c r="AY144" s="8">
        <v>0</v>
      </c>
      <c r="AZ144" s="8">
        <v>0</v>
      </c>
      <c r="BA144" s="8">
        <v>0</v>
      </c>
    </row>
    <row r="145" spans="1:53" x14ac:dyDescent="0.2">
      <c r="A145" s="2" t="s">
        <v>937</v>
      </c>
      <c r="B145" s="26">
        <v>140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0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399.827</v>
      </c>
      <c r="AX145" s="8">
        <v>0</v>
      </c>
      <c r="AY145" s="8">
        <v>0</v>
      </c>
      <c r="AZ145" s="8">
        <v>0</v>
      </c>
      <c r="BA145" s="8">
        <v>0</v>
      </c>
    </row>
    <row r="146" spans="1:53" x14ac:dyDescent="0.2">
      <c r="A146" s="2" t="s">
        <v>938</v>
      </c>
      <c r="B146" s="26">
        <v>141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1816.93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0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</row>
    <row r="147" spans="1:53" x14ac:dyDescent="0.2">
      <c r="A147" s="2" t="s">
        <v>1181</v>
      </c>
      <c r="B147" s="26">
        <v>142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463.26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</row>
    <row r="148" spans="1:53" x14ac:dyDescent="0.2">
      <c r="A148" s="2" t="s">
        <v>1180</v>
      </c>
      <c r="B148" s="26">
        <v>143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733.51499999999999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</row>
    <row r="149" spans="1:53" x14ac:dyDescent="0.2">
      <c r="A149" s="2" t="s">
        <v>1148</v>
      </c>
      <c r="B149" s="26">
        <v>144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0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1600.317</v>
      </c>
      <c r="AR149" s="8">
        <v>0</v>
      </c>
      <c r="AS149" s="8">
        <v>0</v>
      </c>
      <c r="AT149" s="8">
        <v>0</v>
      </c>
      <c r="AU149" s="8">
        <v>0</v>
      </c>
      <c r="AV149" s="8">
        <v>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</row>
    <row r="150" spans="1:53" x14ac:dyDescent="0.2">
      <c r="A150" s="2" t="s">
        <v>1149</v>
      </c>
      <c r="B150" s="26">
        <v>145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454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</row>
    <row r="151" spans="1:53" x14ac:dyDescent="0.2">
      <c r="A151" s="2" t="s">
        <v>1071</v>
      </c>
      <c r="B151" s="26">
        <v>146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83.058700000000002</v>
      </c>
      <c r="AY151" s="8">
        <v>0</v>
      </c>
      <c r="AZ151" s="8">
        <v>0</v>
      </c>
      <c r="BA151" s="8">
        <v>0</v>
      </c>
    </row>
    <row r="152" spans="1:53" x14ac:dyDescent="0.2">
      <c r="A152" s="2" t="s">
        <v>1156</v>
      </c>
      <c r="B152" s="26">
        <v>147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0</v>
      </c>
      <c r="V152" s="8">
        <v>0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845.68700000000001</v>
      </c>
    </row>
    <row r="153" spans="1:53" x14ac:dyDescent="0.2">
      <c r="A153" s="2" t="s">
        <v>1035</v>
      </c>
      <c r="B153" s="26">
        <v>148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10">
        <v>-97.000100000000003</v>
      </c>
      <c r="P153" s="8">
        <v>160.23924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</row>
    <row r="154" spans="1:53" x14ac:dyDescent="0.2">
      <c r="A154" s="2" t="s">
        <v>1054</v>
      </c>
      <c r="B154" s="26">
        <v>149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46.640999999999998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</row>
    <row r="155" spans="1:53" x14ac:dyDescent="0.2">
      <c r="A155" s="2" t="s">
        <v>957</v>
      </c>
      <c r="B155" s="26">
        <v>150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54.133499999999998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</row>
    <row r="156" spans="1:53" x14ac:dyDescent="0.2">
      <c r="A156" s="2" t="s">
        <v>1007</v>
      </c>
      <c r="B156" s="26">
        <v>151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266.00959999999998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</row>
    <row r="157" spans="1:53" x14ac:dyDescent="0.2">
      <c r="A157" s="2" t="s">
        <v>958</v>
      </c>
      <c r="B157" s="26">
        <v>152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266.959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</row>
    <row r="158" spans="1:53" x14ac:dyDescent="0.2">
      <c r="A158" s="2" t="s">
        <v>959</v>
      </c>
      <c r="B158" s="26">
        <v>153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53.904299999999999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</row>
    <row r="159" spans="1:53" x14ac:dyDescent="0.2">
      <c r="A159" s="2" t="s">
        <v>1136</v>
      </c>
      <c r="B159" s="26">
        <v>154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225.94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</row>
    <row r="160" spans="1:53" x14ac:dyDescent="0.2">
      <c r="A160" s="2" t="s">
        <v>1008</v>
      </c>
      <c r="B160" s="26">
        <v>155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1.2673000000000001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</row>
    <row r="161" spans="1:53" x14ac:dyDescent="0.2">
      <c r="A161" s="2" t="s">
        <v>1009</v>
      </c>
      <c r="B161" s="26">
        <v>156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10">
        <v>-24.712900000000001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217.00138999999999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</row>
    <row r="162" spans="1:53" x14ac:dyDescent="0.2">
      <c r="A162" s="2" t="s">
        <v>961</v>
      </c>
      <c r="B162" s="26">
        <v>157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10">
        <v>-33.604900000000001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186.37127000000001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</row>
    <row r="163" spans="1:53" x14ac:dyDescent="0.2">
      <c r="A163" s="2" t="s">
        <v>1010</v>
      </c>
      <c r="B163" s="26">
        <v>158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124.4252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10">
        <v>-221.56671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</row>
    <row r="164" spans="1:53" x14ac:dyDescent="0.2">
      <c r="A164" s="2" t="s">
        <v>962</v>
      </c>
      <c r="B164" s="26">
        <v>159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133.7449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10">
        <v>-137.398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</row>
    <row r="165" spans="1:53" x14ac:dyDescent="0.2">
      <c r="A165" s="2" t="s">
        <v>963</v>
      </c>
      <c r="B165" s="26">
        <v>160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137.0925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</row>
    <row r="166" spans="1:53" x14ac:dyDescent="0.2">
      <c r="A166" s="2" t="s">
        <v>1157</v>
      </c>
      <c r="B166" s="26">
        <v>161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10">
        <v>-268.17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0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0</v>
      </c>
      <c r="AK166" s="8">
        <v>0</v>
      </c>
      <c r="AL166" s="8">
        <v>0</v>
      </c>
      <c r="AM166" s="8">
        <v>0</v>
      </c>
      <c r="AN166" s="8">
        <v>0</v>
      </c>
      <c r="AO166" s="8">
        <v>0</v>
      </c>
      <c r="AP166" s="8">
        <v>0</v>
      </c>
      <c r="AQ166" s="8">
        <v>0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57.082999999999998</v>
      </c>
      <c r="AZ166" s="8">
        <v>0</v>
      </c>
      <c r="BA166" s="8">
        <v>0</v>
      </c>
    </row>
    <row r="167" spans="1:53" x14ac:dyDescent="0.2">
      <c r="A167" s="2" t="s">
        <v>1126</v>
      </c>
      <c r="B167" s="26">
        <v>162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0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0</v>
      </c>
      <c r="AK167" s="8">
        <v>0</v>
      </c>
      <c r="AL167" s="8">
        <v>0</v>
      </c>
      <c r="AM167" s="8">
        <v>0</v>
      </c>
      <c r="AN167" s="8">
        <v>0</v>
      </c>
      <c r="AO167" s="8">
        <v>0</v>
      </c>
      <c r="AP167" s="8">
        <v>0</v>
      </c>
      <c r="AQ167" s="8">
        <v>0</v>
      </c>
      <c r="AR167" s="8">
        <v>0</v>
      </c>
      <c r="AS167" s="8">
        <v>0</v>
      </c>
      <c r="AT167" s="8">
        <v>0</v>
      </c>
      <c r="AU167" s="8">
        <v>0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1378.395</v>
      </c>
    </row>
    <row r="168" spans="1:53" x14ac:dyDescent="0.2">
      <c r="A168" s="2" t="s">
        <v>1059</v>
      </c>
      <c r="B168" s="26">
        <v>163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1689.0401999999999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0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</row>
    <row r="169" spans="1:53" x14ac:dyDescent="0.2">
      <c r="A169" s="2" t="s">
        <v>984</v>
      </c>
      <c r="B169" s="26">
        <v>164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53.797499999999999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10">
        <v>-216.084</v>
      </c>
    </row>
    <row r="170" spans="1:53" x14ac:dyDescent="0.2">
      <c r="A170" s="2" t="s">
        <v>985</v>
      </c>
      <c r="B170" s="26">
        <v>165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54.493600000000001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10">
        <v>-207.25899999999999</v>
      </c>
    </row>
    <row r="171" spans="1:53" x14ac:dyDescent="0.2">
      <c r="A171" s="2" t="s">
        <v>1190</v>
      </c>
      <c r="B171" s="26">
        <v>166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3060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</row>
    <row r="172" spans="1:53" x14ac:dyDescent="0.2">
      <c r="A172" s="2" t="s">
        <v>1061</v>
      </c>
      <c r="B172" s="26">
        <v>167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287.55560000000003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</row>
    <row r="173" spans="1:53" x14ac:dyDescent="0.2">
      <c r="A173" s="2" t="s">
        <v>986</v>
      </c>
      <c r="B173" s="26">
        <v>168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80.821299999999994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10">
        <v>-221.80799999999999</v>
      </c>
    </row>
    <row r="174" spans="1:53" x14ac:dyDescent="0.2">
      <c r="A174" s="2" t="s">
        <v>1182</v>
      </c>
      <c r="B174" s="26">
        <v>169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273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</row>
    <row r="175" spans="1:53" x14ac:dyDescent="0.2">
      <c r="A175" s="2" t="s">
        <v>1137</v>
      </c>
      <c r="B175" s="26">
        <v>170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23.426600000000001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</row>
    <row r="176" spans="1:53" x14ac:dyDescent="0.2">
      <c r="A176" s="2" t="s">
        <v>1076</v>
      </c>
      <c r="B176" s="26">
        <v>171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239.81649999999999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53"/>
  <sheetViews>
    <sheetView zoomScale="70" zoomScaleNormal="70" workbookViewId="0">
      <selection activeCell="O57" sqref="O57"/>
    </sheetView>
  </sheetViews>
  <sheetFormatPr defaultRowHeight="14.25" x14ac:dyDescent="0.2"/>
  <cols>
    <col min="1" max="1" width="18.625" customWidth="1"/>
    <col min="2" max="2" width="13" bestFit="1" customWidth="1"/>
    <col min="3" max="3" width="7.75" bestFit="1" customWidth="1"/>
    <col min="4" max="4" width="11.25" customWidth="1"/>
    <col min="5" max="175" width="7.375" customWidth="1"/>
  </cols>
  <sheetData>
    <row r="1" spans="1:175" s="27" customFormat="1" ht="57" x14ac:dyDescent="0.2">
      <c r="A1" s="28" t="s">
        <v>1266</v>
      </c>
      <c r="B1" s="29" t="s">
        <v>1268</v>
      </c>
      <c r="C1" s="30" t="s">
        <v>1218</v>
      </c>
      <c r="D1" s="30" t="s">
        <v>1307</v>
      </c>
      <c r="E1" s="28" t="s">
        <v>943</v>
      </c>
      <c r="F1" s="28" t="s">
        <v>1192</v>
      </c>
      <c r="G1" s="28" t="s">
        <v>1161</v>
      </c>
      <c r="H1" s="28" t="s">
        <v>944</v>
      </c>
      <c r="I1" s="31" t="s">
        <v>945</v>
      </c>
      <c r="J1" s="28" t="s">
        <v>946</v>
      </c>
      <c r="K1" s="28" t="s">
        <v>947</v>
      </c>
      <c r="L1" s="28" t="s">
        <v>1089</v>
      </c>
      <c r="M1" s="32" t="s">
        <v>1210</v>
      </c>
      <c r="N1" s="28" t="s">
        <v>1087</v>
      </c>
      <c r="O1" s="28" t="s">
        <v>964</v>
      </c>
      <c r="P1" s="28" t="s">
        <v>1012</v>
      </c>
      <c r="Q1" s="28" t="s">
        <v>1036</v>
      </c>
      <c r="R1" s="28" t="s">
        <v>1193</v>
      </c>
      <c r="S1" s="28" t="s">
        <v>1131</v>
      </c>
      <c r="T1" s="28" t="s">
        <v>1138</v>
      </c>
      <c r="U1" s="28" t="s">
        <v>1013</v>
      </c>
      <c r="V1" s="28" t="s">
        <v>1062</v>
      </c>
      <c r="W1" s="28" t="s">
        <v>1072</v>
      </c>
      <c r="X1" s="28" t="s">
        <v>988</v>
      </c>
      <c r="Y1" s="28" t="s">
        <v>1111</v>
      </c>
      <c r="Z1" s="28" t="s">
        <v>1112</v>
      </c>
      <c r="AA1" s="31" t="s">
        <v>1077</v>
      </c>
      <c r="AB1" s="28" t="s">
        <v>1113</v>
      </c>
      <c r="AC1" s="28" t="s">
        <v>1038</v>
      </c>
      <c r="AD1" s="31" t="s">
        <v>1004</v>
      </c>
      <c r="AE1" s="28" t="s">
        <v>1093</v>
      </c>
      <c r="AF1" s="28" t="s">
        <v>1194</v>
      </c>
      <c r="AG1" s="28" t="s">
        <v>1094</v>
      </c>
      <c r="AH1" s="28" t="s">
        <v>1069</v>
      </c>
      <c r="AI1" s="28" t="s">
        <v>1127</v>
      </c>
      <c r="AJ1" s="28" t="s">
        <v>1039</v>
      </c>
      <c r="AK1" s="28" t="s">
        <v>1150</v>
      </c>
      <c r="AL1" s="28" t="s">
        <v>1151</v>
      </c>
      <c r="AM1" s="31" t="s">
        <v>1065</v>
      </c>
      <c r="AN1" s="28" t="s">
        <v>995</v>
      </c>
      <c r="AO1" s="28" t="s">
        <v>1165</v>
      </c>
      <c r="AP1" s="28" t="s">
        <v>996</v>
      </c>
      <c r="AQ1" s="28" t="s">
        <v>1040</v>
      </c>
      <c r="AR1" s="28" t="s">
        <v>1159</v>
      </c>
      <c r="AS1" s="28" t="s">
        <v>1141</v>
      </c>
      <c r="AT1" s="31" t="s">
        <v>1068</v>
      </c>
      <c r="AU1" s="28" t="s">
        <v>1070</v>
      </c>
      <c r="AV1" s="31" t="s">
        <v>1066</v>
      </c>
      <c r="AW1" s="28" t="s">
        <v>1207</v>
      </c>
      <c r="AX1" s="31" t="s">
        <v>1166</v>
      </c>
      <c r="AY1" s="28" t="s">
        <v>1195</v>
      </c>
      <c r="AZ1" s="28" t="s">
        <v>989</v>
      </c>
      <c r="BA1" s="28" t="s">
        <v>1016</v>
      </c>
      <c r="BB1" s="28" t="s">
        <v>965</v>
      </c>
      <c r="BC1" s="31" t="s">
        <v>912</v>
      </c>
      <c r="BD1" s="28" t="s">
        <v>971</v>
      </c>
      <c r="BE1" s="28" t="s">
        <v>913</v>
      </c>
      <c r="BF1" s="28" t="s">
        <v>1191</v>
      </c>
      <c r="BG1" s="28" t="s">
        <v>914</v>
      </c>
      <c r="BH1" s="28" t="s">
        <v>1074</v>
      </c>
      <c r="BI1" s="28" t="s">
        <v>1075</v>
      </c>
      <c r="BJ1" s="28" t="s">
        <v>915</v>
      </c>
      <c r="BK1" s="28" t="s">
        <v>1017</v>
      </c>
      <c r="BL1" s="28" t="s">
        <v>997</v>
      </c>
      <c r="BM1" s="28" t="s">
        <v>916</v>
      </c>
      <c r="BN1" s="28" t="s">
        <v>1144</v>
      </c>
      <c r="BO1" s="31" t="s">
        <v>1018</v>
      </c>
      <c r="BP1" s="28" t="s">
        <v>1170</v>
      </c>
      <c r="BQ1" s="31" t="s">
        <v>1019</v>
      </c>
      <c r="BR1" s="31" t="s">
        <v>1102</v>
      </c>
      <c r="BS1" s="28" t="s">
        <v>1020</v>
      </c>
      <c r="BT1" s="28" t="s">
        <v>919</v>
      </c>
      <c r="BU1" s="28" t="s">
        <v>920</v>
      </c>
      <c r="BV1" s="28" t="s">
        <v>921</v>
      </c>
      <c r="BW1" s="28" t="s">
        <v>922</v>
      </c>
      <c r="BX1" s="28" t="s">
        <v>1022</v>
      </c>
      <c r="BY1" s="28" t="s">
        <v>925</v>
      </c>
      <c r="BZ1" s="32" t="s">
        <v>1211</v>
      </c>
      <c r="CA1" s="28" t="s">
        <v>928</v>
      </c>
      <c r="CB1" s="28" t="s">
        <v>972</v>
      </c>
      <c r="CC1" s="28" t="s">
        <v>949</v>
      </c>
      <c r="CD1" s="31" t="s">
        <v>950</v>
      </c>
      <c r="CE1" s="28" t="s">
        <v>1153</v>
      </c>
      <c r="CF1" s="28" t="s">
        <v>929</v>
      </c>
      <c r="CG1" s="28" t="s">
        <v>998</v>
      </c>
      <c r="CH1" s="31" t="s">
        <v>1041</v>
      </c>
      <c r="CI1" s="31" t="s">
        <v>932</v>
      </c>
      <c r="CJ1" s="28" t="s">
        <v>1196</v>
      </c>
      <c r="CK1" s="28" t="s">
        <v>1145</v>
      </c>
      <c r="CL1" s="28" t="s">
        <v>1118</v>
      </c>
      <c r="CM1" s="28" t="s">
        <v>973</v>
      </c>
      <c r="CN1" s="28" t="s">
        <v>1132</v>
      </c>
      <c r="CO1" s="28" t="s">
        <v>1023</v>
      </c>
      <c r="CP1" s="31" t="s">
        <v>999</v>
      </c>
      <c r="CQ1" s="28" t="s">
        <v>974</v>
      </c>
      <c r="CR1" s="28" t="s">
        <v>1184</v>
      </c>
      <c r="CS1" s="28" t="s">
        <v>951</v>
      </c>
      <c r="CT1" s="28" t="s">
        <v>992</v>
      </c>
      <c r="CU1" s="31" t="s">
        <v>975</v>
      </c>
      <c r="CV1" s="28" t="s">
        <v>1104</v>
      </c>
      <c r="CW1" s="28" t="s">
        <v>1120</v>
      </c>
      <c r="CX1" s="28" t="s">
        <v>1121</v>
      </c>
      <c r="CY1" s="28" t="s">
        <v>1155</v>
      </c>
      <c r="CZ1" s="28" t="s">
        <v>1197</v>
      </c>
      <c r="DA1" s="28" t="s">
        <v>1172</v>
      </c>
      <c r="DB1" s="28" t="s">
        <v>1005</v>
      </c>
      <c r="DC1" s="28" t="s">
        <v>1044</v>
      </c>
      <c r="DD1" s="28" t="s">
        <v>1045</v>
      </c>
      <c r="DE1" s="28" t="s">
        <v>1128</v>
      </c>
      <c r="DF1" s="31" t="s">
        <v>934</v>
      </c>
      <c r="DG1" s="31" t="s">
        <v>935</v>
      </c>
      <c r="DH1" s="28" t="s">
        <v>976</v>
      </c>
      <c r="DI1" s="28" t="s">
        <v>978</v>
      </c>
      <c r="DJ1" s="28" t="s">
        <v>1105</v>
      </c>
      <c r="DK1" s="28" t="s">
        <v>1198</v>
      </c>
      <c r="DL1" s="28" t="s">
        <v>1187</v>
      </c>
      <c r="DM1" s="28" t="s">
        <v>1033</v>
      </c>
      <c r="DN1" s="28" t="s">
        <v>1049</v>
      </c>
      <c r="DO1" s="28" t="s">
        <v>1050</v>
      </c>
      <c r="DP1" s="28" t="s">
        <v>1051</v>
      </c>
      <c r="DQ1" s="31" t="s">
        <v>1026</v>
      </c>
      <c r="DR1" s="28" t="s">
        <v>1079</v>
      </c>
      <c r="DS1" s="28" t="s">
        <v>1027</v>
      </c>
      <c r="DT1" s="28" t="s">
        <v>1106</v>
      </c>
      <c r="DU1" s="28" t="s">
        <v>1108</v>
      </c>
      <c r="DV1" s="28" t="s">
        <v>1028</v>
      </c>
      <c r="DW1" s="28" t="s">
        <v>1029</v>
      </c>
      <c r="DX1" s="28" t="s">
        <v>1130</v>
      </c>
      <c r="DY1" s="28" t="s">
        <v>1188</v>
      </c>
      <c r="DZ1" s="28" t="s">
        <v>1083</v>
      </c>
      <c r="EA1" s="28" t="s">
        <v>1084</v>
      </c>
      <c r="EB1" s="28" t="s">
        <v>1175</v>
      </c>
      <c r="EC1" s="28" t="s">
        <v>1085</v>
      </c>
      <c r="ED1" s="31" t="s">
        <v>1080</v>
      </c>
      <c r="EE1" s="28" t="s">
        <v>1086</v>
      </c>
      <c r="EF1" s="28" t="s">
        <v>1081</v>
      </c>
      <c r="EG1" s="28" t="s">
        <v>1176</v>
      </c>
      <c r="EH1" s="28" t="s">
        <v>1147</v>
      </c>
      <c r="EI1" s="28" t="s">
        <v>1109</v>
      </c>
      <c r="EJ1" s="28" t="s">
        <v>1053</v>
      </c>
      <c r="EK1" s="28" t="s">
        <v>1082</v>
      </c>
      <c r="EL1" s="28" t="s">
        <v>1125</v>
      </c>
      <c r="EM1" s="28" t="s">
        <v>936</v>
      </c>
      <c r="EN1" s="28" t="s">
        <v>937</v>
      </c>
      <c r="EO1" s="28" t="s">
        <v>938</v>
      </c>
      <c r="EP1" s="28" t="s">
        <v>1181</v>
      </c>
      <c r="EQ1" s="28" t="s">
        <v>1180</v>
      </c>
      <c r="ER1" s="28" t="s">
        <v>1148</v>
      </c>
      <c r="ES1" s="28" t="s">
        <v>1149</v>
      </c>
      <c r="ET1" s="28" t="s">
        <v>1071</v>
      </c>
      <c r="EU1" s="28" t="s">
        <v>1156</v>
      </c>
      <c r="EV1" s="28" t="s">
        <v>1035</v>
      </c>
      <c r="EW1" s="28" t="s">
        <v>1054</v>
      </c>
      <c r="EX1" s="28" t="s">
        <v>957</v>
      </c>
      <c r="EY1" s="28" t="s">
        <v>1007</v>
      </c>
      <c r="EZ1" s="28" t="s">
        <v>958</v>
      </c>
      <c r="FA1" s="28" t="s">
        <v>959</v>
      </c>
      <c r="FB1" s="28" t="s">
        <v>1136</v>
      </c>
      <c r="FC1" s="28" t="s">
        <v>1008</v>
      </c>
      <c r="FD1" s="28" t="s">
        <v>1009</v>
      </c>
      <c r="FE1" s="28" t="s">
        <v>961</v>
      </c>
      <c r="FF1" s="28" t="s">
        <v>1010</v>
      </c>
      <c r="FG1" s="28" t="s">
        <v>962</v>
      </c>
      <c r="FH1" s="28" t="s">
        <v>963</v>
      </c>
      <c r="FI1" s="28" t="s">
        <v>1157</v>
      </c>
      <c r="FJ1" s="28" t="s">
        <v>1126</v>
      </c>
      <c r="FK1" s="28" t="s">
        <v>1059</v>
      </c>
      <c r="FL1" s="28" t="s">
        <v>984</v>
      </c>
      <c r="FM1" s="28" t="s">
        <v>985</v>
      </c>
      <c r="FN1" s="28" t="s">
        <v>1190</v>
      </c>
      <c r="FO1" s="28" t="s">
        <v>1061</v>
      </c>
      <c r="FP1" s="28" t="s">
        <v>986</v>
      </c>
      <c r="FQ1" s="28" t="s">
        <v>1182</v>
      </c>
      <c r="FR1" s="28" t="s">
        <v>1137</v>
      </c>
      <c r="FS1" s="28" t="s">
        <v>1076</v>
      </c>
    </row>
    <row r="2" spans="1:175" s="40" customFormat="1" ht="22.5" customHeight="1" x14ac:dyDescent="0.2">
      <c r="A2" s="38" t="s">
        <v>1308</v>
      </c>
      <c r="B2" s="39">
        <f>SUM(B3:B53)</f>
        <v>87537.955999999991</v>
      </c>
      <c r="C2" s="39"/>
      <c r="D2" s="39">
        <f t="shared" ref="D2:AI2" si="0">SUM(D3:D53)</f>
        <v>-81386.834377999985</v>
      </c>
      <c r="E2" s="39">
        <f t="shared" si="0"/>
        <v>1495.53</v>
      </c>
      <c r="F2" s="39">
        <f t="shared" si="0"/>
        <v>3153.0880000000002</v>
      </c>
      <c r="G2" s="39">
        <f t="shared" si="0"/>
        <v>32694.775000000001</v>
      </c>
      <c r="H2" s="39">
        <f t="shared" si="0"/>
        <v>9077.58</v>
      </c>
      <c r="I2" s="39">
        <f t="shared" si="0"/>
        <v>5654.04</v>
      </c>
      <c r="J2" s="39">
        <f t="shared" si="0"/>
        <v>4496.6770000000006</v>
      </c>
      <c r="K2" s="39">
        <f t="shared" si="0"/>
        <v>5483.8334999999997</v>
      </c>
      <c r="L2" s="39">
        <f t="shared" si="0"/>
        <v>39.118000000000002</v>
      </c>
      <c r="M2" s="39">
        <f t="shared" si="0"/>
        <v>-4683.4230000000007</v>
      </c>
      <c r="N2" s="39">
        <f t="shared" si="0"/>
        <v>106.86879999999999</v>
      </c>
      <c r="O2" s="39">
        <f t="shared" si="0"/>
        <v>447.24</v>
      </c>
      <c r="P2" s="39">
        <f t="shared" si="0"/>
        <v>277.25299999999999</v>
      </c>
      <c r="Q2" s="39">
        <f t="shared" si="0"/>
        <v>1770.7752</v>
      </c>
      <c r="R2" s="39">
        <f t="shared" si="0"/>
        <v>929.48</v>
      </c>
      <c r="S2" s="39">
        <f t="shared" si="0"/>
        <v>-235.60486300000002</v>
      </c>
      <c r="T2" s="39">
        <f t="shared" si="0"/>
        <v>86.632999999999996</v>
      </c>
      <c r="U2" s="39">
        <f t="shared" si="0"/>
        <v>-1517.7839999999999</v>
      </c>
      <c r="V2" s="39">
        <f t="shared" si="0"/>
        <v>-460.16050000000001</v>
      </c>
      <c r="W2" s="39">
        <f t="shared" si="0"/>
        <v>3848.5945999999999</v>
      </c>
      <c r="X2" s="39">
        <f t="shared" si="0"/>
        <v>617.45963000000006</v>
      </c>
      <c r="Y2" s="39">
        <f t="shared" si="0"/>
        <v>350.18099999999998</v>
      </c>
      <c r="Z2" s="39">
        <f t="shared" si="0"/>
        <v>230.04900000000001</v>
      </c>
      <c r="AA2" s="39">
        <f t="shared" si="0"/>
        <v>253.58509999999998</v>
      </c>
      <c r="AB2" s="39">
        <f t="shared" si="0"/>
        <v>400.83800000000002</v>
      </c>
      <c r="AC2" s="39">
        <f t="shared" si="0"/>
        <v>86.3095</v>
      </c>
      <c r="AD2" s="39">
        <f t="shared" si="0"/>
        <v>2204.59</v>
      </c>
      <c r="AE2" s="39">
        <f t="shared" si="0"/>
        <v>2041.7941000000001</v>
      </c>
      <c r="AF2" s="39">
        <f t="shared" si="0"/>
        <v>9742.1110000000008</v>
      </c>
      <c r="AG2" s="39">
        <f t="shared" si="0"/>
        <v>1685.3779999999999</v>
      </c>
      <c r="AH2" s="39">
        <f t="shared" si="0"/>
        <v>246.95800000000008</v>
      </c>
      <c r="AI2" s="39">
        <f t="shared" si="0"/>
        <v>47.023060000000001</v>
      </c>
      <c r="AJ2" s="39">
        <f t="shared" ref="AJ2:BO2" si="1">SUM(AJ3:AJ53)</f>
        <v>2779.3775000000001</v>
      </c>
      <c r="AK2" s="39">
        <f t="shared" si="1"/>
        <v>708.47</v>
      </c>
      <c r="AL2" s="39">
        <f t="shared" si="1"/>
        <v>94.13</v>
      </c>
      <c r="AM2" s="39">
        <f t="shared" si="1"/>
        <v>635.89600000000007</v>
      </c>
      <c r="AN2" s="39">
        <f t="shared" si="1"/>
        <v>477.27350000000001</v>
      </c>
      <c r="AO2" s="39">
        <f t="shared" si="1"/>
        <v>9214.8819999999996</v>
      </c>
      <c r="AP2" s="39">
        <f t="shared" si="1"/>
        <v>10.6021</v>
      </c>
      <c r="AQ2" s="39">
        <f t="shared" si="1"/>
        <v>-483.10900000000004</v>
      </c>
      <c r="AR2" s="39">
        <f t="shared" si="1"/>
        <v>75.811999999999998</v>
      </c>
      <c r="AS2" s="39">
        <f t="shared" si="1"/>
        <v>815.13</v>
      </c>
      <c r="AT2" s="39">
        <f t="shared" si="1"/>
        <v>15.728</v>
      </c>
      <c r="AU2" s="39">
        <f t="shared" si="1"/>
        <v>-108.9837</v>
      </c>
      <c r="AV2" s="39">
        <f t="shared" si="1"/>
        <v>741.74170000000004</v>
      </c>
      <c r="AW2" s="39">
        <f t="shared" si="1"/>
        <v>109.43</v>
      </c>
      <c r="AX2" s="39">
        <f t="shared" si="1"/>
        <v>86.799000000000007</v>
      </c>
      <c r="AY2" s="39">
        <f t="shared" si="1"/>
        <v>752.51400000000001</v>
      </c>
      <c r="AZ2" s="39">
        <f t="shared" si="1"/>
        <v>200.489</v>
      </c>
      <c r="BA2" s="39">
        <f t="shared" si="1"/>
        <v>454.49200000000002</v>
      </c>
      <c r="BB2" s="39">
        <f t="shared" si="1"/>
        <v>268.185</v>
      </c>
      <c r="BC2" s="39">
        <f t="shared" si="1"/>
        <v>1549.681</v>
      </c>
      <c r="BD2" s="39">
        <f t="shared" si="1"/>
        <v>-945.47699999999998</v>
      </c>
      <c r="BE2" s="39">
        <f t="shared" si="1"/>
        <v>94.596000000000004</v>
      </c>
      <c r="BF2" s="39">
        <f t="shared" si="1"/>
        <v>432.39420000000001</v>
      </c>
      <c r="BG2" s="39">
        <f t="shared" si="1"/>
        <v>519.45600000000002</v>
      </c>
      <c r="BH2" s="39">
        <f t="shared" si="1"/>
        <v>914.99</v>
      </c>
      <c r="BI2" s="39">
        <f t="shared" si="1"/>
        <v>334</v>
      </c>
      <c r="BJ2" s="39">
        <f t="shared" si="1"/>
        <v>525.947</v>
      </c>
      <c r="BK2" s="39">
        <f t="shared" si="1"/>
        <v>487.40300000000002</v>
      </c>
      <c r="BL2" s="39">
        <f t="shared" si="1"/>
        <v>118.26600000000001</v>
      </c>
      <c r="BM2" s="39">
        <f t="shared" si="1"/>
        <v>2500.7550000000001</v>
      </c>
      <c r="BN2" s="39">
        <f t="shared" si="1"/>
        <v>-68.157499999999999</v>
      </c>
      <c r="BO2" s="39">
        <f t="shared" si="1"/>
        <v>420.15899999999999</v>
      </c>
      <c r="BP2" s="39">
        <f t="shared" ref="BP2:CU2" si="2">SUM(BP3:BP53)</f>
        <v>320.23</v>
      </c>
      <c r="BQ2" s="39">
        <f t="shared" si="2"/>
        <v>273.10899999999998</v>
      </c>
      <c r="BR2" s="39">
        <f t="shared" si="2"/>
        <v>454.733</v>
      </c>
      <c r="BS2" s="39">
        <f t="shared" si="2"/>
        <v>577.72199999999998</v>
      </c>
      <c r="BT2" s="39">
        <f t="shared" si="2"/>
        <v>1160.807</v>
      </c>
      <c r="BU2" s="39">
        <f t="shared" si="2"/>
        <v>1034.77</v>
      </c>
      <c r="BV2" s="39">
        <f t="shared" si="2"/>
        <v>998.06100000000004</v>
      </c>
      <c r="BW2" s="39">
        <f t="shared" si="2"/>
        <v>-201.02599999999998</v>
      </c>
      <c r="BX2" s="39">
        <f t="shared" si="2"/>
        <v>213.55600000000001</v>
      </c>
      <c r="BY2" s="39">
        <f t="shared" si="2"/>
        <v>-5754.3940000000002</v>
      </c>
      <c r="BZ2" s="39">
        <f t="shared" si="2"/>
        <v>-1922.3158000000001</v>
      </c>
      <c r="CA2" s="39">
        <f t="shared" si="2"/>
        <v>61.164899999999989</v>
      </c>
      <c r="CB2" s="39">
        <f t="shared" si="2"/>
        <v>131.78899999999999</v>
      </c>
      <c r="CC2" s="39">
        <f t="shared" si="2"/>
        <v>1298.3353999999999</v>
      </c>
      <c r="CD2" s="39">
        <f t="shared" si="2"/>
        <v>3005.1859999999997</v>
      </c>
      <c r="CE2" s="39">
        <f t="shared" si="2"/>
        <v>296.476</v>
      </c>
      <c r="CF2" s="39">
        <f t="shared" si="2"/>
        <v>85.551000000000002</v>
      </c>
      <c r="CG2" s="39">
        <f t="shared" si="2"/>
        <v>-493.50689999999997</v>
      </c>
      <c r="CH2" s="39">
        <f t="shared" si="2"/>
        <v>-2648.7649000000001</v>
      </c>
      <c r="CI2" s="39">
        <f t="shared" si="2"/>
        <v>2709.5672999999997</v>
      </c>
      <c r="CJ2" s="39">
        <f t="shared" si="2"/>
        <v>689.18</v>
      </c>
      <c r="CK2" s="39">
        <f t="shared" si="2"/>
        <v>-675.35640000000001</v>
      </c>
      <c r="CL2" s="39">
        <f t="shared" si="2"/>
        <v>93.644999999999982</v>
      </c>
      <c r="CM2" s="39">
        <f t="shared" si="2"/>
        <v>403.67500000000001</v>
      </c>
      <c r="CN2" s="39">
        <f t="shared" si="2"/>
        <v>638.22953800000005</v>
      </c>
      <c r="CO2" s="39">
        <f t="shared" si="2"/>
        <v>878.96900000000005</v>
      </c>
      <c r="CP2" s="39">
        <f t="shared" si="2"/>
        <v>423.61280300000004</v>
      </c>
      <c r="CQ2" s="39">
        <f t="shared" si="2"/>
        <v>-1865.5241000000001</v>
      </c>
      <c r="CR2" s="39">
        <f t="shared" si="2"/>
        <v>17.290900000000001</v>
      </c>
      <c r="CS2" s="39">
        <f t="shared" si="2"/>
        <v>408.68299999999999</v>
      </c>
      <c r="CT2" s="39">
        <f t="shared" si="2"/>
        <v>40.471200000000003</v>
      </c>
      <c r="CU2" s="39">
        <f t="shared" si="2"/>
        <v>1466.3100000000002</v>
      </c>
      <c r="CV2" s="39">
        <f t="shared" ref="CV2:EA2" si="3">SUM(CV3:CV53)</f>
        <v>72.506</v>
      </c>
      <c r="CW2" s="39">
        <f t="shared" si="3"/>
        <v>1192</v>
      </c>
      <c r="CX2" s="39">
        <f t="shared" si="3"/>
        <v>-322.97800000000001</v>
      </c>
      <c r="CY2" s="39">
        <f t="shared" si="3"/>
        <v>47.938899999999997</v>
      </c>
      <c r="CZ2" s="39">
        <f t="shared" si="3"/>
        <v>6671.78</v>
      </c>
      <c r="DA2" s="39">
        <f t="shared" si="3"/>
        <v>754.18499999999995</v>
      </c>
      <c r="DB2" s="39">
        <f t="shared" si="3"/>
        <v>61.097099999999998</v>
      </c>
      <c r="DC2" s="39">
        <f t="shared" si="3"/>
        <v>-1544.9496999999999</v>
      </c>
      <c r="DD2" s="39">
        <f t="shared" si="3"/>
        <v>-393.25580000000002</v>
      </c>
      <c r="DE2" s="39">
        <f t="shared" si="3"/>
        <v>92.930440000000004</v>
      </c>
      <c r="DF2" s="39">
        <f t="shared" si="3"/>
        <v>1072.7058999999999</v>
      </c>
      <c r="DG2" s="39">
        <f t="shared" si="3"/>
        <v>1124.3428999999999</v>
      </c>
      <c r="DH2" s="39">
        <f t="shared" si="3"/>
        <v>861.12220000000013</v>
      </c>
      <c r="DI2" s="39">
        <f t="shared" si="3"/>
        <v>-721.44799999999998</v>
      </c>
      <c r="DJ2" s="39">
        <f t="shared" si="3"/>
        <v>1220</v>
      </c>
      <c r="DK2" s="39">
        <f t="shared" si="3"/>
        <v>321.7</v>
      </c>
      <c r="DL2" s="39">
        <f t="shared" si="3"/>
        <v>-1488.4940000000001</v>
      </c>
      <c r="DM2" s="39">
        <f t="shared" si="3"/>
        <v>386.25</v>
      </c>
      <c r="DN2" s="39">
        <f t="shared" si="3"/>
        <v>371.1121</v>
      </c>
      <c r="DO2" s="39">
        <f t="shared" si="3"/>
        <v>377.66899999999998</v>
      </c>
      <c r="DP2" s="39">
        <f t="shared" si="3"/>
        <v>2814.7584999999999</v>
      </c>
      <c r="DQ2" s="39">
        <f t="shared" si="3"/>
        <v>981.17600000000004</v>
      </c>
      <c r="DR2" s="39">
        <f t="shared" si="3"/>
        <v>1610</v>
      </c>
      <c r="DS2" s="39">
        <f t="shared" si="3"/>
        <v>851.1110000000001</v>
      </c>
      <c r="DT2" s="39">
        <f t="shared" si="3"/>
        <v>33.078000000000003</v>
      </c>
      <c r="DU2" s="39">
        <f t="shared" si="3"/>
        <v>2588.5709999999999</v>
      </c>
      <c r="DV2" s="39">
        <f t="shared" si="3"/>
        <v>1665.7760000000001</v>
      </c>
      <c r="DW2" s="39">
        <f t="shared" si="3"/>
        <v>352.92899999999997</v>
      </c>
      <c r="DX2" s="39">
        <f t="shared" si="3"/>
        <v>-798.09052000000008</v>
      </c>
      <c r="DY2" s="39">
        <f t="shared" si="3"/>
        <v>89.626000000000005</v>
      </c>
      <c r="DZ2" s="39">
        <f t="shared" si="3"/>
        <v>1483.3133</v>
      </c>
      <c r="EA2" s="39">
        <f t="shared" si="3"/>
        <v>1370.3895</v>
      </c>
      <c r="EB2" s="39">
        <f t="shared" ref="EB2:FG2" si="4">SUM(EB3:EB53)</f>
        <v>728.73199999999997</v>
      </c>
      <c r="EC2" s="39">
        <f t="shared" si="4"/>
        <v>632.55650000000014</v>
      </c>
      <c r="ED2" s="39">
        <f t="shared" si="4"/>
        <v>2493.6818000000003</v>
      </c>
      <c r="EE2" s="39">
        <f t="shared" si="4"/>
        <v>1312.0987</v>
      </c>
      <c r="EF2" s="39">
        <f t="shared" si="4"/>
        <v>1341.7342000000001</v>
      </c>
      <c r="EG2" s="39">
        <f t="shared" si="4"/>
        <v>2768.625</v>
      </c>
      <c r="EH2" s="39">
        <f t="shared" si="4"/>
        <v>4871.7550000000001</v>
      </c>
      <c r="EI2" s="39">
        <f t="shared" si="4"/>
        <v>4551.4679999999998</v>
      </c>
      <c r="EJ2" s="39">
        <f t="shared" si="4"/>
        <v>734.77290000000005</v>
      </c>
      <c r="EK2" s="39">
        <f t="shared" si="4"/>
        <v>3390</v>
      </c>
      <c r="EL2" s="39">
        <f t="shared" si="4"/>
        <v>689.14599999999996</v>
      </c>
      <c r="EM2" s="39">
        <f t="shared" si="4"/>
        <v>-252.67900000000003</v>
      </c>
      <c r="EN2" s="39">
        <f t="shared" si="4"/>
        <v>399.827</v>
      </c>
      <c r="EO2" s="39">
        <f t="shared" si="4"/>
        <v>1816.93</v>
      </c>
      <c r="EP2" s="39">
        <f t="shared" si="4"/>
        <v>463.26</v>
      </c>
      <c r="EQ2" s="39">
        <f t="shared" si="4"/>
        <v>733.51499999999999</v>
      </c>
      <c r="ER2" s="39">
        <f t="shared" si="4"/>
        <v>1600.317</v>
      </c>
      <c r="ES2" s="39">
        <f t="shared" si="4"/>
        <v>454</v>
      </c>
      <c r="ET2" s="39">
        <f t="shared" si="4"/>
        <v>83.058700000000002</v>
      </c>
      <c r="EU2" s="39">
        <f t="shared" si="4"/>
        <v>845.68700000000001</v>
      </c>
      <c r="EV2" s="39">
        <f t="shared" si="4"/>
        <v>63.239139999999992</v>
      </c>
      <c r="EW2" s="39">
        <f t="shared" si="4"/>
        <v>46.640999999999998</v>
      </c>
      <c r="EX2" s="39">
        <f t="shared" si="4"/>
        <v>54.133499999999998</v>
      </c>
      <c r="EY2" s="39">
        <f t="shared" si="4"/>
        <v>266.00959999999998</v>
      </c>
      <c r="EZ2" s="39">
        <f t="shared" si="4"/>
        <v>266.959</v>
      </c>
      <c r="FA2" s="39">
        <f t="shared" si="4"/>
        <v>53.904299999999999</v>
      </c>
      <c r="FB2" s="39">
        <f t="shared" si="4"/>
        <v>225.94</v>
      </c>
      <c r="FC2" s="39">
        <f t="shared" si="4"/>
        <v>1.2673000000000001</v>
      </c>
      <c r="FD2" s="39">
        <f t="shared" si="4"/>
        <v>192.28849</v>
      </c>
      <c r="FE2" s="39">
        <f t="shared" si="4"/>
        <v>152.76636999999999</v>
      </c>
      <c r="FF2" s="39">
        <f t="shared" si="4"/>
        <v>-97.141509999999997</v>
      </c>
      <c r="FG2" s="39">
        <f t="shared" si="4"/>
        <v>-3.6530999999999949</v>
      </c>
      <c r="FH2" s="39">
        <f t="shared" ref="FH2:FS2" si="5">SUM(FH3:FH53)</f>
        <v>137.0925</v>
      </c>
      <c r="FI2" s="39">
        <f t="shared" si="5"/>
        <v>-211.08700000000002</v>
      </c>
      <c r="FJ2" s="39">
        <f t="shared" si="5"/>
        <v>1378.395</v>
      </c>
      <c r="FK2" s="39">
        <f t="shared" si="5"/>
        <v>1689.0401999999999</v>
      </c>
      <c r="FL2" s="39">
        <f t="shared" si="5"/>
        <v>-162.28649999999999</v>
      </c>
      <c r="FM2" s="39">
        <f t="shared" si="5"/>
        <v>-152.7654</v>
      </c>
      <c r="FN2" s="39">
        <f t="shared" si="5"/>
        <v>3060</v>
      </c>
      <c r="FO2" s="39">
        <f t="shared" si="5"/>
        <v>287.55560000000003</v>
      </c>
      <c r="FP2" s="39">
        <f t="shared" si="5"/>
        <v>-140.98669999999998</v>
      </c>
      <c r="FQ2" s="39">
        <f t="shared" si="5"/>
        <v>273</v>
      </c>
      <c r="FR2" s="39">
        <f t="shared" si="5"/>
        <v>23.426600000000001</v>
      </c>
      <c r="FS2" s="39">
        <f t="shared" si="5"/>
        <v>239.81649999999999</v>
      </c>
    </row>
    <row r="3" spans="1:175" x14ac:dyDescent="0.2">
      <c r="A3" s="28" t="s">
        <v>1269</v>
      </c>
      <c r="B3" s="29">
        <v>311.42500000000001</v>
      </c>
      <c r="C3" s="30">
        <v>296.36</v>
      </c>
      <c r="D3" s="30">
        <v>-38.755999999999972</v>
      </c>
      <c r="E3" s="33">
        <v>0</v>
      </c>
      <c r="F3" s="33">
        <v>0</v>
      </c>
      <c r="G3" s="33">
        <v>0</v>
      </c>
      <c r="H3" s="33">
        <v>0</v>
      </c>
      <c r="I3" s="33">
        <v>0</v>
      </c>
      <c r="J3" s="33">
        <v>0</v>
      </c>
      <c r="K3" s="33">
        <v>0</v>
      </c>
      <c r="L3" s="33">
        <v>0</v>
      </c>
      <c r="M3" s="33">
        <v>0</v>
      </c>
      <c r="N3" s="33">
        <v>0</v>
      </c>
      <c r="O3" s="33">
        <v>0</v>
      </c>
      <c r="P3" s="33">
        <v>0</v>
      </c>
      <c r="Q3" s="33">
        <v>0</v>
      </c>
      <c r="R3" s="33">
        <v>0</v>
      </c>
      <c r="S3" s="33">
        <v>0</v>
      </c>
      <c r="T3" s="33">
        <v>0</v>
      </c>
      <c r="U3" s="33">
        <v>0</v>
      </c>
      <c r="V3" s="33">
        <v>0</v>
      </c>
      <c r="W3" s="33">
        <v>0</v>
      </c>
      <c r="X3" s="33">
        <v>0</v>
      </c>
      <c r="Y3" s="33">
        <v>350.18099999999998</v>
      </c>
      <c r="Z3" s="33">
        <v>0</v>
      </c>
      <c r="AA3" s="33">
        <v>0</v>
      </c>
      <c r="AB3" s="33">
        <v>0</v>
      </c>
      <c r="AC3" s="33">
        <v>0</v>
      </c>
      <c r="AD3" s="33">
        <v>0</v>
      </c>
      <c r="AE3" s="33">
        <v>0</v>
      </c>
      <c r="AF3" s="33">
        <v>0</v>
      </c>
      <c r="AG3" s="33">
        <v>0</v>
      </c>
      <c r="AH3" s="33">
        <v>0</v>
      </c>
      <c r="AI3" s="33">
        <v>0</v>
      </c>
      <c r="AJ3" s="33">
        <v>0</v>
      </c>
      <c r="AK3" s="33">
        <v>0</v>
      </c>
      <c r="AL3" s="33">
        <v>0</v>
      </c>
      <c r="AM3" s="33">
        <v>0</v>
      </c>
      <c r="AN3" s="33">
        <v>0</v>
      </c>
      <c r="AO3" s="33">
        <v>0</v>
      </c>
      <c r="AP3" s="33">
        <v>0</v>
      </c>
      <c r="AQ3" s="33">
        <v>0</v>
      </c>
      <c r="AR3" s="33">
        <v>0</v>
      </c>
      <c r="AS3" s="33">
        <v>0</v>
      </c>
      <c r="AT3" s="33">
        <v>0</v>
      </c>
      <c r="AU3" s="33">
        <v>0</v>
      </c>
      <c r="AV3" s="33">
        <v>0</v>
      </c>
      <c r="AW3" s="33">
        <v>0</v>
      </c>
      <c r="AX3" s="33">
        <v>0</v>
      </c>
      <c r="AY3" s="33">
        <v>0</v>
      </c>
      <c r="AZ3" s="33">
        <v>0</v>
      </c>
      <c r="BA3" s="33">
        <v>0</v>
      </c>
      <c r="BB3" s="33">
        <v>0</v>
      </c>
      <c r="BC3" s="33">
        <v>0</v>
      </c>
      <c r="BD3" s="33">
        <v>0</v>
      </c>
      <c r="BE3" s="33">
        <v>0</v>
      </c>
      <c r="BF3" s="33">
        <v>0</v>
      </c>
      <c r="BG3" s="33">
        <v>0</v>
      </c>
      <c r="BH3" s="33">
        <v>0</v>
      </c>
      <c r="BI3" s="33">
        <v>0</v>
      </c>
      <c r="BJ3" s="33">
        <v>0</v>
      </c>
      <c r="BK3" s="33">
        <v>0</v>
      </c>
      <c r="BL3" s="33">
        <v>0</v>
      </c>
      <c r="BM3" s="33">
        <v>0</v>
      </c>
      <c r="BN3" s="33">
        <v>0</v>
      </c>
      <c r="BO3" s="33">
        <v>0</v>
      </c>
      <c r="BP3" s="33">
        <v>0</v>
      </c>
      <c r="BQ3" s="33">
        <v>0</v>
      </c>
      <c r="BR3" s="33">
        <v>0</v>
      </c>
      <c r="BS3" s="33">
        <v>0</v>
      </c>
      <c r="BT3" s="33">
        <v>0</v>
      </c>
      <c r="BU3" s="33">
        <v>0</v>
      </c>
      <c r="BV3" s="33">
        <v>0</v>
      </c>
      <c r="BW3" s="33">
        <v>0</v>
      </c>
      <c r="BX3" s="33">
        <v>0</v>
      </c>
      <c r="BY3" s="33">
        <v>0</v>
      </c>
      <c r="BZ3" s="33">
        <v>0</v>
      </c>
      <c r="CA3" s="33">
        <v>0</v>
      </c>
      <c r="CB3" s="33">
        <v>0</v>
      </c>
      <c r="CC3" s="33">
        <v>0</v>
      </c>
      <c r="CD3" s="33">
        <v>0</v>
      </c>
      <c r="CE3" s="33">
        <v>0</v>
      </c>
      <c r="CF3" s="33">
        <v>0</v>
      </c>
      <c r="CG3" s="33">
        <v>0</v>
      </c>
      <c r="CH3" s="33">
        <v>0</v>
      </c>
      <c r="CI3" s="33">
        <v>0</v>
      </c>
      <c r="CJ3" s="33">
        <v>0</v>
      </c>
      <c r="CK3" s="33">
        <v>0</v>
      </c>
      <c r="CL3" s="33">
        <v>0</v>
      </c>
      <c r="CM3" s="33">
        <v>0</v>
      </c>
      <c r="CN3" s="33">
        <v>0</v>
      </c>
      <c r="CO3" s="33">
        <v>0</v>
      </c>
      <c r="CP3" s="33">
        <v>0</v>
      </c>
      <c r="CQ3" s="33">
        <v>0</v>
      </c>
      <c r="CR3" s="33">
        <v>0</v>
      </c>
      <c r="CS3" s="33">
        <v>0</v>
      </c>
      <c r="CT3" s="33">
        <v>0</v>
      </c>
      <c r="CU3" s="33">
        <v>0</v>
      </c>
      <c r="CV3" s="33">
        <v>0</v>
      </c>
      <c r="CW3" s="33">
        <v>0</v>
      </c>
      <c r="CX3" s="33">
        <v>0</v>
      </c>
      <c r="CY3" s="33">
        <v>0</v>
      </c>
      <c r="CZ3" s="33">
        <v>0</v>
      </c>
      <c r="DA3" s="33">
        <v>0</v>
      </c>
      <c r="DB3" s="33">
        <v>0</v>
      </c>
      <c r="DC3" s="33">
        <v>0</v>
      </c>
      <c r="DD3" s="33">
        <v>0</v>
      </c>
      <c r="DE3" s="33">
        <v>0</v>
      </c>
      <c r="DF3" s="33">
        <v>0</v>
      </c>
      <c r="DG3" s="33">
        <v>0</v>
      </c>
      <c r="DH3" s="33">
        <v>0</v>
      </c>
      <c r="DI3" s="33">
        <v>0</v>
      </c>
      <c r="DJ3" s="33">
        <v>0</v>
      </c>
      <c r="DK3" s="33">
        <v>0</v>
      </c>
      <c r="DL3" s="33">
        <v>0</v>
      </c>
      <c r="DM3" s="33">
        <v>0</v>
      </c>
      <c r="DN3" s="33">
        <v>0</v>
      </c>
      <c r="DO3" s="33">
        <v>0</v>
      </c>
      <c r="DP3" s="33">
        <v>0</v>
      </c>
      <c r="DQ3" s="33">
        <v>0</v>
      </c>
      <c r="DR3" s="33">
        <v>0</v>
      </c>
      <c r="DS3" s="33">
        <v>0</v>
      </c>
      <c r="DT3" s="33">
        <v>0</v>
      </c>
      <c r="DU3" s="33">
        <v>0</v>
      </c>
      <c r="DV3" s="33">
        <v>0</v>
      </c>
      <c r="DW3" s="33">
        <v>0</v>
      </c>
      <c r="DX3" s="33">
        <v>0</v>
      </c>
      <c r="DY3" s="33">
        <v>0</v>
      </c>
      <c r="DZ3" s="33">
        <v>0</v>
      </c>
      <c r="EA3" s="33">
        <v>0</v>
      </c>
      <c r="EB3" s="33">
        <v>0</v>
      </c>
      <c r="EC3" s="33">
        <v>0</v>
      </c>
      <c r="ED3" s="33">
        <v>0</v>
      </c>
      <c r="EE3" s="33">
        <v>0</v>
      </c>
      <c r="EF3" s="33">
        <v>0</v>
      </c>
      <c r="EG3" s="33">
        <v>0</v>
      </c>
      <c r="EH3" s="33">
        <v>0</v>
      </c>
      <c r="EI3" s="33">
        <v>0</v>
      </c>
      <c r="EJ3" s="33">
        <v>0</v>
      </c>
      <c r="EK3" s="33">
        <v>0</v>
      </c>
      <c r="EL3" s="33">
        <v>0</v>
      </c>
      <c r="EM3" s="33">
        <v>0</v>
      </c>
      <c r="EN3" s="33">
        <v>0</v>
      </c>
      <c r="EO3" s="33">
        <v>0</v>
      </c>
      <c r="EP3" s="33">
        <v>0</v>
      </c>
      <c r="EQ3" s="33">
        <v>0</v>
      </c>
      <c r="ER3" s="33">
        <v>0</v>
      </c>
      <c r="ES3" s="33">
        <v>0</v>
      </c>
      <c r="ET3" s="33">
        <v>0</v>
      </c>
      <c r="EU3" s="33">
        <v>0</v>
      </c>
      <c r="EV3" s="33">
        <v>0</v>
      </c>
      <c r="EW3" s="33">
        <v>0</v>
      </c>
      <c r="EX3" s="33">
        <v>0</v>
      </c>
      <c r="EY3" s="33">
        <v>0</v>
      </c>
      <c r="EZ3" s="33">
        <v>0</v>
      </c>
      <c r="FA3" s="33">
        <v>0</v>
      </c>
      <c r="FB3" s="33">
        <v>0</v>
      </c>
      <c r="FC3" s="33">
        <v>0</v>
      </c>
      <c r="FD3" s="33">
        <v>0</v>
      </c>
      <c r="FE3" s="33">
        <v>0</v>
      </c>
      <c r="FF3" s="33">
        <v>0</v>
      </c>
      <c r="FG3" s="33">
        <v>0</v>
      </c>
      <c r="FH3" s="33">
        <v>0</v>
      </c>
      <c r="FI3" s="33">
        <v>0</v>
      </c>
      <c r="FJ3" s="33">
        <v>0</v>
      </c>
      <c r="FK3" s="33">
        <v>0</v>
      </c>
      <c r="FL3" s="33">
        <v>0</v>
      </c>
      <c r="FM3" s="33">
        <v>0</v>
      </c>
      <c r="FN3" s="33">
        <v>0</v>
      </c>
      <c r="FO3" s="33">
        <v>0</v>
      </c>
      <c r="FP3" s="33">
        <v>0</v>
      </c>
      <c r="FQ3" s="33">
        <v>0</v>
      </c>
      <c r="FR3" s="33">
        <v>0</v>
      </c>
      <c r="FS3" s="33">
        <v>0</v>
      </c>
    </row>
    <row r="4" spans="1:175" x14ac:dyDescent="0.2">
      <c r="A4" s="28" t="s">
        <v>1221</v>
      </c>
      <c r="B4" s="29">
        <v>56.930999999999997</v>
      </c>
      <c r="C4" s="30">
        <v>311.70999999999998</v>
      </c>
      <c r="D4" s="30">
        <v>45.569999999999993</v>
      </c>
      <c r="E4" s="33">
        <v>0</v>
      </c>
      <c r="F4" s="33">
        <v>0</v>
      </c>
      <c r="G4" s="33">
        <v>0</v>
      </c>
      <c r="H4" s="33">
        <v>0</v>
      </c>
      <c r="I4" s="33">
        <v>0</v>
      </c>
      <c r="J4" s="33">
        <v>0</v>
      </c>
      <c r="K4" s="33">
        <v>0</v>
      </c>
      <c r="L4" s="33">
        <v>39.118000000000002</v>
      </c>
      <c r="M4" s="33">
        <v>0</v>
      </c>
      <c r="N4" s="33">
        <v>0</v>
      </c>
      <c r="O4" s="33">
        <v>0</v>
      </c>
      <c r="P4" s="34">
        <v>-122.26600000000001</v>
      </c>
      <c r="Q4" s="33">
        <v>0</v>
      </c>
      <c r="R4" s="33">
        <v>0</v>
      </c>
      <c r="S4" s="33">
        <v>0</v>
      </c>
      <c r="T4" s="33">
        <v>0</v>
      </c>
      <c r="U4" s="33">
        <v>0</v>
      </c>
      <c r="V4" s="33">
        <v>0</v>
      </c>
      <c r="W4" s="33">
        <v>0</v>
      </c>
      <c r="X4" s="33">
        <v>0</v>
      </c>
      <c r="Y4" s="33">
        <v>0</v>
      </c>
      <c r="Z4" s="33">
        <v>0</v>
      </c>
      <c r="AA4" s="33">
        <v>0</v>
      </c>
      <c r="AB4" s="33">
        <v>0</v>
      </c>
      <c r="AC4" s="33">
        <v>0</v>
      </c>
      <c r="AD4" s="33">
        <v>0</v>
      </c>
      <c r="AE4" s="33">
        <v>0</v>
      </c>
      <c r="AF4" s="33">
        <v>0</v>
      </c>
      <c r="AG4" s="33">
        <v>0</v>
      </c>
      <c r="AH4" s="33">
        <v>0</v>
      </c>
      <c r="AI4" s="33">
        <v>0</v>
      </c>
      <c r="AJ4" s="33">
        <v>0</v>
      </c>
      <c r="AK4" s="33">
        <v>0</v>
      </c>
      <c r="AL4" s="33">
        <v>0</v>
      </c>
      <c r="AM4" s="33">
        <v>0</v>
      </c>
      <c r="AN4" s="33">
        <v>0</v>
      </c>
      <c r="AO4" s="33">
        <v>0</v>
      </c>
      <c r="AP4" s="33">
        <v>0</v>
      </c>
      <c r="AQ4" s="33">
        <v>0</v>
      </c>
      <c r="AR4" s="33">
        <v>0</v>
      </c>
      <c r="AS4" s="33">
        <v>0</v>
      </c>
      <c r="AT4" s="33">
        <v>0</v>
      </c>
      <c r="AU4" s="33">
        <v>0</v>
      </c>
      <c r="AV4" s="33">
        <v>0</v>
      </c>
      <c r="AW4" s="33">
        <v>0</v>
      </c>
      <c r="AX4" s="33">
        <v>0</v>
      </c>
      <c r="AY4" s="33">
        <v>0</v>
      </c>
      <c r="AZ4" s="33">
        <v>0</v>
      </c>
      <c r="BA4" s="33">
        <v>0</v>
      </c>
      <c r="BB4" s="33">
        <v>0</v>
      </c>
      <c r="BC4" s="33">
        <v>0</v>
      </c>
      <c r="BD4" s="33">
        <v>0</v>
      </c>
      <c r="BE4" s="33">
        <v>0</v>
      </c>
      <c r="BF4" s="33">
        <v>0</v>
      </c>
      <c r="BG4" s="33">
        <v>0</v>
      </c>
      <c r="BH4" s="33">
        <v>0</v>
      </c>
      <c r="BI4" s="33">
        <v>0</v>
      </c>
      <c r="BJ4" s="33">
        <v>0</v>
      </c>
      <c r="BK4" s="33">
        <v>0</v>
      </c>
      <c r="BL4" s="33">
        <v>0</v>
      </c>
      <c r="BM4" s="33">
        <v>0</v>
      </c>
      <c r="BN4" s="33">
        <v>0</v>
      </c>
      <c r="BO4" s="33">
        <v>0</v>
      </c>
      <c r="BP4" s="33">
        <v>0</v>
      </c>
      <c r="BQ4" s="33">
        <v>0</v>
      </c>
      <c r="BR4" s="33">
        <v>0</v>
      </c>
      <c r="BS4" s="33">
        <v>0</v>
      </c>
      <c r="BT4" s="33">
        <v>0</v>
      </c>
      <c r="BU4" s="33">
        <v>0</v>
      </c>
      <c r="BV4" s="33">
        <v>0</v>
      </c>
      <c r="BW4" s="33">
        <v>0</v>
      </c>
      <c r="BX4" s="33">
        <v>0</v>
      </c>
      <c r="BY4" s="33">
        <v>0</v>
      </c>
      <c r="BZ4" s="33">
        <v>0</v>
      </c>
      <c r="CA4" s="33">
        <v>0</v>
      </c>
      <c r="CB4" s="33">
        <v>0</v>
      </c>
      <c r="CC4" s="33">
        <v>0</v>
      </c>
      <c r="CD4" s="33">
        <v>0</v>
      </c>
      <c r="CE4" s="33">
        <v>0</v>
      </c>
      <c r="CF4" s="33">
        <v>0</v>
      </c>
      <c r="CG4" s="33">
        <v>0</v>
      </c>
      <c r="CH4" s="33">
        <v>0</v>
      </c>
      <c r="CI4" s="33">
        <v>0</v>
      </c>
      <c r="CJ4" s="33">
        <v>0</v>
      </c>
      <c r="CK4" s="33">
        <v>0</v>
      </c>
      <c r="CL4" s="33">
        <v>0</v>
      </c>
      <c r="CM4" s="33">
        <v>0</v>
      </c>
      <c r="CN4" s="33">
        <v>0</v>
      </c>
      <c r="CO4" s="33">
        <v>0</v>
      </c>
      <c r="CP4" s="33">
        <v>0</v>
      </c>
      <c r="CQ4" s="33">
        <v>0</v>
      </c>
      <c r="CR4" s="33">
        <v>0</v>
      </c>
      <c r="CS4" s="33">
        <v>0</v>
      </c>
      <c r="CT4" s="33">
        <v>0</v>
      </c>
      <c r="CU4" s="33">
        <v>0</v>
      </c>
      <c r="CV4" s="33">
        <v>0</v>
      </c>
      <c r="CW4" s="33">
        <v>0</v>
      </c>
      <c r="CX4" s="33">
        <v>4.883</v>
      </c>
      <c r="CY4" s="33">
        <v>0</v>
      </c>
      <c r="CZ4" s="33">
        <v>0</v>
      </c>
      <c r="DA4" s="33">
        <v>0</v>
      </c>
      <c r="DB4" s="33">
        <v>0</v>
      </c>
      <c r="DC4" s="33">
        <v>0</v>
      </c>
      <c r="DD4" s="33">
        <v>0</v>
      </c>
      <c r="DE4" s="33">
        <v>0</v>
      </c>
      <c r="DF4" s="33">
        <v>0</v>
      </c>
      <c r="DG4" s="33">
        <v>0</v>
      </c>
      <c r="DH4" s="33">
        <v>0</v>
      </c>
      <c r="DI4" s="33">
        <v>0</v>
      </c>
      <c r="DJ4" s="33">
        <v>0</v>
      </c>
      <c r="DK4" s="33">
        <v>0</v>
      </c>
      <c r="DL4" s="33">
        <v>0</v>
      </c>
      <c r="DM4" s="33">
        <v>0</v>
      </c>
      <c r="DN4" s="33">
        <v>0</v>
      </c>
      <c r="DO4" s="33">
        <v>0</v>
      </c>
      <c r="DP4" s="33">
        <v>0</v>
      </c>
      <c r="DQ4" s="33">
        <v>0</v>
      </c>
      <c r="DR4" s="33">
        <v>0</v>
      </c>
      <c r="DS4" s="33">
        <v>0</v>
      </c>
      <c r="DT4" s="33">
        <v>0</v>
      </c>
      <c r="DU4" s="33">
        <v>0</v>
      </c>
      <c r="DV4" s="33">
        <v>0</v>
      </c>
      <c r="DW4" s="33">
        <v>0</v>
      </c>
      <c r="DX4" s="33">
        <v>0</v>
      </c>
      <c r="DY4" s="33">
        <v>89.626000000000005</v>
      </c>
      <c r="DZ4" s="33">
        <v>0</v>
      </c>
      <c r="EA4" s="33">
        <v>0</v>
      </c>
      <c r="EB4" s="33">
        <v>0</v>
      </c>
      <c r="EC4" s="33">
        <v>0</v>
      </c>
      <c r="ED4" s="33">
        <v>0</v>
      </c>
      <c r="EE4" s="33">
        <v>0</v>
      </c>
      <c r="EF4" s="33">
        <v>0</v>
      </c>
      <c r="EG4" s="33">
        <v>0</v>
      </c>
      <c r="EH4" s="33">
        <v>0</v>
      </c>
      <c r="EI4" s="33">
        <v>0</v>
      </c>
      <c r="EJ4" s="33">
        <v>0</v>
      </c>
      <c r="EK4" s="33">
        <v>0</v>
      </c>
      <c r="EL4" s="33">
        <v>0</v>
      </c>
      <c r="EM4" s="33">
        <v>0</v>
      </c>
      <c r="EN4" s="33">
        <v>0</v>
      </c>
      <c r="EO4" s="33">
        <v>0</v>
      </c>
      <c r="EP4" s="33">
        <v>0</v>
      </c>
      <c r="EQ4" s="33">
        <v>0</v>
      </c>
      <c r="ER4" s="33">
        <v>0</v>
      </c>
      <c r="ES4" s="33">
        <v>0</v>
      </c>
      <c r="ET4" s="33">
        <v>0</v>
      </c>
      <c r="EU4" s="33">
        <v>0</v>
      </c>
      <c r="EV4" s="33">
        <v>0</v>
      </c>
      <c r="EW4" s="33">
        <v>0</v>
      </c>
      <c r="EX4" s="33">
        <v>0</v>
      </c>
      <c r="EY4" s="33">
        <v>0</v>
      </c>
      <c r="EZ4" s="33">
        <v>0</v>
      </c>
      <c r="FA4" s="33">
        <v>0</v>
      </c>
      <c r="FB4" s="33">
        <v>0</v>
      </c>
      <c r="FC4" s="33">
        <v>0</v>
      </c>
      <c r="FD4" s="33">
        <v>0</v>
      </c>
      <c r="FE4" s="33">
        <v>0</v>
      </c>
      <c r="FF4" s="33">
        <v>0</v>
      </c>
      <c r="FG4" s="33">
        <v>0</v>
      </c>
      <c r="FH4" s="33">
        <v>0</v>
      </c>
      <c r="FI4" s="33">
        <v>0</v>
      </c>
      <c r="FJ4" s="33">
        <v>0</v>
      </c>
      <c r="FK4" s="33">
        <v>0</v>
      </c>
      <c r="FL4" s="33">
        <v>0</v>
      </c>
      <c r="FM4" s="33">
        <v>0</v>
      </c>
      <c r="FN4" s="33">
        <v>0</v>
      </c>
      <c r="FO4" s="33">
        <v>0</v>
      </c>
      <c r="FP4" s="33">
        <v>0</v>
      </c>
      <c r="FQ4" s="33">
        <v>0</v>
      </c>
      <c r="FR4" s="33">
        <v>0</v>
      </c>
      <c r="FS4" s="33">
        <v>0</v>
      </c>
    </row>
    <row r="5" spans="1:175" x14ac:dyDescent="0.2">
      <c r="A5" s="31" t="s">
        <v>909</v>
      </c>
      <c r="B5" s="29">
        <v>105.191</v>
      </c>
      <c r="C5" s="30">
        <v>418.96</v>
      </c>
      <c r="D5" s="30">
        <v>74.843999999999994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33">
        <v>0</v>
      </c>
      <c r="AD5" s="33">
        <v>0</v>
      </c>
      <c r="AE5" s="33">
        <v>0</v>
      </c>
      <c r="AF5" s="33">
        <v>0</v>
      </c>
      <c r="AG5" s="33">
        <v>0</v>
      </c>
      <c r="AH5" s="33">
        <v>0</v>
      </c>
      <c r="AI5" s="33">
        <v>0</v>
      </c>
      <c r="AJ5" s="33">
        <v>0</v>
      </c>
      <c r="AK5" s="33">
        <v>0</v>
      </c>
      <c r="AL5" s="33">
        <v>0</v>
      </c>
      <c r="AM5" s="33">
        <v>0</v>
      </c>
      <c r="AN5" s="33">
        <v>0</v>
      </c>
      <c r="AO5" s="33">
        <v>0</v>
      </c>
      <c r="AP5" s="33">
        <v>0</v>
      </c>
      <c r="AQ5" s="33">
        <v>0</v>
      </c>
      <c r="AR5" s="33">
        <v>0</v>
      </c>
      <c r="AS5" s="33">
        <v>0</v>
      </c>
      <c r="AT5" s="33">
        <v>0</v>
      </c>
      <c r="AU5" s="33">
        <v>0</v>
      </c>
      <c r="AV5" s="33">
        <v>0</v>
      </c>
      <c r="AW5" s="33">
        <v>0</v>
      </c>
      <c r="AX5" s="35">
        <v>30.347000000000001</v>
      </c>
      <c r="AY5" s="33">
        <v>0</v>
      </c>
      <c r="AZ5" s="33">
        <v>0</v>
      </c>
      <c r="BA5" s="33">
        <v>0</v>
      </c>
      <c r="BB5" s="33">
        <v>0</v>
      </c>
      <c r="BC5" s="33">
        <v>0</v>
      </c>
      <c r="BD5" s="33">
        <v>0</v>
      </c>
      <c r="BE5" s="33">
        <v>0</v>
      </c>
      <c r="BF5" s="33">
        <v>0</v>
      </c>
      <c r="BG5" s="33">
        <v>0</v>
      </c>
      <c r="BH5" s="33">
        <v>0</v>
      </c>
      <c r="BI5" s="33">
        <v>0</v>
      </c>
      <c r="BJ5" s="33">
        <v>0</v>
      </c>
      <c r="BK5" s="33">
        <v>0</v>
      </c>
      <c r="BL5" s="33">
        <v>0</v>
      </c>
      <c r="BM5" s="33">
        <v>0</v>
      </c>
      <c r="BN5" s="33">
        <v>0</v>
      </c>
      <c r="BO5" s="33">
        <v>0</v>
      </c>
      <c r="BP5" s="33">
        <v>0</v>
      </c>
      <c r="BQ5" s="33">
        <v>0</v>
      </c>
      <c r="BR5" s="33">
        <v>0</v>
      </c>
      <c r="BS5" s="33">
        <v>0</v>
      </c>
      <c r="BT5" s="33">
        <v>0</v>
      </c>
      <c r="BU5" s="33">
        <v>0</v>
      </c>
      <c r="BV5" s="33">
        <v>0</v>
      </c>
      <c r="BW5" s="33">
        <v>0</v>
      </c>
      <c r="BX5" s="33">
        <v>0</v>
      </c>
      <c r="BY5" s="33">
        <v>0</v>
      </c>
      <c r="BZ5" s="33">
        <v>0</v>
      </c>
      <c r="CA5" s="33">
        <v>0</v>
      </c>
      <c r="CB5" s="33">
        <v>0</v>
      </c>
      <c r="CC5" s="33">
        <v>0</v>
      </c>
      <c r="CD5" s="33">
        <v>0</v>
      </c>
      <c r="CE5" s="33">
        <v>0</v>
      </c>
      <c r="CF5" s="33">
        <v>0</v>
      </c>
      <c r="CG5" s="33">
        <v>0</v>
      </c>
      <c r="CH5" s="33">
        <v>0</v>
      </c>
      <c r="CI5" s="33">
        <v>0</v>
      </c>
      <c r="CJ5" s="33">
        <v>0</v>
      </c>
      <c r="CK5" s="33">
        <v>0</v>
      </c>
      <c r="CL5" s="33">
        <v>0</v>
      </c>
      <c r="CM5" s="33">
        <v>0</v>
      </c>
      <c r="CN5" s="33">
        <v>0</v>
      </c>
      <c r="CO5" s="33">
        <v>0</v>
      </c>
      <c r="CP5" s="33">
        <v>0</v>
      </c>
      <c r="CQ5" s="33">
        <v>0</v>
      </c>
      <c r="CR5" s="33">
        <v>0</v>
      </c>
      <c r="CS5" s="33">
        <v>0</v>
      </c>
      <c r="CT5" s="33">
        <v>0</v>
      </c>
      <c r="CU5" s="33">
        <v>0</v>
      </c>
      <c r="CV5" s="33">
        <v>0</v>
      </c>
      <c r="CW5" s="33">
        <v>0</v>
      </c>
      <c r="CX5" s="33">
        <v>0</v>
      </c>
      <c r="CY5" s="33">
        <v>0</v>
      </c>
      <c r="CZ5" s="33">
        <v>0</v>
      </c>
      <c r="DA5" s="33">
        <v>0</v>
      </c>
      <c r="DB5" s="33">
        <v>0</v>
      </c>
      <c r="DC5" s="33">
        <v>0</v>
      </c>
      <c r="DD5" s="33">
        <v>0</v>
      </c>
      <c r="DE5" s="33">
        <v>0</v>
      </c>
      <c r="DF5" s="33">
        <v>0</v>
      </c>
      <c r="DG5" s="33">
        <v>0</v>
      </c>
      <c r="DH5" s="33">
        <v>0</v>
      </c>
      <c r="DI5" s="33">
        <v>0</v>
      </c>
      <c r="DJ5" s="33">
        <v>0</v>
      </c>
      <c r="DK5" s="33">
        <v>0</v>
      </c>
      <c r="DL5" s="33">
        <v>0</v>
      </c>
      <c r="DM5" s="33">
        <v>0</v>
      </c>
      <c r="DN5" s="33">
        <v>0</v>
      </c>
      <c r="DO5" s="33">
        <v>0</v>
      </c>
      <c r="DP5" s="33">
        <v>0</v>
      </c>
      <c r="DQ5" s="33">
        <v>0</v>
      </c>
      <c r="DR5" s="33">
        <v>0</v>
      </c>
      <c r="DS5" s="33">
        <v>0</v>
      </c>
      <c r="DT5" s="33">
        <v>0</v>
      </c>
      <c r="DU5" s="33">
        <v>0</v>
      </c>
      <c r="DV5" s="33">
        <v>0</v>
      </c>
      <c r="DW5" s="33">
        <v>0</v>
      </c>
      <c r="DX5" s="33">
        <v>0</v>
      </c>
      <c r="DY5" s="33">
        <v>0</v>
      </c>
      <c r="DZ5" s="33">
        <v>0</v>
      </c>
      <c r="EA5" s="33">
        <v>0</v>
      </c>
      <c r="EB5" s="33">
        <v>0</v>
      </c>
      <c r="EC5" s="33">
        <v>0</v>
      </c>
      <c r="ED5" s="33">
        <v>0</v>
      </c>
      <c r="EE5" s="33">
        <v>0</v>
      </c>
      <c r="EF5" s="33">
        <v>0</v>
      </c>
      <c r="EG5" s="33">
        <v>0</v>
      </c>
      <c r="EH5" s="33">
        <v>0</v>
      </c>
      <c r="EI5" s="33">
        <v>0</v>
      </c>
      <c r="EJ5" s="33">
        <v>0</v>
      </c>
      <c r="EK5" s="33">
        <v>0</v>
      </c>
      <c r="EL5" s="33">
        <v>0</v>
      </c>
      <c r="EM5" s="33">
        <v>0</v>
      </c>
      <c r="EN5" s="33">
        <v>0</v>
      </c>
      <c r="EO5" s="33">
        <v>0</v>
      </c>
      <c r="EP5" s="33">
        <v>0</v>
      </c>
      <c r="EQ5" s="33">
        <v>0</v>
      </c>
      <c r="ER5" s="33">
        <v>0</v>
      </c>
      <c r="ES5" s="33">
        <v>0</v>
      </c>
      <c r="ET5" s="33">
        <v>0</v>
      </c>
      <c r="EU5" s="33">
        <v>0</v>
      </c>
      <c r="EV5" s="33">
        <v>0</v>
      </c>
      <c r="EW5" s="33">
        <v>0</v>
      </c>
      <c r="EX5" s="33">
        <v>0</v>
      </c>
      <c r="EY5" s="33">
        <v>0</v>
      </c>
      <c r="EZ5" s="33">
        <v>0</v>
      </c>
      <c r="FA5" s="33">
        <v>0</v>
      </c>
      <c r="FB5" s="33">
        <v>0</v>
      </c>
      <c r="FC5" s="33">
        <v>0</v>
      </c>
      <c r="FD5" s="33">
        <v>0</v>
      </c>
      <c r="FE5" s="33">
        <v>0</v>
      </c>
      <c r="FF5" s="33">
        <v>0</v>
      </c>
      <c r="FG5" s="33">
        <v>0</v>
      </c>
      <c r="FH5" s="33">
        <v>0</v>
      </c>
      <c r="FI5" s="33">
        <v>0</v>
      </c>
      <c r="FJ5" s="33">
        <v>0</v>
      </c>
      <c r="FK5" s="33">
        <v>0</v>
      </c>
      <c r="FL5" s="33">
        <v>0</v>
      </c>
      <c r="FM5" s="33">
        <v>0</v>
      </c>
      <c r="FN5" s="33">
        <v>0</v>
      </c>
      <c r="FO5" s="33">
        <v>0</v>
      </c>
      <c r="FP5" s="33">
        <v>0</v>
      </c>
      <c r="FQ5" s="33">
        <v>0</v>
      </c>
      <c r="FR5" s="33">
        <v>0</v>
      </c>
      <c r="FS5" s="33">
        <v>0</v>
      </c>
    </row>
    <row r="6" spans="1:175" x14ac:dyDescent="0.2">
      <c r="A6" s="31" t="s">
        <v>1260</v>
      </c>
      <c r="B6" s="29">
        <v>227.45099999999999</v>
      </c>
      <c r="C6" s="30">
        <v>438.96</v>
      </c>
      <c r="D6" s="30">
        <v>-14.569000000000017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33">
        <v>0</v>
      </c>
      <c r="AD6" s="33">
        <v>0</v>
      </c>
      <c r="AE6" s="33">
        <v>0</v>
      </c>
      <c r="AF6" s="33">
        <v>0</v>
      </c>
      <c r="AG6" s="33">
        <v>0</v>
      </c>
      <c r="AH6" s="33">
        <v>0</v>
      </c>
      <c r="AI6" s="33">
        <v>0</v>
      </c>
      <c r="AJ6" s="33">
        <v>0</v>
      </c>
      <c r="AK6" s="33">
        <v>0</v>
      </c>
      <c r="AL6" s="33">
        <v>0</v>
      </c>
      <c r="AM6" s="33">
        <v>0</v>
      </c>
      <c r="AN6" s="33">
        <v>0</v>
      </c>
      <c r="AO6" s="33">
        <v>0</v>
      </c>
      <c r="AP6" s="33">
        <v>0</v>
      </c>
      <c r="AQ6" s="33">
        <v>0</v>
      </c>
      <c r="AR6" s="33">
        <v>0</v>
      </c>
      <c r="AS6" s="33">
        <v>0</v>
      </c>
      <c r="AT6" s="35">
        <v>10.58</v>
      </c>
      <c r="AU6" s="33">
        <v>0</v>
      </c>
      <c r="AV6" s="33">
        <v>0</v>
      </c>
      <c r="AW6" s="33">
        <v>0</v>
      </c>
      <c r="AX6" s="33">
        <v>0</v>
      </c>
      <c r="AY6" s="33">
        <v>0</v>
      </c>
      <c r="AZ6" s="33">
        <v>0</v>
      </c>
      <c r="BA6" s="33">
        <v>0</v>
      </c>
      <c r="BB6" s="33">
        <v>0</v>
      </c>
      <c r="BC6" s="33">
        <v>0</v>
      </c>
      <c r="BD6" s="33">
        <v>0</v>
      </c>
      <c r="BE6" s="33">
        <v>0</v>
      </c>
      <c r="BF6" s="33">
        <v>0</v>
      </c>
      <c r="BG6" s="33">
        <v>0</v>
      </c>
      <c r="BH6" s="33">
        <v>0</v>
      </c>
      <c r="BI6" s="33">
        <v>0</v>
      </c>
      <c r="BJ6" s="33">
        <v>0</v>
      </c>
      <c r="BK6" s="33">
        <v>0</v>
      </c>
      <c r="BL6" s="33">
        <v>118.26600000000001</v>
      </c>
      <c r="BM6" s="33">
        <v>0</v>
      </c>
      <c r="BN6" s="33">
        <v>0</v>
      </c>
      <c r="BO6" s="35">
        <v>113.17400000000001</v>
      </c>
      <c r="BP6" s="33">
        <v>0</v>
      </c>
      <c r="BQ6" s="33">
        <v>0</v>
      </c>
      <c r="BR6" s="33">
        <v>0</v>
      </c>
      <c r="BS6" s="33">
        <v>0</v>
      </c>
      <c r="BT6" s="33">
        <v>0</v>
      </c>
      <c r="BU6" s="33">
        <v>0</v>
      </c>
      <c r="BV6" s="33">
        <v>0</v>
      </c>
      <c r="BW6" s="33">
        <v>0</v>
      </c>
      <c r="BX6" s="33">
        <v>0</v>
      </c>
      <c r="BY6" s="33">
        <v>0</v>
      </c>
      <c r="BZ6" s="33">
        <v>0</v>
      </c>
      <c r="CA6" s="33">
        <v>0</v>
      </c>
      <c r="CB6" s="33">
        <v>0</v>
      </c>
      <c r="CC6" s="33">
        <v>0</v>
      </c>
      <c r="CD6" s="33">
        <v>0</v>
      </c>
      <c r="CE6" s="33">
        <v>0</v>
      </c>
      <c r="CF6" s="33">
        <v>0</v>
      </c>
      <c r="CG6" s="33">
        <v>0</v>
      </c>
      <c r="CH6" s="33">
        <v>0</v>
      </c>
      <c r="CI6" s="33">
        <v>0</v>
      </c>
      <c r="CJ6" s="33">
        <v>0</v>
      </c>
      <c r="CK6" s="33">
        <v>0</v>
      </c>
      <c r="CL6" s="33">
        <v>0</v>
      </c>
      <c r="CM6" s="33">
        <v>0</v>
      </c>
      <c r="CN6" s="33">
        <v>0</v>
      </c>
      <c r="CO6" s="33">
        <v>0</v>
      </c>
      <c r="CP6" s="33">
        <v>0</v>
      </c>
      <c r="CQ6" s="33">
        <v>0</v>
      </c>
      <c r="CR6" s="33">
        <v>0</v>
      </c>
      <c r="CS6" s="33">
        <v>0</v>
      </c>
      <c r="CT6" s="33">
        <v>0</v>
      </c>
      <c r="CU6" s="33">
        <v>0</v>
      </c>
      <c r="CV6" s="33">
        <v>0</v>
      </c>
      <c r="CW6" s="33">
        <v>0</v>
      </c>
      <c r="CX6" s="33">
        <v>0</v>
      </c>
      <c r="CY6" s="33">
        <v>0</v>
      </c>
      <c r="CZ6" s="33">
        <v>0</v>
      </c>
      <c r="DA6" s="33">
        <v>0</v>
      </c>
      <c r="DB6" s="33">
        <v>0</v>
      </c>
      <c r="DC6" s="33">
        <v>0</v>
      </c>
      <c r="DD6" s="33">
        <v>0</v>
      </c>
      <c r="DE6" s="33">
        <v>0</v>
      </c>
      <c r="DF6" s="33">
        <v>0</v>
      </c>
      <c r="DG6" s="33">
        <v>0</v>
      </c>
      <c r="DH6" s="33">
        <v>0</v>
      </c>
      <c r="DI6" s="33">
        <v>0</v>
      </c>
      <c r="DJ6" s="33">
        <v>0</v>
      </c>
      <c r="DK6" s="33">
        <v>0</v>
      </c>
      <c r="DL6" s="33">
        <v>0</v>
      </c>
      <c r="DM6" s="33">
        <v>0</v>
      </c>
      <c r="DN6" s="33">
        <v>0</v>
      </c>
      <c r="DO6" s="33">
        <v>0</v>
      </c>
      <c r="DP6" s="33">
        <v>0</v>
      </c>
      <c r="DQ6" s="33">
        <v>0</v>
      </c>
      <c r="DR6" s="33">
        <v>0</v>
      </c>
      <c r="DS6" s="33">
        <v>0</v>
      </c>
      <c r="DT6" s="33">
        <v>0</v>
      </c>
      <c r="DU6" s="33">
        <v>0</v>
      </c>
      <c r="DV6" s="33">
        <v>0</v>
      </c>
      <c r="DW6" s="33">
        <v>0</v>
      </c>
      <c r="DX6" s="33">
        <v>0</v>
      </c>
      <c r="DY6" s="33">
        <v>0</v>
      </c>
      <c r="DZ6" s="33">
        <v>0</v>
      </c>
      <c r="EA6" s="33">
        <v>0</v>
      </c>
      <c r="EB6" s="33">
        <v>0</v>
      </c>
      <c r="EC6" s="33">
        <v>0</v>
      </c>
      <c r="ED6" s="33">
        <v>0</v>
      </c>
      <c r="EE6" s="33">
        <v>0</v>
      </c>
      <c r="EF6" s="33">
        <v>0</v>
      </c>
      <c r="EG6" s="33">
        <v>0</v>
      </c>
      <c r="EH6" s="33">
        <v>0</v>
      </c>
      <c r="EI6" s="33">
        <v>0</v>
      </c>
      <c r="EJ6" s="33">
        <v>0</v>
      </c>
      <c r="EK6" s="33">
        <v>0</v>
      </c>
      <c r="EL6" s="33">
        <v>0</v>
      </c>
      <c r="EM6" s="33">
        <v>0</v>
      </c>
      <c r="EN6" s="33">
        <v>0</v>
      </c>
      <c r="EO6" s="33">
        <v>0</v>
      </c>
      <c r="EP6" s="33">
        <v>0</v>
      </c>
      <c r="EQ6" s="33">
        <v>0</v>
      </c>
      <c r="ER6" s="33">
        <v>0</v>
      </c>
      <c r="ES6" s="33">
        <v>0</v>
      </c>
      <c r="ET6" s="33">
        <v>0</v>
      </c>
      <c r="EU6" s="33">
        <v>0</v>
      </c>
      <c r="EV6" s="33">
        <v>0</v>
      </c>
      <c r="EW6" s="33">
        <v>0</v>
      </c>
      <c r="EX6" s="33">
        <v>0</v>
      </c>
      <c r="EY6" s="33">
        <v>0</v>
      </c>
      <c r="EZ6" s="33">
        <v>0</v>
      </c>
      <c r="FA6" s="33">
        <v>0</v>
      </c>
      <c r="FB6" s="33">
        <v>0</v>
      </c>
      <c r="FC6" s="33">
        <v>0</v>
      </c>
      <c r="FD6" s="33">
        <v>0</v>
      </c>
      <c r="FE6" s="33">
        <v>0</v>
      </c>
      <c r="FF6" s="33">
        <v>0</v>
      </c>
      <c r="FG6" s="33">
        <v>0</v>
      </c>
      <c r="FH6" s="33">
        <v>0</v>
      </c>
      <c r="FI6" s="33">
        <v>0</v>
      </c>
      <c r="FJ6" s="33">
        <v>0</v>
      </c>
      <c r="FK6" s="33">
        <v>0</v>
      </c>
      <c r="FL6" s="33">
        <v>0</v>
      </c>
      <c r="FM6" s="33">
        <v>0</v>
      </c>
      <c r="FN6" s="33">
        <v>0</v>
      </c>
      <c r="FO6" s="33">
        <v>0</v>
      </c>
      <c r="FP6" s="33">
        <v>0</v>
      </c>
      <c r="FQ6" s="33">
        <v>0</v>
      </c>
      <c r="FR6" s="33">
        <v>0</v>
      </c>
      <c r="FS6" s="33">
        <v>0</v>
      </c>
    </row>
    <row r="7" spans="1:175" x14ac:dyDescent="0.2">
      <c r="A7" s="28" t="s">
        <v>1270</v>
      </c>
      <c r="B7" s="29">
        <v>243.20699999999999</v>
      </c>
      <c r="C7" s="30">
        <v>441.13</v>
      </c>
      <c r="D7" s="30">
        <v>997.19899999999996</v>
      </c>
      <c r="E7" s="33">
        <v>0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33">
        <v>0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0</v>
      </c>
      <c r="AB7" s="33">
        <v>0</v>
      </c>
      <c r="AC7" s="33">
        <v>0</v>
      </c>
      <c r="AD7" s="33">
        <v>0</v>
      </c>
      <c r="AE7" s="33">
        <v>0</v>
      </c>
      <c r="AF7" s="33">
        <v>0</v>
      </c>
      <c r="AG7" s="33">
        <v>0</v>
      </c>
      <c r="AH7" s="33">
        <v>0</v>
      </c>
      <c r="AI7" s="33">
        <v>0</v>
      </c>
      <c r="AJ7" s="33">
        <v>0</v>
      </c>
      <c r="AK7" s="33">
        <v>0</v>
      </c>
      <c r="AL7" s="33">
        <v>0</v>
      </c>
      <c r="AM7" s="33">
        <v>0</v>
      </c>
      <c r="AN7" s="33">
        <v>0</v>
      </c>
      <c r="AO7" s="33">
        <v>0</v>
      </c>
      <c r="AP7" s="33">
        <v>0</v>
      </c>
      <c r="AQ7" s="33">
        <v>0</v>
      </c>
      <c r="AR7" s="33">
        <v>0</v>
      </c>
      <c r="AS7" s="33">
        <v>0</v>
      </c>
      <c r="AT7" s="33">
        <v>0</v>
      </c>
      <c r="AU7" s="33">
        <v>0</v>
      </c>
      <c r="AV7" s="33">
        <v>0</v>
      </c>
      <c r="AW7" s="33">
        <v>0</v>
      </c>
      <c r="AX7" s="33">
        <v>0</v>
      </c>
      <c r="AY7" s="33">
        <v>0</v>
      </c>
      <c r="AZ7" s="33">
        <v>0</v>
      </c>
      <c r="BA7" s="33">
        <v>0</v>
      </c>
      <c r="BB7" s="33">
        <v>0</v>
      </c>
      <c r="BC7" s="33">
        <v>0</v>
      </c>
      <c r="BD7" s="33">
        <v>0</v>
      </c>
      <c r="BE7" s="33">
        <v>0</v>
      </c>
      <c r="BF7" s="33">
        <v>0</v>
      </c>
      <c r="BG7" s="33">
        <v>0</v>
      </c>
      <c r="BH7" s="33">
        <v>0</v>
      </c>
      <c r="BI7" s="33">
        <v>0</v>
      </c>
      <c r="BJ7" s="33">
        <v>0</v>
      </c>
      <c r="BK7" s="33">
        <v>0</v>
      </c>
      <c r="BL7" s="33">
        <v>0</v>
      </c>
      <c r="BM7" s="33">
        <v>0</v>
      </c>
      <c r="BN7" s="33">
        <v>0</v>
      </c>
      <c r="BO7" s="33">
        <v>0</v>
      </c>
      <c r="BP7" s="33">
        <v>0</v>
      </c>
      <c r="BQ7" s="33">
        <v>0</v>
      </c>
      <c r="BR7" s="33">
        <v>0</v>
      </c>
      <c r="BS7" s="33">
        <v>0</v>
      </c>
      <c r="BT7" s="33">
        <v>0</v>
      </c>
      <c r="BU7" s="33">
        <v>0</v>
      </c>
      <c r="BV7" s="33">
        <v>0</v>
      </c>
      <c r="BW7" s="33">
        <v>0</v>
      </c>
      <c r="BX7" s="33">
        <v>0</v>
      </c>
      <c r="BY7" s="33">
        <v>0</v>
      </c>
      <c r="BZ7" s="33">
        <v>0</v>
      </c>
      <c r="CA7" s="33">
        <v>0</v>
      </c>
      <c r="CB7" s="33">
        <v>0</v>
      </c>
      <c r="CC7" s="33">
        <v>0</v>
      </c>
      <c r="CD7" s="33">
        <v>0</v>
      </c>
      <c r="CE7" s="33">
        <v>0</v>
      </c>
      <c r="CF7" s="33">
        <v>0</v>
      </c>
      <c r="CG7" s="33">
        <v>0</v>
      </c>
      <c r="CH7" s="33">
        <v>0</v>
      </c>
      <c r="CI7" s="33">
        <v>0</v>
      </c>
      <c r="CJ7" s="33">
        <v>0</v>
      </c>
      <c r="CK7" s="33">
        <v>0</v>
      </c>
      <c r="CL7" s="33">
        <v>0</v>
      </c>
      <c r="CM7" s="33">
        <v>0</v>
      </c>
      <c r="CN7" s="33">
        <v>0</v>
      </c>
      <c r="CO7" s="33">
        <v>0</v>
      </c>
      <c r="CP7" s="33">
        <v>0</v>
      </c>
      <c r="CQ7" s="33">
        <v>0</v>
      </c>
      <c r="CR7" s="33">
        <v>0</v>
      </c>
      <c r="CS7" s="33">
        <v>0</v>
      </c>
      <c r="CT7" s="33">
        <v>0</v>
      </c>
      <c r="CU7" s="33">
        <v>0</v>
      </c>
      <c r="CV7" s="33">
        <v>0</v>
      </c>
      <c r="CW7" s="33">
        <v>0</v>
      </c>
      <c r="CX7" s="33">
        <v>0</v>
      </c>
      <c r="CY7" s="33">
        <v>0</v>
      </c>
      <c r="CZ7" s="33">
        <v>0</v>
      </c>
      <c r="DA7" s="33">
        <v>0</v>
      </c>
      <c r="DB7" s="33">
        <v>0</v>
      </c>
      <c r="DC7" s="33">
        <v>0</v>
      </c>
      <c r="DD7" s="34">
        <v>-469.44600000000003</v>
      </c>
      <c r="DE7" s="33">
        <v>0</v>
      </c>
      <c r="DF7" s="33">
        <v>0</v>
      </c>
      <c r="DG7" s="33">
        <v>0</v>
      </c>
      <c r="DH7" s="33">
        <v>0</v>
      </c>
      <c r="DI7" s="34">
        <v>-284.54599999999999</v>
      </c>
      <c r="DJ7" s="33">
        <v>0</v>
      </c>
      <c r="DK7" s="33">
        <v>0</v>
      </c>
      <c r="DL7" s="33">
        <v>0</v>
      </c>
      <c r="DM7" s="33">
        <v>0</v>
      </c>
      <c r="DN7" s="33">
        <v>0</v>
      </c>
      <c r="DO7" s="33">
        <v>0</v>
      </c>
      <c r="DP7" s="33">
        <v>0</v>
      </c>
      <c r="DQ7" s="33">
        <v>0</v>
      </c>
      <c r="DR7" s="33">
        <v>0</v>
      </c>
      <c r="DS7" s="33">
        <v>0</v>
      </c>
      <c r="DT7" s="33">
        <v>0</v>
      </c>
      <c r="DU7" s="33">
        <v>0</v>
      </c>
      <c r="DV7" s="33">
        <v>0</v>
      </c>
      <c r="DW7" s="33">
        <v>0</v>
      </c>
      <c r="DX7" s="33">
        <v>0</v>
      </c>
      <c r="DY7" s="33">
        <v>0</v>
      </c>
      <c r="DZ7" s="33">
        <v>0</v>
      </c>
      <c r="EA7" s="33">
        <v>0</v>
      </c>
      <c r="EB7" s="33">
        <v>0</v>
      </c>
      <c r="EC7" s="33">
        <v>0</v>
      </c>
      <c r="ED7" s="33">
        <v>0</v>
      </c>
      <c r="EE7" s="33">
        <v>0</v>
      </c>
      <c r="EF7" s="33">
        <v>0</v>
      </c>
      <c r="EG7" s="33">
        <v>0</v>
      </c>
      <c r="EH7" s="33">
        <v>0</v>
      </c>
      <c r="EI7" s="33">
        <v>0</v>
      </c>
      <c r="EJ7" s="33">
        <v>0</v>
      </c>
      <c r="EK7" s="33">
        <v>0</v>
      </c>
      <c r="EL7" s="33">
        <v>0</v>
      </c>
      <c r="EM7" s="33">
        <v>0</v>
      </c>
      <c r="EN7" s="33">
        <v>0</v>
      </c>
      <c r="EO7" s="33">
        <v>0</v>
      </c>
      <c r="EP7" s="33">
        <v>0</v>
      </c>
      <c r="EQ7" s="33">
        <v>0</v>
      </c>
      <c r="ER7" s="33">
        <v>0</v>
      </c>
      <c r="ES7" s="33">
        <v>0</v>
      </c>
      <c r="ET7" s="33">
        <v>0</v>
      </c>
      <c r="EU7" s="33">
        <v>0</v>
      </c>
      <c r="EV7" s="33">
        <v>0</v>
      </c>
      <c r="EW7" s="33">
        <v>0</v>
      </c>
      <c r="EX7" s="33">
        <v>0</v>
      </c>
      <c r="EY7" s="33">
        <v>0</v>
      </c>
      <c r="EZ7" s="33">
        <v>0</v>
      </c>
      <c r="FA7" s="33">
        <v>0</v>
      </c>
      <c r="FB7" s="33">
        <v>0</v>
      </c>
      <c r="FC7" s="33">
        <v>0</v>
      </c>
      <c r="FD7" s="33">
        <v>0</v>
      </c>
      <c r="FE7" s="33">
        <v>0</v>
      </c>
      <c r="FF7" s="33">
        <v>0</v>
      </c>
      <c r="FG7" s="33">
        <v>0</v>
      </c>
      <c r="FH7" s="33">
        <v>0</v>
      </c>
      <c r="FI7" s="33">
        <v>0</v>
      </c>
      <c r="FJ7" s="33">
        <v>0</v>
      </c>
      <c r="FK7" s="33">
        <v>0</v>
      </c>
      <c r="FL7" s="33">
        <v>0</v>
      </c>
      <c r="FM7" s="33">
        <v>0</v>
      </c>
      <c r="FN7" s="33">
        <v>0</v>
      </c>
      <c r="FO7" s="33">
        <v>0</v>
      </c>
      <c r="FP7" s="33">
        <v>0</v>
      </c>
      <c r="FQ7" s="33">
        <v>0</v>
      </c>
      <c r="FR7" s="33">
        <v>0</v>
      </c>
      <c r="FS7" s="33">
        <v>0</v>
      </c>
    </row>
    <row r="8" spans="1:175" x14ac:dyDescent="0.2">
      <c r="A8" s="28" t="s">
        <v>1271</v>
      </c>
      <c r="B8" s="29">
        <v>623.28899999999999</v>
      </c>
      <c r="C8" s="30">
        <v>441.78</v>
      </c>
      <c r="D8" s="30">
        <v>529.15899999999999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0</v>
      </c>
      <c r="AB8" s="33">
        <v>0</v>
      </c>
      <c r="AC8" s="33">
        <v>0</v>
      </c>
      <c r="AD8" s="33">
        <v>0</v>
      </c>
      <c r="AE8" s="33">
        <v>0</v>
      </c>
      <c r="AF8" s="33">
        <v>0</v>
      </c>
      <c r="AG8" s="33">
        <v>0</v>
      </c>
      <c r="AH8" s="33">
        <v>0</v>
      </c>
      <c r="AI8" s="33">
        <v>0</v>
      </c>
      <c r="AJ8" s="33">
        <v>0</v>
      </c>
      <c r="AK8" s="33">
        <v>0</v>
      </c>
      <c r="AL8" s="33">
        <v>94.13</v>
      </c>
      <c r="AM8" s="33">
        <v>0</v>
      </c>
      <c r="AN8" s="33">
        <v>0</v>
      </c>
      <c r="AO8" s="33">
        <v>0</v>
      </c>
      <c r="AP8" s="33">
        <v>0</v>
      </c>
      <c r="AQ8" s="33">
        <v>0</v>
      </c>
      <c r="AR8" s="33">
        <v>0</v>
      </c>
      <c r="AS8" s="33">
        <v>0</v>
      </c>
      <c r="AT8" s="33">
        <v>0</v>
      </c>
      <c r="AU8" s="33">
        <v>0</v>
      </c>
      <c r="AV8" s="33">
        <v>0</v>
      </c>
      <c r="AW8" s="33">
        <v>0</v>
      </c>
      <c r="AX8" s="33">
        <v>0</v>
      </c>
      <c r="AY8" s="33">
        <v>0</v>
      </c>
      <c r="AZ8" s="33">
        <v>0</v>
      </c>
      <c r="BA8" s="33">
        <v>0</v>
      </c>
      <c r="BB8" s="33">
        <v>0</v>
      </c>
      <c r="BC8" s="33">
        <v>0</v>
      </c>
      <c r="BD8" s="33">
        <v>0</v>
      </c>
      <c r="BE8" s="33">
        <v>0</v>
      </c>
      <c r="BF8" s="33">
        <v>0</v>
      </c>
      <c r="BG8" s="33">
        <v>0</v>
      </c>
      <c r="BH8" s="33">
        <v>0</v>
      </c>
      <c r="BI8" s="33">
        <v>0</v>
      </c>
      <c r="BJ8" s="33">
        <v>0</v>
      </c>
      <c r="BK8" s="33">
        <v>0</v>
      </c>
      <c r="BL8" s="33">
        <v>0</v>
      </c>
      <c r="BM8" s="33">
        <v>0</v>
      </c>
      <c r="BN8" s="33">
        <v>0</v>
      </c>
      <c r="BO8" s="33">
        <v>0</v>
      </c>
      <c r="BP8" s="33">
        <v>0</v>
      </c>
      <c r="BQ8" s="33">
        <v>0</v>
      </c>
      <c r="BR8" s="33">
        <v>0</v>
      </c>
      <c r="BS8" s="33">
        <v>0</v>
      </c>
      <c r="BT8" s="33">
        <v>0</v>
      </c>
      <c r="BU8" s="33">
        <v>0</v>
      </c>
      <c r="BV8" s="33">
        <v>0</v>
      </c>
      <c r="BW8" s="33">
        <v>0</v>
      </c>
      <c r="BX8" s="33">
        <v>0</v>
      </c>
      <c r="BY8" s="33">
        <v>0</v>
      </c>
      <c r="BZ8" s="33">
        <v>0</v>
      </c>
      <c r="CA8" s="33">
        <v>0</v>
      </c>
      <c r="CB8" s="33">
        <v>0</v>
      </c>
      <c r="CC8" s="33">
        <v>0</v>
      </c>
      <c r="CD8" s="33">
        <v>0</v>
      </c>
      <c r="CE8" s="33">
        <v>0</v>
      </c>
      <c r="CF8" s="33">
        <v>0</v>
      </c>
      <c r="CG8" s="33">
        <v>0</v>
      </c>
      <c r="CH8" s="33">
        <v>0</v>
      </c>
      <c r="CI8" s="33">
        <v>0</v>
      </c>
      <c r="CJ8" s="33">
        <v>0</v>
      </c>
      <c r="CK8" s="33">
        <v>0</v>
      </c>
      <c r="CL8" s="33">
        <v>0</v>
      </c>
      <c r="CM8" s="33">
        <v>0</v>
      </c>
      <c r="CN8" s="33">
        <v>0</v>
      </c>
      <c r="CO8" s="33">
        <v>0</v>
      </c>
      <c r="CP8" s="33">
        <v>0</v>
      </c>
      <c r="CQ8" s="33">
        <v>0</v>
      </c>
      <c r="CR8" s="33">
        <v>0</v>
      </c>
      <c r="CS8" s="33">
        <v>0</v>
      </c>
      <c r="CT8" s="33">
        <v>0</v>
      </c>
      <c r="CU8" s="33">
        <v>0</v>
      </c>
      <c r="CV8" s="33">
        <v>0</v>
      </c>
      <c r="CW8" s="33">
        <v>0</v>
      </c>
      <c r="CX8" s="33">
        <v>0</v>
      </c>
      <c r="CY8" s="33">
        <v>0</v>
      </c>
      <c r="CZ8" s="33">
        <v>0</v>
      </c>
      <c r="DA8" s="33">
        <v>0</v>
      </c>
      <c r="DB8" s="33">
        <v>0</v>
      </c>
      <c r="DC8" s="33">
        <v>0</v>
      </c>
      <c r="DD8" s="33">
        <v>0</v>
      </c>
      <c r="DE8" s="33">
        <v>0</v>
      </c>
      <c r="DF8" s="33">
        <v>0</v>
      </c>
      <c r="DG8" s="33">
        <v>0</v>
      </c>
      <c r="DH8" s="33">
        <v>0</v>
      </c>
      <c r="DI8" s="33">
        <v>0</v>
      </c>
      <c r="DJ8" s="33">
        <v>0</v>
      </c>
      <c r="DK8" s="33">
        <v>0</v>
      </c>
      <c r="DL8" s="33">
        <v>0</v>
      </c>
      <c r="DM8" s="33">
        <v>0</v>
      </c>
      <c r="DN8" s="33">
        <v>0</v>
      </c>
      <c r="DO8" s="33">
        <v>0</v>
      </c>
      <c r="DP8" s="33">
        <v>0</v>
      </c>
      <c r="DQ8" s="33">
        <v>0</v>
      </c>
      <c r="DR8" s="33">
        <v>0</v>
      </c>
      <c r="DS8" s="33">
        <v>0</v>
      </c>
      <c r="DT8" s="33">
        <v>0</v>
      </c>
      <c r="DU8" s="33">
        <v>0</v>
      </c>
      <c r="DV8" s="33">
        <v>0</v>
      </c>
      <c r="DW8" s="33">
        <v>0</v>
      </c>
      <c r="DX8" s="33">
        <v>0</v>
      </c>
      <c r="DY8" s="33">
        <v>0</v>
      </c>
      <c r="DZ8" s="33">
        <v>0</v>
      </c>
      <c r="EA8" s="33">
        <v>0</v>
      </c>
      <c r="EB8" s="33">
        <v>0</v>
      </c>
      <c r="EC8" s="33">
        <v>0</v>
      </c>
      <c r="ED8" s="33">
        <v>0</v>
      </c>
      <c r="EE8" s="33">
        <v>0</v>
      </c>
      <c r="EF8" s="33">
        <v>0</v>
      </c>
      <c r="EG8" s="33">
        <v>0</v>
      </c>
      <c r="EH8" s="33">
        <v>0</v>
      </c>
      <c r="EI8" s="33">
        <v>0</v>
      </c>
      <c r="EJ8" s="33">
        <v>0</v>
      </c>
      <c r="EK8" s="33">
        <v>0</v>
      </c>
      <c r="EL8" s="33">
        <v>0</v>
      </c>
      <c r="EM8" s="33">
        <v>0</v>
      </c>
      <c r="EN8" s="33">
        <v>0</v>
      </c>
      <c r="EO8" s="33">
        <v>0</v>
      </c>
      <c r="EP8" s="33">
        <v>0</v>
      </c>
      <c r="EQ8" s="33">
        <v>0</v>
      </c>
      <c r="ER8" s="33">
        <v>0</v>
      </c>
      <c r="ES8" s="33">
        <v>0</v>
      </c>
      <c r="ET8" s="33">
        <v>0</v>
      </c>
      <c r="EU8" s="33">
        <v>0</v>
      </c>
      <c r="EV8" s="33">
        <v>0</v>
      </c>
      <c r="EW8" s="33">
        <v>0</v>
      </c>
      <c r="EX8" s="33">
        <v>0</v>
      </c>
      <c r="EY8" s="33">
        <v>0</v>
      </c>
      <c r="EZ8" s="33">
        <v>0</v>
      </c>
      <c r="FA8" s="33">
        <v>0</v>
      </c>
      <c r="FB8" s="33">
        <v>0</v>
      </c>
      <c r="FC8" s="33">
        <v>0</v>
      </c>
      <c r="FD8" s="33">
        <v>0</v>
      </c>
      <c r="FE8" s="33">
        <v>0</v>
      </c>
      <c r="FF8" s="33">
        <v>0</v>
      </c>
      <c r="FG8" s="33">
        <v>0</v>
      </c>
      <c r="FH8" s="33">
        <v>0</v>
      </c>
      <c r="FI8" s="33">
        <v>0</v>
      </c>
      <c r="FJ8" s="33">
        <v>0</v>
      </c>
      <c r="FK8" s="33">
        <v>0</v>
      </c>
      <c r="FL8" s="33">
        <v>0</v>
      </c>
      <c r="FM8" s="33">
        <v>0</v>
      </c>
      <c r="FN8" s="33">
        <v>0</v>
      </c>
      <c r="FO8" s="33">
        <v>0</v>
      </c>
      <c r="FP8" s="33">
        <v>0</v>
      </c>
      <c r="FQ8" s="33">
        <v>0</v>
      </c>
      <c r="FR8" s="33">
        <v>0</v>
      </c>
      <c r="FS8" s="33">
        <v>0</v>
      </c>
    </row>
    <row r="9" spans="1:175" x14ac:dyDescent="0.2">
      <c r="A9" s="31" t="s">
        <v>1272</v>
      </c>
      <c r="B9" s="29">
        <v>66.311999999999998</v>
      </c>
      <c r="C9" s="30">
        <v>450.81</v>
      </c>
      <c r="D9" s="30">
        <v>-155.95100000000002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  <c r="AG9" s="33">
        <v>0</v>
      </c>
      <c r="AH9" s="33">
        <v>0</v>
      </c>
      <c r="AI9" s="33">
        <v>0</v>
      </c>
      <c r="AJ9" s="33">
        <v>0</v>
      </c>
      <c r="AK9" s="33">
        <v>0</v>
      </c>
      <c r="AL9" s="33">
        <v>0</v>
      </c>
      <c r="AM9" s="33">
        <v>0</v>
      </c>
      <c r="AN9" s="33">
        <v>0</v>
      </c>
      <c r="AO9" s="33">
        <v>0</v>
      </c>
      <c r="AP9" s="33">
        <v>0</v>
      </c>
      <c r="AQ9" s="33">
        <v>0</v>
      </c>
      <c r="AR9" s="33">
        <v>0</v>
      </c>
      <c r="AS9" s="33">
        <v>0</v>
      </c>
      <c r="AT9" s="33">
        <v>0</v>
      </c>
      <c r="AU9" s="33">
        <v>0</v>
      </c>
      <c r="AV9" s="35">
        <v>56.381</v>
      </c>
      <c r="AW9" s="33">
        <v>109.43</v>
      </c>
      <c r="AX9" s="35">
        <v>56.451999999999998</v>
      </c>
      <c r="AY9" s="33">
        <v>0</v>
      </c>
      <c r="AZ9" s="33">
        <v>0</v>
      </c>
      <c r="BA9" s="33">
        <v>0</v>
      </c>
      <c r="BB9" s="33">
        <v>0</v>
      </c>
      <c r="BC9" s="33">
        <v>0</v>
      </c>
      <c r="BD9" s="33">
        <v>0</v>
      </c>
      <c r="BE9" s="33">
        <v>0</v>
      </c>
      <c r="BF9" s="33">
        <v>0</v>
      </c>
      <c r="BG9" s="33">
        <v>0</v>
      </c>
      <c r="BH9" s="33">
        <v>0</v>
      </c>
      <c r="BI9" s="33">
        <v>0</v>
      </c>
      <c r="BJ9" s="33">
        <v>0</v>
      </c>
      <c r="BK9" s="33">
        <v>0</v>
      </c>
      <c r="BL9" s="33">
        <v>0</v>
      </c>
      <c r="BM9" s="33">
        <v>0</v>
      </c>
      <c r="BN9" s="33">
        <v>0</v>
      </c>
      <c r="BO9" s="33">
        <v>0</v>
      </c>
      <c r="BP9" s="33">
        <v>0</v>
      </c>
      <c r="BQ9" s="33">
        <v>0</v>
      </c>
      <c r="BR9" s="33">
        <v>0</v>
      </c>
      <c r="BS9" s="33">
        <v>0</v>
      </c>
      <c r="BT9" s="33">
        <v>0</v>
      </c>
      <c r="BU9" s="33">
        <v>0</v>
      </c>
      <c r="BV9" s="33">
        <v>0</v>
      </c>
      <c r="BW9" s="33">
        <v>0</v>
      </c>
      <c r="BX9" s="33">
        <v>0</v>
      </c>
      <c r="BY9" s="33">
        <v>0</v>
      </c>
      <c r="BZ9" s="33">
        <v>0</v>
      </c>
      <c r="CA9" s="33">
        <v>0</v>
      </c>
      <c r="CB9" s="33">
        <v>0</v>
      </c>
      <c r="CC9" s="33">
        <v>0</v>
      </c>
      <c r="CD9" s="33">
        <v>0</v>
      </c>
      <c r="CE9" s="33">
        <v>0</v>
      </c>
      <c r="CF9" s="33">
        <v>0</v>
      </c>
      <c r="CG9" s="33">
        <v>0</v>
      </c>
      <c r="CH9" s="33">
        <v>0</v>
      </c>
      <c r="CI9" s="33">
        <v>0</v>
      </c>
      <c r="CJ9" s="33">
        <v>0</v>
      </c>
      <c r="CK9" s="33">
        <v>0</v>
      </c>
      <c r="CL9" s="33">
        <v>0</v>
      </c>
      <c r="CM9" s="33">
        <v>0</v>
      </c>
      <c r="CN9" s="33">
        <v>0</v>
      </c>
      <c r="CO9" s="33">
        <v>0</v>
      </c>
      <c r="CP9" s="33">
        <v>0</v>
      </c>
      <c r="CQ9" s="33">
        <v>0</v>
      </c>
      <c r="CR9" s="33">
        <v>0</v>
      </c>
      <c r="CS9" s="33">
        <v>0</v>
      </c>
      <c r="CT9" s="33">
        <v>0</v>
      </c>
      <c r="CU9" s="33">
        <v>0</v>
      </c>
      <c r="CV9" s="33">
        <v>0</v>
      </c>
      <c r="CW9" s="33">
        <v>0</v>
      </c>
      <c r="CX9" s="33">
        <v>0</v>
      </c>
      <c r="CY9" s="33">
        <v>0</v>
      </c>
      <c r="CZ9" s="33">
        <v>0</v>
      </c>
      <c r="DA9" s="33">
        <v>0</v>
      </c>
      <c r="DB9" s="33">
        <v>0</v>
      </c>
      <c r="DC9" s="33">
        <v>0</v>
      </c>
      <c r="DD9" s="33">
        <v>0</v>
      </c>
      <c r="DE9" s="33">
        <v>0</v>
      </c>
      <c r="DF9" s="33">
        <v>0</v>
      </c>
      <c r="DG9" s="33">
        <v>0</v>
      </c>
      <c r="DH9" s="33">
        <v>0</v>
      </c>
      <c r="DI9" s="33">
        <v>0</v>
      </c>
      <c r="DJ9" s="33">
        <v>0</v>
      </c>
      <c r="DK9" s="33">
        <v>0</v>
      </c>
      <c r="DL9" s="33">
        <v>0</v>
      </c>
      <c r="DM9" s="33">
        <v>0</v>
      </c>
      <c r="DN9" s="33">
        <v>0</v>
      </c>
      <c r="DO9" s="33">
        <v>0</v>
      </c>
      <c r="DP9" s="33">
        <v>0</v>
      </c>
      <c r="DQ9" s="33">
        <v>0</v>
      </c>
      <c r="DR9" s="33">
        <v>0</v>
      </c>
      <c r="DS9" s="33">
        <v>0</v>
      </c>
      <c r="DT9" s="33">
        <v>0</v>
      </c>
      <c r="DU9" s="33">
        <v>0</v>
      </c>
      <c r="DV9" s="33">
        <v>0</v>
      </c>
      <c r="DW9" s="33">
        <v>0</v>
      </c>
      <c r="DX9" s="33">
        <v>0</v>
      </c>
      <c r="DY9" s="33">
        <v>0</v>
      </c>
      <c r="DZ9" s="33">
        <v>0</v>
      </c>
      <c r="EA9" s="33">
        <v>0</v>
      </c>
      <c r="EB9" s="33">
        <v>0</v>
      </c>
      <c r="EC9" s="33">
        <v>0</v>
      </c>
      <c r="ED9" s="33">
        <v>0</v>
      </c>
      <c r="EE9" s="33">
        <v>0</v>
      </c>
      <c r="EF9" s="33">
        <v>0</v>
      </c>
      <c r="EG9" s="33">
        <v>0</v>
      </c>
      <c r="EH9" s="33">
        <v>0</v>
      </c>
      <c r="EI9" s="33">
        <v>0</v>
      </c>
      <c r="EJ9" s="33">
        <v>0</v>
      </c>
      <c r="EK9" s="33">
        <v>0</v>
      </c>
      <c r="EL9" s="33">
        <v>0</v>
      </c>
      <c r="EM9" s="33">
        <v>0</v>
      </c>
      <c r="EN9" s="33">
        <v>0</v>
      </c>
      <c r="EO9" s="33">
        <v>0</v>
      </c>
      <c r="EP9" s="33">
        <v>0</v>
      </c>
      <c r="EQ9" s="33">
        <v>0</v>
      </c>
      <c r="ER9" s="33">
        <v>0</v>
      </c>
      <c r="ES9" s="33">
        <v>0</v>
      </c>
      <c r="ET9" s="33">
        <v>0</v>
      </c>
      <c r="EU9" s="33">
        <v>0</v>
      </c>
      <c r="EV9" s="33">
        <v>0</v>
      </c>
      <c r="EW9" s="33">
        <v>0</v>
      </c>
      <c r="EX9" s="33">
        <v>0</v>
      </c>
      <c r="EY9" s="33">
        <v>0</v>
      </c>
      <c r="EZ9" s="33">
        <v>0</v>
      </c>
      <c r="FA9" s="33">
        <v>0</v>
      </c>
      <c r="FB9" s="33">
        <v>0</v>
      </c>
      <c r="FC9" s="33">
        <v>0</v>
      </c>
      <c r="FD9" s="33">
        <v>0</v>
      </c>
      <c r="FE9" s="33">
        <v>0</v>
      </c>
      <c r="FF9" s="33">
        <v>0</v>
      </c>
      <c r="FG9" s="33">
        <v>0</v>
      </c>
      <c r="FH9" s="33">
        <v>0</v>
      </c>
      <c r="FI9" s="33">
        <v>0</v>
      </c>
      <c r="FJ9" s="33">
        <v>0</v>
      </c>
      <c r="FK9" s="33">
        <v>0</v>
      </c>
      <c r="FL9" s="33">
        <v>0</v>
      </c>
      <c r="FM9" s="33">
        <v>0</v>
      </c>
      <c r="FN9" s="33">
        <v>0</v>
      </c>
      <c r="FO9" s="33">
        <v>0</v>
      </c>
      <c r="FP9" s="33">
        <v>0</v>
      </c>
      <c r="FQ9" s="33">
        <v>0</v>
      </c>
      <c r="FR9" s="33">
        <v>0</v>
      </c>
      <c r="FS9" s="33">
        <v>0</v>
      </c>
    </row>
    <row r="10" spans="1:175" x14ac:dyDescent="0.2">
      <c r="A10" s="28" t="s">
        <v>1273</v>
      </c>
      <c r="B10" s="29">
        <v>235.64699999999999</v>
      </c>
      <c r="C10" s="30">
        <v>457.47</v>
      </c>
      <c r="D10" s="30">
        <v>249.84699999999998</v>
      </c>
      <c r="E10" s="33">
        <v>0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  <c r="AG10" s="33">
        <v>0</v>
      </c>
      <c r="AH10" s="33">
        <v>0</v>
      </c>
      <c r="AI10" s="33">
        <v>0</v>
      </c>
      <c r="AJ10" s="33">
        <v>0</v>
      </c>
      <c r="AK10" s="33">
        <v>0</v>
      </c>
      <c r="AL10" s="33">
        <v>0</v>
      </c>
      <c r="AM10" s="33">
        <v>0</v>
      </c>
      <c r="AN10" s="33">
        <v>0</v>
      </c>
      <c r="AO10" s="33">
        <v>0</v>
      </c>
      <c r="AP10" s="33">
        <v>0</v>
      </c>
      <c r="AQ10" s="33">
        <v>0</v>
      </c>
      <c r="AR10" s="33">
        <v>0</v>
      </c>
      <c r="AS10" s="33">
        <v>0</v>
      </c>
      <c r="AT10" s="33">
        <v>0</v>
      </c>
      <c r="AU10" s="33">
        <v>0</v>
      </c>
      <c r="AV10" s="33">
        <v>0</v>
      </c>
      <c r="AW10" s="33">
        <v>0</v>
      </c>
      <c r="AX10" s="33">
        <v>0</v>
      </c>
      <c r="AY10" s="33">
        <v>0</v>
      </c>
      <c r="AZ10" s="33">
        <v>0</v>
      </c>
      <c r="BA10" s="33">
        <v>0</v>
      </c>
      <c r="BB10" s="33">
        <v>0</v>
      </c>
      <c r="BC10" s="33">
        <v>0</v>
      </c>
      <c r="BD10" s="33">
        <v>0</v>
      </c>
      <c r="BE10" s="33">
        <v>0</v>
      </c>
      <c r="BF10" s="33">
        <v>0</v>
      </c>
      <c r="BG10" s="33">
        <v>0</v>
      </c>
      <c r="BH10" s="33">
        <v>0</v>
      </c>
      <c r="BI10" s="33">
        <v>0</v>
      </c>
      <c r="BJ10" s="33">
        <v>0</v>
      </c>
      <c r="BK10" s="33">
        <v>0</v>
      </c>
      <c r="BL10" s="33">
        <v>0</v>
      </c>
      <c r="BM10" s="33">
        <v>0</v>
      </c>
      <c r="BN10" s="33">
        <v>0</v>
      </c>
      <c r="BO10" s="33">
        <v>0</v>
      </c>
      <c r="BP10" s="33">
        <v>0</v>
      </c>
      <c r="BQ10" s="33">
        <v>0</v>
      </c>
      <c r="BR10" s="33">
        <v>0</v>
      </c>
      <c r="BS10" s="33">
        <v>0</v>
      </c>
      <c r="BT10" s="33">
        <v>0</v>
      </c>
      <c r="BU10" s="33">
        <v>0</v>
      </c>
      <c r="BV10" s="33">
        <v>0</v>
      </c>
      <c r="BW10" s="33">
        <v>0</v>
      </c>
      <c r="BX10" s="33">
        <v>0</v>
      </c>
      <c r="BY10" s="33">
        <v>0</v>
      </c>
      <c r="BZ10" s="33">
        <v>0</v>
      </c>
      <c r="CA10" s="33">
        <v>0</v>
      </c>
      <c r="CB10" s="33">
        <v>0</v>
      </c>
      <c r="CC10" s="33">
        <v>0</v>
      </c>
      <c r="CD10" s="33">
        <v>0</v>
      </c>
      <c r="CE10" s="33">
        <v>0</v>
      </c>
      <c r="CF10" s="33">
        <v>0</v>
      </c>
      <c r="CG10" s="33">
        <v>0</v>
      </c>
      <c r="CH10" s="33">
        <v>0</v>
      </c>
      <c r="CI10" s="33">
        <v>0</v>
      </c>
      <c r="CJ10" s="33">
        <v>0</v>
      </c>
      <c r="CK10" s="33">
        <v>0</v>
      </c>
      <c r="CL10" s="33">
        <v>0</v>
      </c>
      <c r="CM10" s="33">
        <v>0</v>
      </c>
      <c r="CN10" s="33">
        <v>0</v>
      </c>
      <c r="CO10" s="33">
        <v>0</v>
      </c>
      <c r="CP10" s="33">
        <v>0</v>
      </c>
      <c r="CQ10" s="33">
        <v>0</v>
      </c>
      <c r="CR10" s="33">
        <v>0</v>
      </c>
      <c r="CS10" s="33">
        <v>0</v>
      </c>
      <c r="CT10" s="33">
        <v>0</v>
      </c>
      <c r="CU10" s="33">
        <v>0</v>
      </c>
      <c r="CV10" s="33">
        <v>0</v>
      </c>
      <c r="CW10" s="33">
        <v>0</v>
      </c>
      <c r="CX10" s="33">
        <v>0</v>
      </c>
      <c r="CY10" s="33">
        <v>0</v>
      </c>
      <c r="CZ10" s="33">
        <v>0</v>
      </c>
      <c r="DA10" s="33">
        <v>0</v>
      </c>
      <c r="DB10" s="33">
        <v>0</v>
      </c>
      <c r="DC10" s="33">
        <v>0</v>
      </c>
      <c r="DD10" s="33">
        <v>0</v>
      </c>
      <c r="DE10" s="33">
        <v>0</v>
      </c>
      <c r="DF10" s="33">
        <v>0</v>
      </c>
      <c r="DG10" s="33">
        <v>0</v>
      </c>
      <c r="DH10" s="33">
        <v>0</v>
      </c>
      <c r="DI10" s="34">
        <v>-14.2</v>
      </c>
      <c r="DJ10" s="33">
        <v>0</v>
      </c>
      <c r="DK10" s="33">
        <v>0</v>
      </c>
      <c r="DL10" s="33">
        <v>0</v>
      </c>
      <c r="DM10" s="33">
        <v>0</v>
      </c>
      <c r="DN10" s="33">
        <v>0</v>
      </c>
      <c r="DO10" s="33">
        <v>0</v>
      </c>
      <c r="DP10" s="33">
        <v>0</v>
      </c>
      <c r="DQ10" s="33">
        <v>0</v>
      </c>
      <c r="DR10" s="33">
        <v>0</v>
      </c>
      <c r="DS10" s="33">
        <v>0</v>
      </c>
      <c r="DT10" s="33">
        <v>0</v>
      </c>
      <c r="DU10" s="33">
        <v>0</v>
      </c>
      <c r="DV10" s="33">
        <v>0</v>
      </c>
      <c r="DW10" s="33">
        <v>0</v>
      </c>
      <c r="DX10" s="33">
        <v>0</v>
      </c>
      <c r="DY10" s="33">
        <v>0</v>
      </c>
      <c r="DZ10" s="33">
        <v>0</v>
      </c>
      <c r="EA10" s="33">
        <v>0</v>
      </c>
      <c r="EB10" s="33">
        <v>0</v>
      </c>
      <c r="EC10" s="33">
        <v>0</v>
      </c>
      <c r="ED10" s="33">
        <v>0</v>
      </c>
      <c r="EE10" s="33">
        <v>0</v>
      </c>
      <c r="EF10" s="33">
        <v>0</v>
      </c>
      <c r="EG10" s="33">
        <v>0</v>
      </c>
      <c r="EH10" s="33">
        <v>0</v>
      </c>
      <c r="EI10" s="33">
        <v>0</v>
      </c>
      <c r="EJ10" s="33">
        <v>0</v>
      </c>
      <c r="EK10" s="33">
        <v>0</v>
      </c>
      <c r="EL10" s="33">
        <v>0</v>
      </c>
      <c r="EM10" s="33">
        <v>0</v>
      </c>
      <c r="EN10" s="33">
        <v>0</v>
      </c>
      <c r="EO10" s="33">
        <v>0</v>
      </c>
      <c r="EP10" s="33">
        <v>0</v>
      </c>
      <c r="EQ10" s="33">
        <v>0</v>
      </c>
      <c r="ER10" s="33">
        <v>0</v>
      </c>
      <c r="ES10" s="33">
        <v>0</v>
      </c>
      <c r="ET10" s="33">
        <v>0</v>
      </c>
      <c r="EU10" s="33">
        <v>0</v>
      </c>
      <c r="EV10" s="33">
        <v>0</v>
      </c>
      <c r="EW10" s="33">
        <v>0</v>
      </c>
      <c r="EX10" s="33">
        <v>0</v>
      </c>
      <c r="EY10" s="33">
        <v>0</v>
      </c>
      <c r="EZ10" s="33">
        <v>0</v>
      </c>
      <c r="FA10" s="33">
        <v>0</v>
      </c>
      <c r="FB10" s="33">
        <v>0</v>
      </c>
      <c r="FC10" s="33">
        <v>0</v>
      </c>
      <c r="FD10" s="33">
        <v>0</v>
      </c>
      <c r="FE10" s="33">
        <v>0</v>
      </c>
      <c r="FF10" s="33">
        <v>0</v>
      </c>
      <c r="FG10" s="33">
        <v>0</v>
      </c>
      <c r="FH10" s="33">
        <v>0</v>
      </c>
      <c r="FI10" s="33">
        <v>0</v>
      </c>
      <c r="FJ10" s="33">
        <v>0</v>
      </c>
      <c r="FK10" s="33">
        <v>0</v>
      </c>
      <c r="FL10" s="33">
        <v>0</v>
      </c>
      <c r="FM10" s="33">
        <v>0</v>
      </c>
      <c r="FN10" s="33">
        <v>0</v>
      </c>
      <c r="FO10" s="33">
        <v>0</v>
      </c>
      <c r="FP10" s="33">
        <v>0</v>
      </c>
      <c r="FQ10" s="33">
        <v>0</v>
      </c>
      <c r="FR10" s="33">
        <v>0</v>
      </c>
      <c r="FS10" s="33">
        <v>0</v>
      </c>
    </row>
    <row r="11" spans="1:175" x14ac:dyDescent="0.2">
      <c r="A11" s="28" t="s">
        <v>1274</v>
      </c>
      <c r="B11" s="29">
        <v>56.177999999999997</v>
      </c>
      <c r="C11" s="30">
        <v>459.79</v>
      </c>
      <c r="D11" s="30">
        <v>38.887099999999997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3">
        <v>0</v>
      </c>
      <c r="AG11" s="33">
        <v>0</v>
      </c>
      <c r="AH11" s="33">
        <v>0</v>
      </c>
      <c r="AI11" s="33">
        <v>0</v>
      </c>
      <c r="AJ11" s="33">
        <v>0</v>
      </c>
      <c r="AK11" s="33">
        <v>0</v>
      </c>
      <c r="AL11" s="33">
        <v>0</v>
      </c>
      <c r="AM11" s="33">
        <v>0</v>
      </c>
      <c r="AN11" s="33">
        <v>0</v>
      </c>
      <c r="AO11" s="33">
        <v>0</v>
      </c>
      <c r="AP11" s="33">
        <v>0</v>
      </c>
      <c r="AQ11" s="33">
        <v>0</v>
      </c>
      <c r="AR11" s="33">
        <v>0</v>
      </c>
      <c r="AS11" s="33">
        <v>0</v>
      </c>
      <c r="AT11" s="33">
        <v>0</v>
      </c>
      <c r="AU11" s="33">
        <v>0</v>
      </c>
      <c r="AV11" s="33">
        <v>0</v>
      </c>
      <c r="AW11" s="33">
        <v>0</v>
      </c>
      <c r="AX11" s="33">
        <v>0</v>
      </c>
      <c r="AY11" s="33">
        <v>0</v>
      </c>
      <c r="AZ11" s="33">
        <v>0</v>
      </c>
      <c r="BA11" s="33">
        <v>0</v>
      </c>
      <c r="BB11" s="33">
        <v>0</v>
      </c>
      <c r="BC11" s="33">
        <v>0</v>
      </c>
      <c r="BD11" s="33">
        <v>0</v>
      </c>
      <c r="BE11" s="33">
        <v>0</v>
      </c>
      <c r="BF11" s="33">
        <v>0</v>
      </c>
      <c r="BG11" s="33">
        <v>0</v>
      </c>
      <c r="BH11" s="33">
        <v>0</v>
      </c>
      <c r="BI11" s="33">
        <v>0</v>
      </c>
      <c r="BJ11" s="33">
        <v>0</v>
      </c>
      <c r="BK11" s="33">
        <v>0</v>
      </c>
      <c r="BL11" s="33">
        <v>0</v>
      </c>
      <c r="BM11" s="33">
        <v>0</v>
      </c>
      <c r="BN11" s="33">
        <v>0</v>
      </c>
      <c r="BO11" s="33">
        <v>0</v>
      </c>
      <c r="BP11" s="33">
        <v>0</v>
      </c>
      <c r="BQ11" s="33">
        <v>0</v>
      </c>
      <c r="BR11" s="33">
        <v>0</v>
      </c>
      <c r="BS11" s="33">
        <v>0</v>
      </c>
      <c r="BT11" s="33">
        <v>0</v>
      </c>
      <c r="BU11" s="33">
        <v>0</v>
      </c>
      <c r="BV11" s="33">
        <v>0</v>
      </c>
      <c r="BW11" s="33">
        <v>0</v>
      </c>
      <c r="BX11" s="33">
        <v>0</v>
      </c>
      <c r="BY11" s="33">
        <v>0</v>
      </c>
      <c r="BZ11" s="33">
        <v>0</v>
      </c>
      <c r="CA11" s="33">
        <v>0</v>
      </c>
      <c r="CB11" s="33">
        <v>0</v>
      </c>
      <c r="CC11" s="33">
        <v>0</v>
      </c>
      <c r="CD11" s="33">
        <v>0</v>
      </c>
      <c r="CE11" s="33">
        <v>0</v>
      </c>
      <c r="CF11" s="33">
        <v>0</v>
      </c>
      <c r="CG11" s="33">
        <v>0</v>
      </c>
      <c r="CH11" s="33">
        <v>0</v>
      </c>
      <c r="CI11" s="33">
        <v>0</v>
      </c>
      <c r="CJ11" s="33">
        <v>0</v>
      </c>
      <c r="CK11" s="33">
        <v>0</v>
      </c>
      <c r="CL11" s="33">
        <v>0</v>
      </c>
      <c r="CM11" s="33">
        <v>0</v>
      </c>
      <c r="CN11" s="33">
        <v>0</v>
      </c>
      <c r="CO11" s="33">
        <v>0</v>
      </c>
      <c r="CP11" s="33">
        <v>0</v>
      </c>
      <c r="CQ11" s="33">
        <v>0</v>
      </c>
      <c r="CR11" s="33">
        <v>17.290900000000001</v>
      </c>
      <c r="CS11" s="33">
        <v>0</v>
      </c>
      <c r="CT11" s="33">
        <v>0</v>
      </c>
      <c r="CU11" s="33">
        <v>0</v>
      </c>
      <c r="CV11" s="33">
        <v>0</v>
      </c>
      <c r="CW11" s="33">
        <v>0</v>
      </c>
      <c r="CX11" s="33">
        <v>0</v>
      </c>
      <c r="CY11" s="33">
        <v>0</v>
      </c>
      <c r="CZ11" s="33">
        <v>0</v>
      </c>
      <c r="DA11" s="33">
        <v>0</v>
      </c>
      <c r="DB11" s="33">
        <v>0</v>
      </c>
      <c r="DC11" s="33">
        <v>0</v>
      </c>
      <c r="DD11" s="33">
        <v>0</v>
      </c>
      <c r="DE11" s="33">
        <v>0</v>
      </c>
      <c r="DF11" s="33">
        <v>0</v>
      </c>
      <c r="DG11" s="33">
        <v>0</v>
      </c>
      <c r="DH11" s="33">
        <v>0</v>
      </c>
      <c r="DI11" s="33">
        <v>0</v>
      </c>
      <c r="DJ11" s="33">
        <v>0</v>
      </c>
      <c r="DK11" s="33">
        <v>0</v>
      </c>
      <c r="DL11" s="33">
        <v>0</v>
      </c>
      <c r="DM11" s="33">
        <v>0</v>
      </c>
      <c r="DN11" s="33">
        <v>0</v>
      </c>
      <c r="DO11" s="33">
        <v>0</v>
      </c>
      <c r="DP11" s="33">
        <v>0</v>
      </c>
      <c r="DQ11" s="33">
        <v>0</v>
      </c>
      <c r="DR11" s="33">
        <v>0</v>
      </c>
      <c r="DS11" s="33">
        <v>0</v>
      </c>
      <c r="DT11" s="33">
        <v>0</v>
      </c>
      <c r="DU11" s="33">
        <v>0</v>
      </c>
      <c r="DV11" s="33">
        <v>0</v>
      </c>
      <c r="DW11" s="33">
        <v>0</v>
      </c>
      <c r="DX11" s="33">
        <v>0</v>
      </c>
      <c r="DY11" s="33">
        <v>0</v>
      </c>
      <c r="DZ11" s="33">
        <v>0</v>
      </c>
      <c r="EA11" s="33">
        <v>0</v>
      </c>
      <c r="EB11" s="33">
        <v>0</v>
      </c>
      <c r="EC11" s="33">
        <v>0</v>
      </c>
      <c r="ED11" s="33">
        <v>0</v>
      </c>
      <c r="EE11" s="33">
        <v>0</v>
      </c>
      <c r="EF11" s="33">
        <v>0</v>
      </c>
      <c r="EG11" s="33">
        <v>0</v>
      </c>
      <c r="EH11" s="33">
        <v>0</v>
      </c>
      <c r="EI11" s="33">
        <v>0</v>
      </c>
      <c r="EJ11" s="33">
        <v>0</v>
      </c>
      <c r="EK11" s="33">
        <v>0</v>
      </c>
      <c r="EL11" s="33">
        <v>0</v>
      </c>
      <c r="EM11" s="33">
        <v>0</v>
      </c>
      <c r="EN11" s="33">
        <v>0</v>
      </c>
      <c r="EO11" s="33">
        <v>0</v>
      </c>
      <c r="EP11" s="33">
        <v>0</v>
      </c>
      <c r="EQ11" s="33">
        <v>0</v>
      </c>
      <c r="ER11" s="33">
        <v>0</v>
      </c>
      <c r="ES11" s="33">
        <v>0</v>
      </c>
      <c r="ET11" s="33">
        <v>0</v>
      </c>
      <c r="EU11" s="33">
        <v>0</v>
      </c>
      <c r="EV11" s="33">
        <v>0</v>
      </c>
      <c r="EW11" s="33">
        <v>0</v>
      </c>
      <c r="EX11" s="33">
        <v>0</v>
      </c>
      <c r="EY11" s="33">
        <v>0</v>
      </c>
      <c r="EZ11" s="33">
        <v>0</v>
      </c>
      <c r="FA11" s="33">
        <v>0</v>
      </c>
      <c r="FB11" s="33">
        <v>0</v>
      </c>
      <c r="FC11" s="33">
        <v>0</v>
      </c>
      <c r="FD11" s="33">
        <v>0</v>
      </c>
      <c r="FE11" s="33">
        <v>0</v>
      </c>
      <c r="FF11" s="33">
        <v>0</v>
      </c>
      <c r="FG11" s="33">
        <v>0</v>
      </c>
      <c r="FH11" s="33">
        <v>0</v>
      </c>
      <c r="FI11" s="33">
        <v>0</v>
      </c>
      <c r="FJ11" s="33">
        <v>0</v>
      </c>
      <c r="FK11" s="33">
        <v>0</v>
      </c>
      <c r="FL11" s="33">
        <v>0</v>
      </c>
      <c r="FM11" s="33">
        <v>0</v>
      </c>
      <c r="FN11" s="33">
        <v>0</v>
      </c>
      <c r="FO11" s="33">
        <v>0</v>
      </c>
      <c r="FP11" s="33">
        <v>0</v>
      </c>
      <c r="FQ11" s="33">
        <v>0</v>
      </c>
      <c r="FR11" s="33">
        <v>0</v>
      </c>
      <c r="FS11" s="33">
        <v>0</v>
      </c>
    </row>
    <row r="12" spans="1:175" x14ac:dyDescent="0.2">
      <c r="A12" s="28" t="s">
        <v>1275</v>
      </c>
      <c r="B12" s="29">
        <v>1862.825</v>
      </c>
      <c r="C12" s="30">
        <v>476.13</v>
      </c>
      <c r="D12" s="30">
        <v>8634.4850000000006</v>
      </c>
      <c r="E12" s="33">
        <v>1495.53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33">
        <v>0</v>
      </c>
      <c r="AD12" s="33">
        <v>0</v>
      </c>
      <c r="AE12" s="33">
        <v>0</v>
      </c>
      <c r="AF12" s="33">
        <v>0</v>
      </c>
      <c r="AG12" s="33">
        <v>0</v>
      </c>
      <c r="AH12" s="33">
        <v>0</v>
      </c>
      <c r="AI12" s="33">
        <v>0</v>
      </c>
      <c r="AJ12" s="33">
        <v>0</v>
      </c>
      <c r="AK12" s="33">
        <v>0</v>
      </c>
      <c r="AL12" s="33">
        <v>0</v>
      </c>
      <c r="AM12" s="33">
        <v>0</v>
      </c>
      <c r="AN12" s="33">
        <v>0</v>
      </c>
      <c r="AO12" s="33">
        <v>0</v>
      </c>
      <c r="AP12" s="33">
        <v>0</v>
      </c>
      <c r="AQ12" s="33">
        <v>0</v>
      </c>
      <c r="AR12" s="33">
        <v>0</v>
      </c>
      <c r="AS12" s="33">
        <v>0</v>
      </c>
      <c r="AT12" s="33">
        <v>0</v>
      </c>
      <c r="AU12" s="33">
        <v>0</v>
      </c>
      <c r="AV12" s="33">
        <v>0</v>
      </c>
      <c r="AW12" s="33">
        <v>0</v>
      </c>
      <c r="AX12" s="33">
        <v>0</v>
      </c>
      <c r="AY12" s="33">
        <v>0</v>
      </c>
      <c r="AZ12" s="33">
        <v>0</v>
      </c>
      <c r="BA12" s="33">
        <v>0</v>
      </c>
      <c r="BB12" s="33">
        <v>0</v>
      </c>
      <c r="BC12" s="33">
        <v>0</v>
      </c>
      <c r="BD12" s="34">
        <v>-1398.76</v>
      </c>
      <c r="BE12" s="33">
        <v>0</v>
      </c>
      <c r="BF12" s="33">
        <v>0</v>
      </c>
      <c r="BG12" s="33">
        <v>0</v>
      </c>
      <c r="BH12" s="33">
        <v>0</v>
      </c>
      <c r="BI12" s="33">
        <v>0</v>
      </c>
      <c r="BJ12" s="33">
        <v>0</v>
      </c>
      <c r="BK12" s="33">
        <v>0</v>
      </c>
      <c r="BL12" s="33">
        <v>0</v>
      </c>
      <c r="BM12" s="33">
        <v>0</v>
      </c>
      <c r="BN12" s="33">
        <v>0</v>
      </c>
      <c r="BO12" s="33">
        <v>0</v>
      </c>
      <c r="BP12" s="33">
        <v>0</v>
      </c>
      <c r="BQ12" s="33">
        <v>0</v>
      </c>
      <c r="BR12" s="33">
        <v>0</v>
      </c>
      <c r="BS12" s="33">
        <v>0</v>
      </c>
      <c r="BT12" s="33">
        <v>0</v>
      </c>
      <c r="BU12" s="33">
        <v>0</v>
      </c>
      <c r="BV12" s="33">
        <v>0</v>
      </c>
      <c r="BW12" s="33">
        <v>0</v>
      </c>
      <c r="BX12" s="33">
        <v>0</v>
      </c>
      <c r="BY12" s="34">
        <v>-4843.3900000000003</v>
      </c>
      <c r="BZ12" s="34">
        <v>-2025.04</v>
      </c>
      <c r="CA12" s="33">
        <v>0</v>
      </c>
      <c r="CB12" s="33">
        <v>0</v>
      </c>
      <c r="CC12" s="33">
        <v>0</v>
      </c>
      <c r="CD12" s="33">
        <v>0</v>
      </c>
      <c r="CE12" s="33">
        <v>0</v>
      </c>
      <c r="CF12" s="33">
        <v>0</v>
      </c>
      <c r="CG12" s="33">
        <v>0</v>
      </c>
      <c r="CH12" s="33">
        <v>0</v>
      </c>
      <c r="CI12" s="33">
        <v>0</v>
      </c>
      <c r="CJ12" s="33">
        <v>0</v>
      </c>
      <c r="CK12" s="33">
        <v>0</v>
      </c>
      <c r="CL12" s="33">
        <v>0</v>
      </c>
      <c r="CM12" s="33">
        <v>0</v>
      </c>
      <c r="CN12" s="33">
        <v>0</v>
      </c>
      <c r="CO12" s="33">
        <v>0</v>
      </c>
      <c r="CP12" s="33">
        <v>0</v>
      </c>
      <c r="CQ12" s="33">
        <v>0</v>
      </c>
      <c r="CR12" s="33">
        <v>0</v>
      </c>
      <c r="CS12" s="33">
        <v>0</v>
      </c>
      <c r="CT12" s="33">
        <v>0</v>
      </c>
      <c r="CU12" s="33">
        <v>0</v>
      </c>
      <c r="CV12" s="33">
        <v>0</v>
      </c>
      <c r="CW12" s="33">
        <v>0</v>
      </c>
      <c r="CX12" s="33">
        <v>0</v>
      </c>
      <c r="CY12" s="33">
        <v>0</v>
      </c>
      <c r="CZ12" s="33">
        <v>0</v>
      </c>
      <c r="DA12" s="33">
        <v>0</v>
      </c>
      <c r="DB12" s="33">
        <v>0</v>
      </c>
      <c r="DC12" s="33">
        <v>0</v>
      </c>
      <c r="DD12" s="33">
        <v>0</v>
      </c>
      <c r="DE12" s="33">
        <v>0</v>
      </c>
      <c r="DF12" s="33">
        <v>0</v>
      </c>
      <c r="DG12" s="33">
        <v>0</v>
      </c>
      <c r="DH12" s="33">
        <v>0</v>
      </c>
      <c r="DI12" s="33">
        <v>0</v>
      </c>
      <c r="DJ12" s="33">
        <v>0</v>
      </c>
      <c r="DK12" s="33">
        <v>0</v>
      </c>
      <c r="DL12" s="33">
        <v>0</v>
      </c>
      <c r="DM12" s="33">
        <v>0</v>
      </c>
      <c r="DN12" s="33">
        <v>0</v>
      </c>
      <c r="DO12" s="33">
        <v>0</v>
      </c>
      <c r="DP12" s="33">
        <v>0</v>
      </c>
      <c r="DQ12" s="33">
        <v>0</v>
      </c>
      <c r="DR12" s="33">
        <v>0</v>
      </c>
      <c r="DS12" s="33">
        <v>0</v>
      </c>
      <c r="DT12" s="33">
        <v>0</v>
      </c>
      <c r="DU12" s="33">
        <v>0</v>
      </c>
      <c r="DV12" s="33">
        <v>0</v>
      </c>
      <c r="DW12" s="33">
        <v>0</v>
      </c>
      <c r="DX12" s="33">
        <v>0</v>
      </c>
      <c r="DY12" s="33">
        <v>0</v>
      </c>
      <c r="DZ12" s="33">
        <v>0</v>
      </c>
      <c r="EA12" s="33">
        <v>0</v>
      </c>
      <c r="EB12" s="33">
        <v>0</v>
      </c>
      <c r="EC12" s="33">
        <v>0</v>
      </c>
      <c r="ED12" s="33">
        <v>0</v>
      </c>
      <c r="EE12" s="33">
        <v>0</v>
      </c>
      <c r="EF12" s="33">
        <v>0</v>
      </c>
      <c r="EG12" s="33">
        <v>0</v>
      </c>
      <c r="EH12" s="33">
        <v>0</v>
      </c>
      <c r="EI12" s="33">
        <v>0</v>
      </c>
      <c r="EJ12" s="33">
        <v>0</v>
      </c>
      <c r="EK12" s="33">
        <v>0</v>
      </c>
      <c r="EL12" s="33">
        <v>0</v>
      </c>
      <c r="EM12" s="33">
        <v>0</v>
      </c>
      <c r="EN12" s="33">
        <v>0</v>
      </c>
      <c r="EO12" s="33">
        <v>0</v>
      </c>
      <c r="EP12" s="33">
        <v>0</v>
      </c>
      <c r="EQ12" s="33">
        <v>0</v>
      </c>
      <c r="ER12" s="33">
        <v>0</v>
      </c>
      <c r="ES12" s="33">
        <v>0</v>
      </c>
      <c r="ET12" s="33">
        <v>0</v>
      </c>
      <c r="EU12" s="33">
        <v>0</v>
      </c>
      <c r="EV12" s="33">
        <v>0</v>
      </c>
      <c r="EW12" s="33">
        <v>0</v>
      </c>
      <c r="EX12" s="33">
        <v>0</v>
      </c>
      <c r="EY12" s="33">
        <v>0</v>
      </c>
      <c r="EZ12" s="33">
        <v>0</v>
      </c>
      <c r="FA12" s="33">
        <v>0</v>
      </c>
      <c r="FB12" s="33">
        <v>0</v>
      </c>
      <c r="FC12" s="33">
        <v>0</v>
      </c>
      <c r="FD12" s="33">
        <v>0</v>
      </c>
      <c r="FE12" s="33">
        <v>0</v>
      </c>
      <c r="FF12" s="33">
        <v>0</v>
      </c>
      <c r="FG12" s="33">
        <v>0</v>
      </c>
      <c r="FH12" s="33">
        <v>0</v>
      </c>
      <c r="FI12" s="33">
        <v>0</v>
      </c>
      <c r="FJ12" s="33">
        <v>0</v>
      </c>
      <c r="FK12" s="33">
        <v>0</v>
      </c>
      <c r="FL12" s="33">
        <v>0</v>
      </c>
      <c r="FM12" s="33">
        <v>0</v>
      </c>
      <c r="FN12" s="33">
        <v>0</v>
      </c>
      <c r="FO12" s="33">
        <v>0</v>
      </c>
      <c r="FP12" s="33">
        <v>0</v>
      </c>
      <c r="FQ12" s="33">
        <v>0</v>
      </c>
      <c r="FR12" s="33">
        <v>0</v>
      </c>
      <c r="FS12" s="33">
        <v>0</v>
      </c>
    </row>
    <row r="13" spans="1:175" x14ac:dyDescent="0.2">
      <c r="A13" s="28" t="s">
        <v>1220</v>
      </c>
      <c r="B13" s="29">
        <v>55.317999999999998</v>
      </c>
      <c r="C13" s="30">
        <v>481.45</v>
      </c>
      <c r="D13" s="30">
        <v>112.6323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33">
        <v>0</v>
      </c>
      <c r="AD13" s="33">
        <v>0</v>
      </c>
      <c r="AE13" s="33">
        <v>0</v>
      </c>
      <c r="AF13" s="33">
        <v>0</v>
      </c>
      <c r="AG13" s="33">
        <v>0</v>
      </c>
      <c r="AH13" s="33">
        <v>0</v>
      </c>
      <c r="AI13" s="33">
        <v>0</v>
      </c>
      <c r="AJ13" s="33">
        <v>0</v>
      </c>
      <c r="AK13" s="33">
        <v>0</v>
      </c>
      <c r="AL13" s="33">
        <v>0</v>
      </c>
      <c r="AM13" s="33">
        <v>0</v>
      </c>
      <c r="AN13" s="33">
        <v>0</v>
      </c>
      <c r="AO13" s="33">
        <v>0</v>
      </c>
      <c r="AP13" s="33">
        <v>0</v>
      </c>
      <c r="AQ13" s="33">
        <v>0</v>
      </c>
      <c r="AR13" s="33">
        <v>0</v>
      </c>
      <c r="AS13" s="33">
        <v>0</v>
      </c>
      <c r="AT13" s="33">
        <v>0</v>
      </c>
      <c r="AU13" s="33">
        <v>0</v>
      </c>
      <c r="AV13" s="33">
        <v>0</v>
      </c>
      <c r="AW13" s="33">
        <v>0</v>
      </c>
      <c r="AX13" s="33">
        <v>0</v>
      </c>
      <c r="AY13" s="33">
        <v>0</v>
      </c>
      <c r="AZ13" s="33">
        <v>0</v>
      </c>
      <c r="BA13" s="33">
        <v>0</v>
      </c>
      <c r="BB13" s="33">
        <v>0</v>
      </c>
      <c r="BC13" s="33">
        <v>0</v>
      </c>
      <c r="BD13" s="33">
        <v>0</v>
      </c>
      <c r="BE13" s="33">
        <v>0</v>
      </c>
      <c r="BF13" s="33">
        <v>0</v>
      </c>
      <c r="BG13" s="33">
        <v>0</v>
      </c>
      <c r="BH13" s="33">
        <v>0</v>
      </c>
      <c r="BI13" s="33">
        <v>0</v>
      </c>
      <c r="BJ13" s="33">
        <v>0</v>
      </c>
      <c r="BK13" s="33">
        <v>0</v>
      </c>
      <c r="BL13" s="33">
        <v>0</v>
      </c>
      <c r="BM13" s="33">
        <v>0</v>
      </c>
      <c r="BN13" s="33">
        <v>0</v>
      </c>
      <c r="BO13" s="33">
        <v>0</v>
      </c>
      <c r="BP13" s="33">
        <v>0</v>
      </c>
      <c r="BQ13" s="33">
        <v>0</v>
      </c>
      <c r="BR13" s="33">
        <v>0</v>
      </c>
      <c r="BS13" s="33">
        <v>0</v>
      </c>
      <c r="BT13" s="33">
        <v>0</v>
      </c>
      <c r="BU13" s="33">
        <v>0</v>
      </c>
      <c r="BV13" s="33">
        <v>0</v>
      </c>
      <c r="BW13" s="33">
        <v>0</v>
      </c>
      <c r="BX13" s="33">
        <v>0</v>
      </c>
      <c r="BY13" s="33">
        <v>0</v>
      </c>
      <c r="BZ13" s="33">
        <v>0</v>
      </c>
      <c r="CA13" s="33">
        <v>0</v>
      </c>
      <c r="CB13" s="33">
        <v>0</v>
      </c>
      <c r="CC13" s="34">
        <v>-58.581600000000002</v>
      </c>
      <c r="CD13" s="33">
        <v>0</v>
      </c>
      <c r="CE13" s="33">
        <v>0</v>
      </c>
      <c r="CF13" s="33">
        <v>0</v>
      </c>
      <c r="CG13" s="33">
        <v>0</v>
      </c>
      <c r="CH13" s="33">
        <v>0</v>
      </c>
      <c r="CI13" s="33">
        <v>0</v>
      </c>
      <c r="CJ13" s="33">
        <v>0</v>
      </c>
      <c r="CK13" s="33">
        <v>0</v>
      </c>
      <c r="CL13" s="33">
        <v>0</v>
      </c>
      <c r="CM13" s="33">
        <v>0</v>
      </c>
      <c r="CN13" s="33">
        <v>0</v>
      </c>
      <c r="CO13" s="33">
        <v>0</v>
      </c>
      <c r="CP13" s="33">
        <v>0</v>
      </c>
      <c r="CQ13" s="33">
        <v>0</v>
      </c>
      <c r="CR13" s="33">
        <v>0</v>
      </c>
      <c r="CS13" s="33">
        <v>0</v>
      </c>
      <c r="CT13" s="33">
        <v>0</v>
      </c>
      <c r="CU13" s="33">
        <v>0</v>
      </c>
      <c r="CV13" s="33">
        <v>0</v>
      </c>
      <c r="CW13" s="33">
        <v>0</v>
      </c>
      <c r="CX13" s="33">
        <v>0</v>
      </c>
      <c r="CY13" s="33">
        <v>0</v>
      </c>
      <c r="CZ13" s="33">
        <v>0</v>
      </c>
      <c r="DA13" s="33">
        <v>0</v>
      </c>
      <c r="DB13" s="33">
        <v>0</v>
      </c>
      <c r="DC13" s="33">
        <v>0</v>
      </c>
      <c r="DD13" s="33">
        <v>0</v>
      </c>
      <c r="DE13" s="33">
        <v>0</v>
      </c>
      <c r="DF13" s="33">
        <v>0</v>
      </c>
      <c r="DG13" s="33">
        <v>0</v>
      </c>
      <c r="DH13" s="33">
        <v>0</v>
      </c>
      <c r="DI13" s="33">
        <v>0</v>
      </c>
      <c r="DJ13" s="33">
        <v>0</v>
      </c>
      <c r="DK13" s="33">
        <v>0</v>
      </c>
      <c r="DL13" s="33">
        <v>0</v>
      </c>
      <c r="DM13" s="33">
        <v>0</v>
      </c>
      <c r="DN13" s="33">
        <v>0</v>
      </c>
      <c r="DO13" s="33">
        <v>0</v>
      </c>
      <c r="DP13" s="33">
        <v>0</v>
      </c>
      <c r="DQ13" s="33">
        <v>0</v>
      </c>
      <c r="DR13" s="33">
        <v>0</v>
      </c>
      <c r="DS13" s="33">
        <v>0</v>
      </c>
      <c r="DT13" s="33">
        <v>0</v>
      </c>
      <c r="DU13" s="33">
        <v>0</v>
      </c>
      <c r="DV13" s="33">
        <v>0</v>
      </c>
      <c r="DW13" s="33">
        <v>0</v>
      </c>
      <c r="DX13" s="33">
        <v>0</v>
      </c>
      <c r="DY13" s="33">
        <v>0</v>
      </c>
      <c r="DZ13" s="33">
        <v>0</v>
      </c>
      <c r="EA13" s="33">
        <v>0</v>
      </c>
      <c r="EB13" s="33">
        <v>0</v>
      </c>
      <c r="EC13" s="33">
        <v>0</v>
      </c>
      <c r="ED13" s="33">
        <v>0</v>
      </c>
      <c r="EE13" s="33">
        <v>0</v>
      </c>
      <c r="EF13" s="33">
        <v>0</v>
      </c>
      <c r="EG13" s="33">
        <v>0</v>
      </c>
      <c r="EH13" s="33">
        <v>0</v>
      </c>
      <c r="EI13" s="33">
        <v>0</v>
      </c>
      <c r="EJ13" s="33">
        <v>0</v>
      </c>
      <c r="EK13" s="33">
        <v>0</v>
      </c>
      <c r="EL13" s="33">
        <v>0</v>
      </c>
      <c r="EM13" s="33">
        <v>0</v>
      </c>
      <c r="EN13" s="33">
        <v>0</v>
      </c>
      <c r="EO13" s="33">
        <v>0</v>
      </c>
      <c r="EP13" s="33">
        <v>0</v>
      </c>
      <c r="EQ13" s="33">
        <v>0</v>
      </c>
      <c r="ER13" s="33">
        <v>0</v>
      </c>
      <c r="ES13" s="33">
        <v>0</v>
      </c>
      <c r="ET13" s="33">
        <v>0</v>
      </c>
      <c r="EU13" s="33">
        <v>0</v>
      </c>
      <c r="EV13" s="33">
        <v>0</v>
      </c>
      <c r="EW13" s="33">
        <v>0</v>
      </c>
      <c r="EX13" s="33">
        <v>0</v>
      </c>
      <c r="EY13" s="33">
        <v>0</v>
      </c>
      <c r="EZ13" s="33">
        <v>0</v>
      </c>
      <c r="FA13" s="33">
        <v>0</v>
      </c>
      <c r="FB13" s="33">
        <v>0</v>
      </c>
      <c r="FC13" s="33">
        <v>1.2673000000000001</v>
      </c>
      <c r="FD13" s="33">
        <v>0</v>
      </c>
      <c r="FE13" s="33">
        <v>0</v>
      </c>
      <c r="FF13" s="33">
        <v>0</v>
      </c>
      <c r="FG13" s="33">
        <v>0</v>
      </c>
      <c r="FH13" s="33">
        <v>0</v>
      </c>
      <c r="FI13" s="33">
        <v>0</v>
      </c>
      <c r="FJ13" s="33">
        <v>0</v>
      </c>
      <c r="FK13" s="33">
        <v>0</v>
      </c>
      <c r="FL13" s="33">
        <v>0</v>
      </c>
      <c r="FM13" s="33">
        <v>0</v>
      </c>
      <c r="FN13" s="33">
        <v>0</v>
      </c>
      <c r="FO13" s="33">
        <v>0</v>
      </c>
      <c r="FP13" s="33">
        <v>0</v>
      </c>
      <c r="FQ13" s="33">
        <v>0</v>
      </c>
      <c r="FR13" s="33">
        <v>0</v>
      </c>
      <c r="FS13" s="33">
        <v>0</v>
      </c>
    </row>
    <row r="14" spans="1:175" x14ac:dyDescent="0.2">
      <c r="A14" s="28" t="s">
        <v>1276</v>
      </c>
      <c r="B14" s="29">
        <v>298.983</v>
      </c>
      <c r="C14" s="30">
        <v>484.59</v>
      </c>
      <c r="D14" s="30">
        <v>514.82899999999995</v>
      </c>
      <c r="E14" s="33">
        <v>0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33">
        <v>0</v>
      </c>
      <c r="P14" s="33">
        <v>0</v>
      </c>
      <c r="Q14" s="33">
        <v>0</v>
      </c>
      <c r="R14" s="33">
        <v>0</v>
      </c>
      <c r="S14" s="34">
        <v>-105.50700000000001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0</v>
      </c>
      <c r="AB14" s="33">
        <v>0</v>
      </c>
      <c r="AC14" s="33">
        <v>0</v>
      </c>
      <c r="AD14" s="33">
        <v>0</v>
      </c>
      <c r="AE14" s="33">
        <v>0</v>
      </c>
      <c r="AF14" s="33">
        <v>0</v>
      </c>
      <c r="AG14" s="33">
        <v>0</v>
      </c>
      <c r="AH14" s="33">
        <v>0</v>
      </c>
      <c r="AI14" s="33">
        <v>0</v>
      </c>
      <c r="AJ14" s="33">
        <v>0</v>
      </c>
      <c r="AK14" s="33">
        <v>0</v>
      </c>
      <c r="AL14" s="33">
        <v>0</v>
      </c>
      <c r="AM14" s="33">
        <v>0</v>
      </c>
      <c r="AN14" s="33">
        <v>0</v>
      </c>
      <c r="AO14" s="33">
        <v>0</v>
      </c>
      <c r="AP14" s="33">
        <v>0</v>
      </c>
      <c r="AQ14" s="33">
        <v>0</v>
      </c>
      <c r="AR14" s="33">
        <v>0</v>
      </c>
      <c r="AS14" s="33">
        <v>0</v>
      </c>
      <c r="AT14" s="33">
        <v>0</v>
      </c>
      <c r="AU14" s="34">
        <v>-110.339</v>
      </c>
      <c r="AV14" s="33">
        <v>0</v>
      </c>
      <c r="AW14" s="33">
        <v>0</v>
      </c>
      <c r="AX14" s="33">
        <v>0</v>
      </c>
      <c r="AY14" s="33">
        <v>0</v>
      </c>
      <c r="AZ14" s="33">
        <v>0</v>
      </c>
      <c r="BA14" s="33">
        <v>0</v>
      </c>
      <c r="BB14" s="33">
        <v>0</v>
      </c>
      <c r="BC14" s="33">
        <v>0</v>
      </c>
      <c r="BD14" s="33">
        <v>0</v>
      </c>
      <c r="BE14" s="33">
        <v>0</v>
      </c>
      <c r="BF14" s="33">
        <v>0</v>
      </c>
      <c r="BG14" s="33">
        <v>0</v>
      </c>
      <c r="BH14" s="33">
        <v>0</v>
      </c>
      <c r="BI14" s="33">
        <v>0</v>
      </c>
      <c r="BJ14" s="33">
        <v>0</v>
      </c>
      <c r="BK14" s="33">
        <v>0</v>
      </c>
      <c r="BL14" s="33">
        <v>0</v>
      </c>
      <c r="BM14" s="33">
        <v>0</v>
      </c>
      <c r="BN14" s="33">
        <v>0</v>
      </c>
      <c r="BO14" s="33">
        <v>0</v>
      </c>
      <c r="BP14" s="33">
        <v>0</v>
      </c>
      <c r="BQ14" s="33">
        <v>0</v>
      </c>
      <c r="BR14" s="33">
        <v>0</v>
      </c>
      <c r="BS14" s="33">
        <v>0</v>
      </c>
      <c r="BT14" s="33">
        <v>0</v>
      </c>
      <c r="BU14" s="33">
        <v>0</v>
      </c>
      <c r="BV14" s="33">
        <v>0</v>
      </c>
      <c r="BW14" s="33">
        <v>0</v>
      </c>
      <c r="BX14" s="33">
        <v>0</v>
      </c>
      <c r="BY14" s="33">
        <v>0</v>
      </c>
      <c r="BZ14" s="33">
        <v>0</v>
      </c>
      <c r="CA14" s="33">
        <v>0</v>
      </c>
      <c r="CB14" s="33">
        <v>0</v>
      </c>
      <c r="CC14" s="33">
        <v>0</v>
      </c>
      <c r="CD14" s="33">
        <v>0</v>
      </c>
      <c r="CE14" s="33">
        <v>0</v>
      </c>
      <c r="CF14" s="33">
        <v>0</v>
      </c>
      <c r="CG14" s="33">
        <v>0</v>
      </c>
      <c r="CH14" s="33">
        <v>0</v>
      </c>
      <c r="CI14" s="33">
        <v>0</v>
      </c>
      <c r="CJ14" s="33">
        <v>0</v>
      </c>
      <c r="CK14" s="33">
        <v>0</v>
      </c>
      <c r="CL14" s="33">
        <v>0</v>
      </c>
      <c r="CM14" s="33">
        <v>0</v>
      </c>
      <c r="CN14" s="33">
        <v>0</v>
      </c>
      <c r="CO14" s="33">
        <v>0</v>
      </c>
      <c r="CP14" s="33">
        <v>0</v>
      </c>
      <c r="CQ14" s="33">
        <v>0</v>
      </c>
      <c r="CR14" s="33">
        <v>0</v>
      </c>
      <c r="CS14" s="33">
        <v>0</v>
      </c>
      <c r="CT14" s="33">
        <v>0</v>
      </c>
      <c r="CU14" s="33">
        <v>0</v>
      </c>
      <c r="CV14" s="33">
        <v>0</v>
      </c>
      <c r="CW14" s="33">
        <v>0</v>
      </c>
      <c r="CX14" s="33">
        <v>0</v>
      </c>
      <c r="CY14" s="33">
        <v>0</v>
      </c>
      <c r="CZ14" s="33">
        <v>0</v>
      </c>
      <c r="DA14" s="33">
        <v>0</v>
      </c>
      <c r="DB14" s="33">
        <v>0</v>
      </c>
      <c r="DC14" s="33">
        <v>0</v>
      </c>
      <c r="DD14" s="33">
        <v>0</v>
      </c>
      <c r="DE14" s="33">
        <v>0</v>
      </c>
      <c r="DF14" s="33">
        <v>0</v>
      </c>
      <c r="DG14" s="33">
        <v>0</v>
      </c>
      <c r="DH14" s="33">
        <v>0</v>
      </c>
      <c r="DI14" s="33">
        <v>0</v>
      </c>
      <c r="DJ14" s="33">
        <v>0</v>
      </c>
      <c r="DK14" s="33">
        <v>0</v>
      </c>
      <c r="DL14" s="33">
        <v>0</v>
      </c>
      <c r="DM14" s="33">
        <v>0</v>
      </c>
      <c r="DN14" s="33">
        <v>0</v>
      </c>
      <c r="DO14" s="33">
        <v>0</v>
      </c>
      <c r="DP14" s="33">
        <v>0</v>
      </c>
      <c r="DQ14" s="33">
        <v>0</v>
      </c>
      <c r="DR14" s="33">
        <v>0</v>
      </c>
      <c r="DS14" s="33">
        <v>0</v>
      </c>
      <c r="DT14" s="33">
        <v>0</v>
      </c>
      <c r="DU14" s="33">
        <v>0</v>
      </c>
      <c r="DV14" s="33">
        <v>0</v>
      </c>
      <c r="DW14" s="33">
        <v>0</v>
      </c>
      <c r="DX14" s="33">
        <v>0</v>
      </c>
      <c r="DY14" s="33">
        <v>0</v>
      </c>
      <c r="DZ14" s="33">
        <v>0</v>
      </c>
      <c r="EA14" s="33">
        <v>0</v>
      </c>
      <c r="EB14" s="33">
        <v>0</v>
      </c>
      <c r="EC14" s="33">
        <v>0</v>
      </c>
      <c r="ED14" s="33">
        <v>0</v>
      </c>
      <c r="EE14" s="33">
        <v>0</v>
      </c>
      <c r="EF14" s="33">
        <v>0</v>
      </c>
      <c r="EG14" s="33">
        <v>0</v>
      </c>
      <c r="EH14" s="33">
        <v>0</v>
      </c>
      <c r="EI14" s="33">
        <v>0</v>
      </c>
      <c r="EJ14" s="33">
        <v>0</v>
      </c>
      <c r="EK14" s="33">
        <v>0</v>
      </c>
      <c r="EL14" s="33">
        <v>0</v>
      </c>
      <c r="EM14" s="33">
        <v>0</v>
      </c>
      <c r="EN14" s="33">
        <v>0</v>
      </c>
      <c r="EO14" s="33">
        <v>0</v>
      </c>
      <c r="EP14" s="33">
        <v>0</v>
      </c>
      <c r="EQ14" s="33">
        <v>0</v>
      </c>
      <c r="ER14" s="33">
        <v>0</v>
      </c>
      <c r="ES14" s="33">
        <v>0</v>
      </c>
      <c r="ET14" s="33">
        <v>0</v>
      </c>
      <c r="EU14" s="33">
        <v>0</v>
      </c>
      <c r="EV14" s="33">
        <v>0</v>
      </c>
      <c r="EW14" s="33">
        <v>0</v>
      </c>
      <c r="EX14" s="33">
        <v>0</v>
      </c>
      <c r="EY14" s="33">
        <v>0</v>
      </c>
      <c r="EZ14" s="33">
        <v>0</v>
      </c>
      <c r="FA14" s="33">
        <v>0</v>
      </c>
      <c r="FB14" s="33">
        <v>0</v>
      </c>
      <c r="FC14" s="33">
        <v>0</v>
      </c>
      <c r="FD14" s="33">
        <v>0</v>
      </c>
      <c r="FE14" s="33">
        <v>0</v>
      </c>
      <c r="FF14" s="33">
        <v>0</v>
      </c>
      <c r="FG14" s="33">
        <v>0</v>
      </c>
      <c r="FH14" s="33">
        <v>0</v>
      </c>
      <c r="FI14" s="33">
        <v>0</v>
      </c>
      <c r="FJ14" s="33">
        <v>0</v>
      </c>
      <c r="FK14" s="33">
        <v>0</v>
      </c>
      <c r="FL14" s="33">
        <v>0</v>
      </c>
      <c r="FM14" s="33">
        <v>0</v>
      </c>
      <c r="FN14" s="33">
        <v>0</v>
      </c>
      <c r="FO14" s="33">
        <v>0</v>
      </c>
      <c r="FP14" s="33">
        <v>0</v>
      </c>
      <c r="FQ14" s="33">
        <v>0</v>
      </c>
      <c r="FR14" s="33">
        <v>0</v>
      </c>
      <c r="FS14" s="33">
        <v>0</v>
      </c>
    </row>
    <row r="15" spans="1:175" x14ac:dyDescent="0.2">
      <c r="A15" s="32" t="s">
        <v>1277</v>
      </c>
      <c r="B15" s="29">
        <v>1093.377</v>
      </c>
      <c r="C15" s="30">
        <v>492.05</v>
      </c>
      <c r="D15" s="30">
        <v>-11131.185799999997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-92.156499999999994</v>
      </c>
      <c r="L15" s="33">
        <v>0</v>
      </c>
      <c r="M15" s="33">
        <v>0</v>
      </c>
      <c r="N15" s="33">
        <v>0</v>
      </c>
      <c r="O15" s="33">
        <v>0</v>
      </c>
      <c r="P15" s="33">
        <v>0</v>
      </c>
      <c r="Q15" s="33">
        <v>1770.7752</v>
      </c>
      <c r="R15" s="33">
        <v>0</v>
      </c>
      <c r="S15" s="33">
        <v>0</v>
      </c>
      <c r="T15" s="33">
        <v>0</v>
      </c>
      <c r="U15" s="33">
        <v>0</v>
      </c>
      <c r="V15" s="33">
        <v>0</v>
      </c>
      <c r="W15" s="33">
        <v>0</v>
      </c>
      <c r="X15" s="34">
        <v>-33.904200000000003</v>
      </c>
      <c r="Y15" s="33">
        <v>0</v>
      </c>
      <c r="Z15" s="33">
        <v>0</v>
      </c>
      <c r="AA15" s="33">
        <v>0</v>
      </c>
      <c r="AB15" s="33">
        <v>0</v>
      </c>
      <c r="AC15" s="33">
        <v>86.3095</v>
      </c>
      <c r="AD15" s="33">
        <v>0</v>
      </c>
      <c r="AE15" s="33">
        <v>0</v>
      </c>
      <c r="AF15" s="33">
        <v>0</v>
      </c>
      <c r="AG15" s="33">
        <v>0</v>
      </c>
      <c r="AH15" s="33">
        <v>0</v>
      </c>
      <c r="AI15" s="33">
        <v>0</v>
      </c>
      <c r="AJ15" s="33">
        <v>2779.3775000000001</v>
      </c>
      <c r="AK15" s="33">
        <v>0</v>
      </c>
      <c r="AL15" s="33">
        <v>0</v>
      </c>
      <c r="AM15" s="33">
        <v>0</v>
      </c>
      <c r="AN15" s="33">
        <v>0</v>
      </c>
      <c r="AO15" s="33">
        <v>0</v>
      </c>
      <c r="AP15" s="33">
        <v>10.6021</v>
      </c>
      <c r="AQ15" s="33">
        <v>0</v>
      </c>
      <c r="AR15" s="33">
        <v>0</v>
      </c>
      <c r="AS15" s="33">
        <v>0</v>
      </c>
      <c r="AT15" s="33">
        <v>0</v>
      </c>
      <c r="AU15" s="33">
        <v>0</v>
      </c>
      <c r="AV15" s="33">
        <v>0</v>
      </c>
      <c r="AW15" s="33">
        <v>0</v>
      </c>
      <c r="AX15" s="33">
        <v>0</v>
      </c>
      <c r="AY15" s="33">
        <v>0</v>
      </c>
      <c r="AZ15" s="33">
        <v>0</v>
      </c>
      <c r="BA15" s="33">
        <v>0</v>
      </c>
      <c r="BB15" s="33">
        <v>0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>
        <v>0</v>
      </c>
      <c r="BI15" s="33">
        <v>0</v>
      </c>
      <c r="BJ15" s="33">
        <v>0</v>
      </c>
      <c r="BK15" s="33">
        <v>0</v>
      </c>
      <c r="BL15" s="33">
        <v>0</v>
      </c>
      <c r="BM15" s="33">
        <v>0</v>
      </c>
      <c r="BN15" s="33">
        <v>0</v>
      </c>
      <c r="BO15" s="33">
        <v>0</v>
      </c>
      <c r="BP15" s="33">
        <v>0</v>
      </c>
      <c r="BQ15" s="33">
        <v>0</v>
      </c>
      <c r="BR15" s="33">
        <v>0</v>
      </c>
      <c r="BS15" s="33">
        <v>0</v>
      </c>
      <c r="BT15" s="33">
        <v>0</v>
      </c>
      <c r="BU15" s="33">
        <v>0</v>
      </c>
      <c r="BV15" s="33">
        <v>0</v>
      </c>
      <c r="BW15" s="33">
        <v>0</v>
      </c>
      <c r="BX15" s="33">
        <v>0</v>
      </c>
      <c r="BY15" s="33">
        <v>0</v>
      </c>
      <c r="BZ15" s="36">
        <v>206.464</v>
      </c>
      <c r="CA15" s="34">
        <v>-213.5881</v>
      </c>
      <c r="CB15" s="33">
        <v>0</v>
      </c>
      <c r="CC15" s="33">
        <v>0</v>
      </c>
      <c r="CD15" s="33">
        <v>0</v>
      </c>
      <c r="CE15" s="33">
        <v>0</v>
      </c>
      <c r="CF15" s="33">
        <v>0</v>
      </c>
      <c r="CG15" s="33">
        <v>0</v>
      </c>
      <c r="CH15" s="35">
        <v>117.2041</v>
      </c>
      <c r="CI15" s="34">
        <v>-121.0018</v>
      </c>
      <c r="CJ15" s="33">
        <v>0</v>
      </c>
      <c r="CK15" s="33">
        <v>0</v>
      </c>
      <c r="CL15" s="33">
        <v>0</v>
      </c>
      <c r="CM15" s="33">
        <v>0</v>
      </c>
      <c r="CN15" s="33">
        <v>0</v>
      </c>
      <c r="CO15" s="33">
        <v>0</v>
      </c>
      <c r="CP15" s="33">
        <v>0</v>
      </c>
      <c r="CQ15" s="33">
        <v>0</v>
      </c>
      <c r="CR15" s="33">
        <v>0</v>
      </c>
      <c r="CS15" s="33">
        <v>0</v>
      </c>
      <c r="CT15" s="33">
        <v>0</v>
      </c>
      <c r="CU15" s="33">
        <v>0</v>
      </c>
      <c r="CV15" s="33">
        <v>0</v>
      </c>
      <c r="CW15" s="33">
        <v>0</v>
      </c>
      <c r="CX15" s="33">
        <v>0</v>
      </c>
      <c r="CY15" s="33">
        <v>0</v>
      </c>
      <c r="CZ15" s="33">
        <v>0</v>
      </c>
      <c r="DA15" s="33">
        <v>0</v>
      </c>
      <c r="DB15" s="33">
        <v>61.097099999999998</v>
      </c>
      <c r="DC15" s="33">
        <v>117.7063</v>
      </c>
      <c r="DD15" s="33">
        <v>76.190200000000004</v>
      </c>
      <c r="DE15" s="33">
        <v>0</v>
      </c>
      <c r="DF15" s="35">
        <v>21.425899999999999</v>
      </c>
      <c r="DG15" s="35">
        <v>24.472899999999999</v>
      </c>
      <c r="DH15" s="34">
        <v>-175.1618</v>
      </c>
      <c r="DI15" s="33">
        <v>0</v>
      </c>
      <c r="DJ15" s="33">
        <v>0</v>
      </c>
      <c r="DK15" s="33">
        <v>0</v>
      </c>
      <c r="DL15" s="33">
        <v>0</v>
      </c>
      <c r="DM15" s="33">
        <v>386.25</v>
      </c>
      <c r="DN15" s="33">
        <v>371.1121</v>
      </c>
      <c r="DO15" s="33">
        <v>377.66899999999998</v>
      </c>
      <c r="DP15" s="33">
        <v>2814.7584999999999</v>
      </c>
      <c r="DQ15" s="33">
        <v>0</v>
      </c>
      <c r="DR15" s="33">
        <v>0</v>
      </c>
      <c r="DS15" s="33">
        <v>0</v>
      </c>
      <c r="DT15" s="33">
        <v>0</v>
      </c>
      <c r="DU15" s="33">
        <v>0</v>
      </c>
      <c r="DV15" s="33">
        <v>0</v>
      </c>
      <c r="DW15" s="33">
        <v>0</v>
      </c>
      <c r="DX15" s="33">
        <v>0</v>
      </c>
      <c r="DY15" s="33">
        <v>0</v>
      </c>
      <c r="DZ15" s="33">
        <v>0</v>
      </c>
      <c r="EA15" s="33">
        <v>0</v>
      </c>
      <c r="EB15" s="33">
        <v>0</v>
      </c>
      <c r="EC15" s="33">
        <v>0</v>
      </c>
      <c r="ED15" s="33">
        <v>0</v>
      </c>
      <c r="EE15" s="33">
        <v>0</v>
      </c>
      <c r="EF15" s="33">
        <v>0</v>
      </c>
      <c r="EG15" s="33">
        <v>0</v>
      </c>
      <c r="EH15" s="33">
        <v>0</v>
      </c>
      <c r="EI15" s="33">
        <v>0</v>
      </c>
      <c r="EJ15" s="33">
        <v>734.77290000000005</v>
      </c>
      <c r="EK15" s="33">
        <v>0</v>
      </c>
      <c r="EL15" s="33">
        <v>0</v>
      </c>
      <c r="EM15" s="33">
        <v>0</v>
      </c>
      <c r="EN15" s="33">
        <v>0</v>
      </c>
      <c r="EO15" s="33">
        <v>0</v>
      </c>
      <c r="EP15" s="33">
        <v>0</v>
      </c>
      <c r="EQ15" s="33">
        <v>0</v>
      </c>
      <c r="ER15" s="33">
        <v>0</v>
      </c>
      <c r="ES15" s="33">
        <v>0</v>
      </c>
      <c r="ET15" s="33">
        <v>0</v>
      </c>
      <c r="EU15" s="33">
        <v>0</v>
      </c>
      <c r="EV15" s="34">
        <v>-97.000100000000003</v>
      </c>
      <c r="EW15" s="33">
        <v>46.640999999999998</v>
      </c>
      <c r="EX15" s="33">
        <v>54.133499999999998</v>
      </c>
      <c r="EY15" s="33">
        <v>266.00959999999998</v>
      </c>
      <c r="EZ15" s="33">
        <v>266.959</v>
      </c>
      <c r="FA15" s="33">
        <v>53.904299999999999</v>
      </c>
      <c r="FB15" s="33">
        <v>0</v>
      </c>
      <c r="FC15" s="33">
        <v>0</v>
      </c>
      <c r="FD15" s="34">
        <v>-24.712900000000001</v>
      </c>
      <c r="FE15" s="34">
        <v>-33.604900000000001</v>
      </c>
      <c r="FF15" s="33">
        <v>124.4252</v>
      </c>
      <c r="FG15" s="33">
        <v>133.7449</v>
      </c>
      <c r="FH15" s="33">
        <v>137.0925</v>
      </c>
      <c r="FI15" s="33">
        <v>0</v>
      </c>
      <c r="FJ15" s="33">
        <v>0</v>
      </c>
      <c r="FK15" s="33">
        <v>1689.0401999999999</v>
      </c>
      <c r="FL15" s="33">
        <v>0</v>
      </c>
      <c r="FM15" s="33">
        <v>0</v>
      </c>
      <c r="FN15" s="33">
        <v>0</v>
      </c>
      <c r="FO15" s="33">
        <v>287.55560000000003</v>
      </c>
      <c r="FP15" s="33">
        <v>0</v>
      </c>
      <c r="FQ15" s="33">
        <v>0</v>
      </c>
      <c r="FR15" s="33">
        <v>0</v>
      </c>
      <c r="FS15" s="33">
        <v>0</v>
      </c>
    </row>
    <row r="16" spans="1:175" x14ac:dyDescent="0.2">
      <c r="A16" s="28" t="s">
        <v>1278</v>
      </c>
      <c r="B16" s="29">
        <v>802.21900000000005</v>
      </c>
      <c r="C16" s="30">
        <v>499.37</v>
      </c>
      <c r="D16" s="30">
        <v>-208.77861799999994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0</v>
      </c>
      <c r="Q16" s="33">
        <v>0</v>
      </c>
      <c r="R16" s="33">
        <v>0</v>
      </c>
      <c r="S16" s="33">
        <v>72.029137000000006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33">
        <v>0</v>
      </c>
      <c r="AG16" s="33">
        <v>0</v>
      </c>
      <c r="AH16" s="33">
        <v>0</v>
      </c>
      <c r="AI16" s="33">
        <v>0</v>
      </c>
      <c r="AJ16" s="33">
        <v>0</v>
      </c>
      <c r="AK16" s="33">
        <v>0</v>
      </c>
      <c r="AL16" s="33">
        <v>0</v>
      </c>
      <c r="AM16" s="33">
        <v>0</v>
      </c>
      <c r="AN16" s="33">
        <v>0</v>
      </c>
      <c r="AO16" s="33">
        <v>0</v>
      </c>
      <c r="AP16" s="33">
        <v>0</v>
      </c>
      <c r="AQ16" s="33">
        <v>0</v>
      </c>
      <c r="AR16" s="33">
        <v>0</v>
      </c>
      <c r="AS16" s="33">
        <v>0</v>
      </c>
      <c r="AT16" s="33">
        <v>0</v>
      </c>
      <c r="AU16" s="33">
        <v>0</v>
      </c>
      <c r="AV16" s="33">
        <v>0</v>
      </c>
      <c r="AW16" s="33">
        <v>0</v>
      </c>
      <c r="AX16" s="33">
        <v>0</v>
      </c>
      <c r="AY16" s="33">
        <v>0</v>
      </c>
      <c r="AZ16" s="33">
        <v>0</v>
      </c>
      <c r="BA16" s="33">
        <v>0</v>
      </c>
      <c r="BB16" s="33">
        <v>0</v>
      </c>
      <c r="BC16" s="33">
        <v>0</v>
      </c>
      <c r="BD16" s="33">
        <v>0</v>
      </c>
      <c r="BE16" s="33">
        <v>0</v>
      </c>
      <c r="BF16" s="33">
        <v>0</v>
      </c>
      <c r="BG16" s="33">
        <v>0</v>
      </c>
      <c r="BH16" s="33">
        <v>0</v>
      </c>
      <c r="BI16" s="33">
        <v>0</v>
      </c>
      <c r="BJ16" s="33">
        <v>0</v>
      </c>
      <c r="BK16" s="33">
        <v>0</v>
      </c>
      <c r="BL16" s="33">
        <v>0</v>
      </c>
      <c r="BM16" s="33">
        <v>0</v>
      </c>
      <c r="BN16" s="33">
        <v>0</v>
      </c>
      <c r="BO16" s="33">
        <v>0</v>
      </c>
      <c r="BP16" s="33">
        <v>0</v>
      </c>
      <c r="BQ16" s="33">
        <v>0</v>
      </c>
      <c r="BR16" s="33">
        <v>0</v>
      </c>
      <c r="BS16" s="33">
        <v>0</v>
      </c>
      <c r="BT16" s="33">
        <v>0</v>
      </c>
      <c r="BU16" s="33">
        <v>0</v>
      </c>
      <c r="BV16" s="33">
        <v>0</v>
      </c>
      <c r="BW16" s="33">
        <v>0</v>
      </c>
      <c r="BX16" s="33">
        <v>0</v>
      </c>
      <c r="BY16" s="33">
        <v>0</v>
      </c>
      <c r="BZ16" s="33">
        <v>0</v>
      </c>
      <c r="CA16" s="33">
        <v>0</v>
      </c>
      <c r="CB16" s="33">
        <v>0</v>
      </c>
      <c r="CC16" s="33">
        <v>0</v>
      </c>
      <c r="CD16" s="33">
        <v>0</v>
      </c>
      <c r="CE16" s="33">
        <v>0</v>
      </c>
      <c r="CF16" s="33">
        <v>0</v>
      </c>
      <c r="CG16" s="33">
        <v>0</v>
      </c>
      <c r="CH16" s="33">
        <v>0</v>
      </c>
      <c r="CI16" s="33">
        <v>0</v>
      </c>
      <c r="CJ16" s="33">
        <v>0</v>
      </c>
      <c r="CK16" s="33">
        <v>0</v>
      </c>
      <c r="CL16" s="33">
        <v>0</v>
      </c>
      <c r="CM16" s="33">
        <v>0</v>
      </c>
      <c r="CN16" s="33">
        <v>638.22953800000005</v>
      </c>
      <c r="CO16" s="33">
        <v>0</v>
      </c>
      <c r="CP16" s="35">
        <v>140.49970300000001</v>
      </c>
      <c r="CQ16" s="33">
        <v>0</v>
      </c>
      <c r="CR16" s="33">
        <v>0</v>
      </c>
      <c r="CS16" s="33">
        <v>0</v>
      </c>
      <c r="CT16" s="33">
        <v>0</v>
      </c>
      <c r="CU16" s="33">
        <v>0</v>
      </c>
      <c r="CV16" s="33">
        <v>0</v>
      </c>
      <c r="CW16" s="33">
        <v>0</v>
      </c>
      <c r="CX16" s="33">
        <v>0</v>
      </c>
      <c r="CY16" s="33">
        <v>0</v>
      </c>
      <c r="CZ16" s="33">
        <v>0</v>
      </c>
      <c r="DA16" s="33">
        <v>0</v>
      </c>
      <c r="DB16" s="33">
        <v>0</v>
      </c>
      <c r="DC16" s="33">
        <v>0</v>
      </c>
      <c r="DD16" s="33">
        <v>0</v>
      </c>
      <c r="DE16" s="33">
        <v>0</v>
      </c>
      <c r="DF16" s="33">
        <v>0</v>
      </c>
      <c r="DG16" s="33">
        <v>0</v>
      </c>
      <c r="DH16" s="33">
        <v>0</v>
      </c>
      <c r="DI16" s="33">
        <v>0</v>
      </c>
      <c r="DJ16" s="33">
        <v>0</v>
      </c>
      <c r="DK16" s="33">
        <v>0</v>
      </c>
      <c r="DL16" s="33">
        <v>0</v>
      </c>
      <c r="DM16" s="33">
        <v>0</v>
      </c>
      <c r="DN16" s="33">
        <v>0</v>
      </c>
      <c r="DO16" s="33">
        <v>0</v>
      </c>
      <c r="DP16" s="33">
        <v>0</v>
      </c>
      <c r="DQ16" s="33">
        <v>0</v>
      </c>
      <c r="DR16" s="33">
        <v>0</v>
      </c>
      <c r="DS16" s="33">
        <v>0</v>
      </c>
      <c r="DT16" s="33">
        <v>0</v>
      </c>
      <c r="DU16" s="33">
        <v>0</v>
      </c>
      <c r="DV16" s="33">
        <v>0</v>
      </c>
      <c r="DW16" s="33">
        <v>0</v>
      </c>
      <c r="DX16" s="33">
        <v>0</v>
      </c>
      <c r="DY16" s="33">
        <v>0</v>
      </c>
      <c r="DZ16" s="33">
        <v>0</v>
      </c>
      <c r="EA16" s="33">
        <v>0</v>
      </c>
      <c r="EB16" s="33">
        <v>0</v>
      </c>
      <c r="EC16" s="33">
        <v>0</v>
      </c>
      <c r="ED16" s="33">
        <v>0</v>
      </c>
      <c r="EE16" s="33">
        <v>0</v>
      </c>
      <c r="EF16" s="33">
        <v>0</v>
      </c>
      <c r="EG16" s="33">
        <v>0</v>
      </c>
      <c r="EH16" s="33">
        <v>0</v>
      </c>
      <c r="EI16" s="33">
        <v>0</v>
      </c>
      <c r="EJ16" s="33">
        <v>0</v>
      </c>
      <c r="EK16" s="33">
        <v>0</v>
      </c>
      <c r="EL16" s="33">
        <v>0</v>
      </c>
      <c r="EM16" s="33">
        <v>0</v>
      </c>
      <c r="EN16" s="33">
        <v>0</v>
      </c>
      <c r="EO16" s="33">
        <v>0</v>
      </c>
      <c r="EP16" s="33">
        <v>0</v>
      </c>
      <c r="EQ16" s="33">
        <v>0</v>
      </c>
      <c r="ER16" s="33">
        <v>0</v>
      </c>
      <c r="ES16" s="33">
        <v>0</v>
      </c>
      <c r="ET16" s="33">
        <v>0</v>
      </c>
      <c r="EU16" s="33">
        <v>0</v>
      </c>
      <c r="EV16" s="33">
        <v>160.23924</v>
      </c>
      <c r="EW16" s="33">
        <v>0</v>
      </c>
      <c r="EX16" s="33">
        <v>0</v>
      </c>
      <c r="EY16" s="33">
        <v>0</v>
      </c>
      <c r="EZ16" s="33">
        <v>0</v>
      </c>
      <c r="FA16" s="33">
        <v>0</v>
      </c>
      <c r="FB16" s="33">
        <v>0</v>
      </c>
      <c r="FC16" s="33">
        <v>0</v>
      </c>
      <c r="FD16" s="33">
        <v>0</v>
      </c>
      <c r="FE16" s="33">
        <v>0</v>
      </c>
      <c r="FF16" s="33">
        <v>0</v>
      </c>
      <c r="FG16" s="33">
        <v>0</v>
      </c>
      <c r="FH16" s="33">
        <v>0</v>
      </c>
      <c r="FI16" s="33">
        <v>0</v>
      </c>
      <c r="FJ16" s="33">
        <v>0</v>
      </c>
      <c r="FK16" s="33">
        <v>0</v>
      </c>
      <c r="FL16" s="33">
        <v>0</v>
      </c>
      <c r="FM16" s="33">
        <v>0</v>
      </c>
      <c r="FN16" s="33">
        <v>0</v>
      </c>
      <c r="FO16" s="33">
        <v>0</v>
      </c>
      <c r="FP16" s="33">
        <v>0</v>
      </c>
      <c r="FQ16" s="33">
        <v>0</v>
      </c>
      <c r="FR16" s="33">
        <v>0</v>
      </c>
      <c r="FS16" s="33">
        <v>0</v>
      </c>
    </row>
    <row r="17" spans="1:175" x14ac:dyDescent="0.2">
      <c r="A17" s="28" t="s">
        <v>1279</v>
      </c>
      <c r="B17" s="29">
        <v>825.63099999999997</v>
      </c>
      <c r="C17" s="30">
        <v>516.47</v>
      </c>
      <c r="D17" s="30">
        <v>-345.88900000000001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0</v>
      </c>
      <c r="AB17" s="33">
        <v>0</v>
      </c>
      <c r="AC17" s="33">
        <v>0</v>
      </c>
      <c r="AD17" s="33">
        <v>0</v>
      </c>
      <c r="AE17" s="33">
        <v>0</v>
      </c>
      <c r="AF17" s="33">
        <v>0</v>
      </c>
      <c r="AG17" s="33">
        <v>0</v>
      </c>
      <c r="AH17" s="33">
        <v>0</v>
      </c>
      <c r="AI17" s="33">
        <v>0</v>
      </c>
      <c r="AJ17" s="33">
        <v>0</v>
      </c>
      <c r="AK17" s="33">
        <v>0</v>
      </c>
      <c r="AL17" s="33">
        <v>0</v>
      </c>
      <c r="AM17" s="33">
        <v>0</v>
      </c>
      <c r="AN17" s="33">
        <v>0</v>
      </c>
      <c r="AO17" s="33">
        <v>0</v>
      </c>
      <c r="AP17" s="33">
        <v>0</v>
      </c>
      <c r="AQ17" s="33">
        <v>0</v>
      </c>
      <c r="AR17" s="33">
        <v>0</v>
      </c>
      <c r="AS17" s="33">
        <v>815.13</v>
      </c>
      <c r="AT17" s="33">
        <v>0</v>
      </c>
      <c r="AU17" s="33">
        <v>0</v>
      </c>
      <c r="AV17" s="33">
        <v>0</v>
      </c>
      <c r="AW17" s="33">
        <v>0</v>
      </c>
      <c r="AX17" s="33">
        <v>0</v>
      </c>
      <c r="AY17" s="33">
        <v>0</v>
      </c>
      <c r="AZ17" s="33">
        <v>0</v>
      </c>
      <c r="BA17" s="33">
        <v>0</v>
      </c>
      <c r="BB17" s="33">
        <v>0</v>
      </c>
      <c r="BC17" s="33">
        <v>0</v>
      </c>
      <c r="BD17" s="33">
        <v>0</v>
      </c>
      <c r="BE17" s="33">
        <v>0</v>
      </c>
      <c r="BF17" s="33">
        <v>0</v>
      </c>
      <c r="BG17" s="33">
        <v>0</v>
      </c>
      <c r="BH17" s="33">
        <v>0</v>
      </c>
      <c r="BI17" s="33">
        <v>0</v>
      </c>
      <c r="BJ17" s="33">
        <v>0</v>
      </c>
      <c r="BK17" s="33">
        <v>0</v>
      </c>
      <c r="BL17" s="33">
        <v>0</v>
      </c>
      <c r="BM17" s="33">
        <v>0</v>
      </c>
      <c r="BN17" s="33">
        <v>0</v>
      </c>
      <c r="BO17" s="33">
        <v>0</v>
      </c>
      <c r="BP17" s="33">
        <v>0</v>
      </c>
      <c r="BQ17" s="33">
        <v>0</v>
      </c>
      <c r="BR17" s="33">
        <v>0</v>
      </c>
      <c r="BS17" s="33">
        <v>0</v>
      </c>
      <c r="BT17" s="33">
        <v>0</v>
      </c>
      <c r="BU17" s="33">
        <v>0</v>
      </c>
      <c r="BV17" s="33">
        <v>0</v>
      </c>
      <c r="BW17" s="33">
        <v>0</v>
      </c>
      <c r="BX17" s="33">
        <v>0</v>
      </c>
      <c r="BY17" s="33">
        <v>0</v>
      </c>
      <c r="BZ17" s="33">
        <v>0</v>
      </c>
      <c r="CA17" s="33">
        <v>0</v>
      </c>
      <c r="CB17" s="33">
        <v>0</v>
      </c>
      <c r="CC17" s="33">
        <v>0</v>
      </c>
      <c r="CD17" s="33">
        <v>0</v>
      </c>
      <c r="CE17" s="33">
        <v>0</v>
      </c>
      <c r="CF17" s="33">
        <v>0</v>
      </c>
      <c r="CG17" s="33">
        <v>0</v>
      </c>
      <c r="CH17" s="33">
        <v>0</v>
      </c>
      <c r="CI17" s="33">
        <v>0</v>
      </c>
      <c r="CJ17" s="33">
        <v>0</v>
      </c>
      <c r="CK17" s="33">
        <v>0</v>
      </c>
      <c r="CL17" s="34">
        <v>-106.87</v>
      </c>
      <c r="CM17" s="33">
        <v>0</v>
      </c>
      <c r="CN17" s="33">
        <v>0</v>
      </c>
      <c r="CO17" s="33">
        <v>0</v>
      </c>
      <c r="CP17" s="33">
        <v>0</v>
      </c>
      <c r="CQ17" s="33">
        <v>0</v>
      </c>
      <c r="CR17" s="33">
        <v>0</v>
      </c>
      <c r="CS17" s="33">
        <v>0</v>
      </c>
      <c r="CT17" s="33">
        <v>0</v>
      </c>
      <c r="CU17" s="33">
        <v>0</v>
      </c>
      <c r="CV17" s="33">
        <v>0</v>
      </c>
      <c r="CW17" s="33">
        <v>0</v>
      </c>
      <c r="CX17" s="33">
        <v>0</v>
      </c>
      <c r="CY17" s="33">
        <v>0</v>
      </c>
      <c r="CZ17" s="33">
        <v>0</v>
      </c>
      <c r="DA17" s="33">
        <v>0</v>
      </c>
      <c r="DB17" s="33">
        <v>0</v>
      </c>
      <c r="DC17" s="33">
        <v>0</v>
      </c>
      <c r="DD17" s="33">
        <v>0</v>
      </c>
      <c r="DE17" s="33">
        <v>0</v>
      </c>
      <c r="DF17" s="33">
        <v>0</v>
      </c>
      <c r="DG17" s="33">
        <v>0</v>
      </c>
      <c r="DH17" s="33">
        <v>0</v>
      </c>
      <c r="DI17" s="33">
        <v>0</v>
      </c>
      <c r="DJ17" s="33">
        <v>0</v>
      </c>
      <c r="DK17" s="33">
        <v>0</v>
      </c>
      <c r="DL17" s="33">
        <v>0</v>
      </c>
      <c r="DM17" s="33">
        <v>0</v>
      </c>
      <c r="DN17" s="33">
        <v>0</v>
      </c>
      <c r="DO17" s="33">
        <v>0</v>
      </c>
      <c r="DP17" s="33">
        <v>0</v>
      </c>
      <c r="DQ17" s="33">
        <v>0</v>
      </c>
      <c r="DR17" s="33">
        <v>0</v>
      </c>
      <c r="DS17" s="33">
        <v>0</v>
      </c>
      <c r="DT17" s="33">
        <v>0</v>
      </c>
      <c r="DU17" s="33">
        <v>0</v>
      </c>
      <c r="DV17" s="33">
        <v>0</v>
      </c>
      <c r="DW17" s="33">
        <v>0</v>
      </c>
      <c r="DX17" s="33">
        <v>0</v>
      </c>
      <c r="DY17" s="33">
        <v>0</v>
      </c>
      <c r="DZ17" s="33">
        <v>0</v>
      </c>
      <c r="EA17" s="33">
        <v>0</v>
      </c>
      <c r="EB17" s="33">
        <v>0</v>
      </c>
      <c r="EC17" s="33">
        <v>0</v>
      </c>
      <c r="ED17" s="33">
        <v>0</v>
      </c>
      <c r="EE17" s="33">
        <v>0</v>
      </c>
      <c r="EF17" s="33">
        <v>0</v>
      </c>
      <c r="EG17" s="33">
        <v>0</v>
      </c>
      <c r="EH17" s="33">
        <v>0</v>
      </c>
      <c r="EI17" s="33">
        <v>0</v>
      </c>
      <c r="EJ17" s="33">
        <v>0</v>
      </c>
      <c r="EK17" s="33">
        <v>0</v>
      </c>
      <c r="EL17" s="33">
        <v>0</v>
      </c>
      <c r="EM17" s="33">
        <v>0</v>
      </c>
      <c r="EN17" s="33">
        <v>0</v>
      </c>
      <c r="EO17" s="33">
        <v>0</v>
      </c>
      <c r="EP17" s="33">
        <v>463.26</v>
      </c>
      <c r="EQ17" s="33">
        <v>0</v>
      </c>
      <c r="ER17" s="33">
        <v>0</v>
      </c>
      <c r="ES17" s="33">
        <v>0</v>
      </c>
      <c r="ET17" s="33">
        <v>0</v>
      </c>
      <c r="EU17" s="33">
        <v>0</v>
      </c>
      <c r="EV17" s="33">
        <v>0</v>
      </c>
      <c r="EW17" s="33">
        <v>0</v>
      </c>
      <c r="EX17" s="33">
        <v>0</v>
      </c>
      <c r="EY17" s="33">
        <v>0</v>
      </c>
      <c r="EZ17" s="33">
        <v>0</v>
      </c>
      <c r="FA17" s="33">
        <v>0</v>
      </c>
      <c r="FB17" s="33">
        <v>0</v>
      </c>
      <c r="FC17" s="33">
        <v>0</v>
      </c>
      <c r="FD17" s="33">
        <v>0</v>
      </c>
      <c r="FE17" s="33">
        <v>0</v>
      </c>
      <c r="FF17" s="33">
        <v>0</v>
      </c>
      <c r="FG17" s="33">
        <v>0</v>
      </c>
      <c r="FH17" s="33">
        <v>0</v>
      </c>
      <c r="FI17" s="33">
        <v>0</v>
      </c>
      <c r="FJ17" s="33">
        <v>0</v>
      </c>
      <c r="FK17" s="33">
        <v>0</v>
      </c>
      <c r="FL17" s="33">
        <v>0</v>
      </c>
      <c r="FM17" s="33">
        <v>0</v>
      </c>
      <c r="FN17" s="33">
        <v>0</v>
      </c>
      <c r="FO17" s="33">
        <v>0</v>
      </c>
      <c r="FP17" s="33">
        <v>0</v>
      </c>
      <c r="FQ17" s="33">
        <v>0</v>
      </c>
      <c r="FR17" s="33">
        <v>0</v>
      </c>
      <c r="FS17" s="33">
        <v>0</v>
      </c>
    </row>
    <row r="18" spans="1:175" x14ac:dyDescent="0.2">
      <c r="A18" s="28" t="s">
        <v>1280</v>
      </c>
      <c r="B18" s="29">
        <v>205.18299999999999</v>
      </c>
      <c r="C18" s="30">
        <v>539.28</v>
      </c>
      <c r="D18" s="30">
        <v>181.75639999999999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33">
        <v>0</v>
      </c>
      <c r="AH18" s="33">
        <v>0</v>
      </c>
      <c r="AI18" s="33">
        <v>0</v>
      </c>
      <c r="AJ18" s="33">
        <v>0</v>
      </c>
      <c r="AK18" s="33">
        <v>0</v>
      </c>
      <c r="AL18" s="33">
        <v>0</v>
      </c>
      <c r="AM18" s="33">
        <v>0</v>
      </c>
      <c r="AN18" s="33">
        <v>0</v>
      </c>
      <c r="AO18" s="33">
        <v>0</v>
      </c>
      <c r="AP18" s="33">
        <v>0</v>
      </c>
      <c r="AQ18" s="33">
        <v>0</v>
      </c>
      <c r="AR18" s="33">
        <v>0</v>
      </c>
      <c r="AS18" s="33">
        <v>0</v>
      </c>
      <c r="AT18" s="33">
        <v>0</v>
      </c>
      <c r="AU18" s="33">
        <v>0</v>
      </c>
      <c r="AV18" s="33">
        <v>0</v>
      </c>
      <c r="AW18" s="33">
        <v>0</v>
      </c>
      <c r="AX18" s="33">
        <v>0</v>
      </c>
      <c r="AY18" s="33">
        <v>0</v>
      </c>
      <c r="AZ18" s="33">
        <v>0</v>
      </c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0</v>
      </c>
      <c r="BP18" s="33">
        <v>0</v>
      </c>
      <c r="BQ18" s="33">
        <v>0</v>
      </c>
      <c r="BR18" s="33">
        <v>0</v>
      </c>
      <c r="BS18" s="33">
        <v>0</v>
      </c>
      <c r="BT18" s="33">
        <v>0</v>
      </c>
      <c r="BU18" s="33">
        <v>0</v>
      </c>
      <c r="BV18" s="33">
        <v>0</v>
      </c>
      <c r="BW18" s="33">
        <v>0</v>
      </c>
      <c r="BX18" s="33">
        <v>0</v>
      </c>
      <c r="BY18" s="33">
        <v>0</v>
      </c>
      <c r="BZ18" s="33">
        <v>0</v>
      </c>
      <c r="CA18" s="33">
        <v>0</v>
      </c>
      <c r="CB18" s="33">
        <v>0</v>
      </c>
      <c r="CC18" s="33">
        <v>0</v>
      </c>
      <c r="CD18" s="33">
        <v>0</v>
      </c>
      <c r="CE18" s="33">
        <v>0</v>
      </c>
      <c r="CF18" s="33">
        <v>0</v>
      </c>
      <c r="CG18" s="33">
        <v>0</v>
      </c>
      <c r="CH18" s="33">
        <v>0</v>
      </c>
      <c r="CI18" s="33">
        <v>0</v>
      </c>
      <c r="CJ18" s="33">
        <v>0</v>
      </c>
      <c r="CK18" s="33">
        <v>0</v>
      </c>
      <c r="CL18" s="33">
        <v>0</v>
      </c>
      <c r="CM18" s="33">
        <v>0</v>
      </c>
      <c r="CN18" s="33">
        <v>0</v>
      </c>
      <c r="CO18" s="33">
        <v>0</v>
      </c>
      <c r="CP18" s="33">
        <v>0</v>
      </c>
      <c r="CQ18" s="33">
        <v>0</v>
      </c>
      <c r="CR18" s="33">
        <v>0</v>
      </c>
      <c r="CS18" s="33">
        <v>0</v>
      </c>
      <c r="CT18" s="33">
        <v>0</v>
      </c>
      <c r="CU18" s="33">
        <v>0</v>
      </c>
      <c r="CV18" s="33">
        <v>0</v>
      </c>
      <c r="CW18" s="33">
        <v>0</v>
      </c>
      <c r="CX18" s="33">
        <v>0</v>
      </c>
      <c r="CY18" s="33">
        <v>0</v>
      </c>
      <c r="CZ18" s="33">
        <v>0</v>
      </c>
      <c r="DA18" s="33">
        <v>0</v>
      </c>
      <c r="DB18" s="33">
        <v>0</v>
      </c>
      <c r="DC18" s="33">
        <v>0</v>
      </c>
      <c r="DD18" s="33">
        <v>0</v>
      </c>
      <c r="DE18" s="33">
        <v>0</v>
      </c>
      <c r="DF18" s="33">
        <v>0</v>
      </c>
      <c r="DG18" s="33">
        <v>0</v>
      </c>
      <c r="DH18" s="33">
        <v>0</v>
      </c>
      <c r="DI18" s="33">
        <v>0</v>
      </c>
      <c r="DJ18" s="33">
        <v>0</v>
      </c>
      <c r="DK18" s="33">
        <v>0</v>
      </c>
      <c r="DL18" s="33">
        <v>0</v>
      </c>
      <c r="DM18" s="33">
        <v>0</v>
      </c>
      <c r="DN18" s="33">
        <v>0</v>
      </c>
      <c r="DO18" s="33">
        <v>0</v>
      </c>
      <c r="DP18" s="33">
        <v>0</v>
      </c>
      <c r="DQ18" s="33">
        <v>0</v>
      </c>
      <c r="DR18" s="33">
        <v>0</v>
      </c>
      <c r="DS18" s="33">
        <v>0</v>
      </c>
      <c r="DT18" s="33">
        <v>0</v>
      </c>
      <c r="DU18" s="33">
        <v>0</v>
      </c>
      <c r="DV18" s="33">
        <v>0</v>
      </c>
      <c r="DW18" s="33">
        <v>0</v>
      </c>
      <c r="DX18" s="33">
        <v>0</v>
      </c>
      <c r="DY18" s="33">
        <v>0</v>
      </c>
      <c r="DZ18" s="33">
        <v>0</v>
      </c>
      <c r="EA18" s="33">
        <v>0</v>
      </c>
      <c r="EB18" s="33">
        <v>0</v>
      </c>
      <c r="EC18" s="33">
        <v>0</v>
      </c>
      <c r="ED18" s="33">
        <v>0</v>
      </c>
      <c r="EE18" s="33">
        <v>0</v>
      </c>
      <c r="EF18" s="33">
        <v>0</v>
      </c>
      <c r="EG18" s="33">
        <v>0</v>
      </c>
      <c r="EH18" s="33">
        <v>0</v>
      </c>
      <c r="EI18" s="33">
        <v>0</v>
      </c>
      <c r="EJ18" s="33">
        <v>0</v>
      </c>
      <c r="EK18" s="33">
        <v>0</v>
      </c>
      <c r="EL18" s="33">
        <v>0</v>
      </c>
      <c r="EM18" s="33">
        <v>0</v>
      </c>
      <c r="EN18" s="33">
        <v>0</v>
      </c>
      <c r="EO18" s="33">
        <v>0</v>
      </c>
      <c r="EP18" s="33">
        <v>0</v>
      </c>
      <c r="EQ18" s="33">
        <v>0</v>
      </c>
      <c r="ER18" s="33">
        <v>0</v>
      </c>
      <c r="ES18" s="33">
        <v>0</v>
      </c>
      <c r="ET18" s="33">
        <v>0</v>
      </c>
      <c r="EU18" s="33">
        <v>0</v>
      </c>
      <c r="EV18" s="33">
        <v>0</v>
      </c>
      <c r="EW18" s="33">
        <v>0</v>
      </c>
      <c r="EX18" s="33">
        <v>0</v>
      </c>
      <c r="EY18" s="33">
        <v>0</v>
      </c>
      <c r="EZ18" s="33">
        <v>0</v>
      </c>
      <c r="FA18" s="33">
        <v>0</v>
      </c>
      <c r="FB18" s="33">
        <v>0</v>
      </c>
      <c r="FC18" s="33">
        <v>0</v>
      </c>
      <c r="FD18" s="33">
        <v>0</v>
      </c>
      <c r="FE18" s="33">
        <v>0</v>
      </c>
      <c r="FF18" s="33">
        <v>0</v>
      </c>
      <c r="FG18" s="33">
        <v>0</v>
      </c>
      <c r="FH18" s="33">
        <v>0</v>
      </c>
      <c r="FI18" s="33">
        <v>0</v>
      </c>
      <c r="FJ18" s="33">
        <v>0</v>
      </c>
      <c r="FK18" s="33">
        <v>0</v>
      </c>
      <c r="FL18" s="33">
        <v>0</v>
      </c>
      <c r="FM18" s="33">
        <v>0</v>
      </c>
      <c r="FN18" s="33">
        <v>0</v>
      </c>
      <c r="FO18" s="33">
        <v>0</v>
      </c>
      <c r="FP18" s="33">
        <v>0</v>
      </c>
      <c r="FQ18" s="33">
        <v>0</v>
      </c>
      <c r="FR18" s="33">
        <v>23.426600000000001</v>
      </c>
      <c r="FS18" s="33">
        <v>0</v>
      </c>
    </row>
    <row r="19" spans="1:175" x14ac:dyDescent="0.2">
      <c r="A19" s="31" t="s">
        <v>1281</v>
      </c>
      <c r="B19" s="37">
        <v>2083.136</v>
      </c>
      <c r="C19" s="30">
        <v>547.53</v>
      </c>
      <c r="D19" s="30">
        <v>225.89100000000008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0</v>
      </c>
      <c r="AI19" s="33">
        <v>0</v>
      </c>
      <c r="AJ19" s="33">
        <v>0</v>
      </c>
      <c r="AK19" s="33">
        <v>0</v>
      </c>
      <c r="AL19" s="33">
        <v>0</v>
      </c>
      <c r="AM19" s="33">
        <v>0</v>
      </c>
      <c r="AN19" s="33">
        <v>0</v>
      </c>
      <c r="AO19" s="33">
        <v>0</v>
      </c>
      <c r="AP19" s="33">
        <v>0</v>
      </c>
      <c r="AQ19" s="33">
        <v>0</v>
      </c>
      <c r="AR19" s="33">
        <v>0</v>
      </c>
      <c r="AS19" s="33">
        <v>0</v>
      </c>
      <c r="AT19" s="33">
        <v>0</v>
      </c>
      <c r="AU19" s="33">
        <v>0</v>
      </c>
      <c r="AV19" s="33">
        <v>0</v>
      </c>
      <c r="AW19" s="33">
        <v>0</v>
      </c>
      <c r="AX19" s="33">
        <v>0</v>
      </c>
      <c r="AY19" s="33">
        <v>0</v>
      </c>
      <c r="AZ19" s="33">
        <v>0</v>
      </c>
      <c r="BA19" s="33">
        <v>0</v>
      </c>
      <c r="BB19" s="33">
        <v>0</v>
      </c>
      <c r="BC19" s="33">
        <v>0</v>
      </c>
      <c r="BD19" s="33">
        <v>0</v>
      </c>
      <c r="BE19" s="33">
        <v>0</v>
      </c>
      <c r="BF19" s="33">
        <v>0</v>
      </c>
      <c r="BG19" s="33">
        <v>0</v>
      </c>
      <c r="BH19" s="33">
        <v>0</v>
      </c>
      <c r="BI19" s="33">
        <v>0</v>
      </c>
      <c r="BJ19" s="33">
        <v>0</v>
      </c>
      <c r="BK19" s="33">
        <v>0</v>
      </c>
      <c r="BL19" s="33">
        <v>0</v>
      </c>
      <c r="BM19" s="33">
        <v>0</v>
      </c>
      <c r="BN19" s="33">
        <v>0</v>
      </c>
      <c r="BO19" s="33">
        <v>0</v>
      </c>
      <c r="BP19" s="33">
        <v>0</v>
      </c>
      <c r="BQ19" s="33">
        <v>0</v>
      </c>
      <c r="BR19" s="33">
        <v>0</v>
      </c>
      <c r="BS19" s="33">
        <v>0</v>
      </c>
      <c r="BT19" s="33">
        <v>0</v>
      </c>
      <c r="BU19" s="33">
        <v>0</v>
      </c>
      <c r="BV19" s="33">
        <v>0</v>
      </c>
      <c r="BW19" s="33">
        <v>0</v>
      </c>
      <c r="BX19" s="33">
        <v>0</v>
      </c>
      <c r="BY19" s="33">
        <v>0</v>
      </c>
      <c r="BZ19" s="33">
        <v>0</v>
      </c>
      <c r="CA19" s="33">
        <v>0</v>
      </c>
      <c r="CB19" s="33">
        <v>0</v>
      </c>
      <c r="CC19" s="33">
        <v>0</v>
      </c>
      <c r="CD19" s="35">
        <v>1857.2449999999999</v>
      </c>
      <c r="CE19" s="33">
        <v>0</v>
      </c>
      <c r="CF19" s="33">
        <v>0</v>
      </c>
      <c r="CG19" s="33">
        <v>0</v>
      </c>
      <c r="CH19" s="33">
        <v>0</v>
      </c>
      <c r="CI19" s="33">
        <v>0</v>
      </c>
      <c r="CJ19" s="33">
        <v>0</v>
      </c>
      <c r="CK19" s="33">
        <v>0</v>
      </c>
      <c r="CL19" s="33">
        <v>0</v>
      </c>
      <c r="CM19" s="33">
        <v>0</v>
      </c>
      <c r="CN19" s="33">
        <v>0</v>
      </c>
      <c r="CO19" s="33">
        <v>0</v>
      </c>
      <c r="CP19" s="33">
        <v>0</v>
      </c>
      <c r="CQ19" s="33">
        <v>0</v>
      </c>
      <c r="CR19" s="33">
        <v>0</v>
      </c>
      <c r="CS19" s="33">
        <v>0</v>
      </c>
      <c r="CT19" s="33">
        <v>0</v>
      </c>
      <c r="CU19" s="33">
        <v>0</v>
      </c>
      <c r="CV19" s="33">
        <v>0</v>
      </c>
      <c r="CW19" s="33">
        <v>0</v>
      </c>
      <c r="CX19" s="33">
        <v>0</v>
      </c>
      <c r="CY19" s="33">
        <v>0</v>
      </c>
      <c r="CZ19" s="33">
        <v>0</v>
      </c>
      <c r="DA19" s="33">
        <v>0</v>
      </c>
      <c r="DB19" s="33">
        <v>0</v>
      </c>
      <c r="DC19" s="33">
        <v>0</v>
      </c>
      <c r="DD19" s="33">
        <v>0</v>
      </c>
      <c r="DE19" s="33">
        <v>0</v>
      </c>
      <c r="DF19" s="33">
        <v>0</v>
      </c>
      <c r="DG19" s="33">
        <v>0</v>
      </c>
      <c r="DH19" s="33">
        <v>0</v>
      </c>
      <c r="DI19" s="33">
        <v>0</v>
      </c>
      <c r="DJ19" s="33">
        <v>0</v>
      </c>
      <c r="DK19" s="33">
        <v>0</v>
      </c>
      <c r="DL19" s="33">
        <v>0</v>
      </c>
      <c r="DM19" s="33">
        <v>0</v>
      </c>
      <c r="DN19" s="33">
        <v>0</v>
      </c>
      <c r="DO19" s="33">
        <v>0</v>
      </c>
      <c r="DP19" s="33">
        <v>0</v>
      </c>
      <c r="DQ19" s="33">
        <v>0</v>
      </c>
      <c r="DR19" s="33">
        <v>0</v>
      </c>
      <c r="DS19" s="33">
        <v>0</v>
      </c>
      <c r="DT19" s="33">
        <v>0</v>
      </c>
      <c r="DU19" s="33">
        <v>0</v>
      </c>
      <c r="DV19" s="33">
        <v>0</v>
      </c>
      <c r="DW19" s="33">
        <v>0</v>
      </c>
      <c r="DX19" s="33">
        <v>0</v>
      </c>
      <c r="DY19" s="33">
        <v>0</v>
      </c>
      <c r="DZ19" s="33">
        <v>0</v>
      </c>
      <c r="EA19" s="33">
        <v>0</v>
      </c>
      <c r="EB19" s="33">
        <v>0</v>
      </c>
      <c r="EC19" s="33">
        <v>0</v>
      </c>
      <c r="ED19" s="33">
        <v>0</v>
      </c>
      <c r="EE19" s="33">
        <v>0</v>
      </c>
      <c r="EF19" s="33">
        <v>0</v>
      </c>
      <c r="EG19" s="33">
        <v>0</v>
      </c>
      <c r="EH19" s="33">
        <v>0</v>
      </c>
      <c r="EI19" s="33">
        <v>0</v>
      </c>
      <c r="EJ19" s="33">
        <v>0</v>
      </c>
      <c r="EK19" s="33">
        <v>0</v>
      </c>
      <c r="EL19" s="33">
        <v>0</v>
      </c>
      <c r="EM19" s="33">
        <v>0</v>
      </c>
      <c r="EN19" s="33">
        <v>0</v>
      </c>
      <c r="EO19" s="33">
        <v>0</v>
      </c>
      <c r="EP19" s="33">
        <v>0</v>
      </c>
      <c r="EQ19" s="33">
        <v>0</v>
      </c>
      <c r="ER19" s="33">
        <v>0</v>
      </c>
      <c r="ES19" s="33">
        <v>0</v>
      </c>
      <c r="ET19" s="33">
        <v>0</v>
      </c>
      <c r="EU19" s="33">
        <v>0</v>
      </c>
      <c r="EV19" s="33">
        <v>0</v>
      </c>
      <c r="EW19" s="33">
        <v>0</v>
      </c>
      <c r="EX19" s="33">
        <v>0</v>
      </c>
      <c r="EY19" s="33">
        <v>0</v>
      </c>
      <c r="EZ19" s="33">
        <v>0</v>
      </c>
      <c r="FA19" s="33">
        <v>0</v>
      </c>
      <c r="FB19" s="33">
        <v>0</v>
      </c>
      <c r="FC19" s="33">
        <v>0</v>
      </c>
      <c r="FD19" s="33">
        <v>0</v>
      </c>
      <c r="FE19" s="33">
        <v>0</v>
      </c>
      <c r="FF19" s="33">
        <v>0</v>
      </c>
      <c r="FG19" s="33">
        <v>0</v>
      </c>
      <c r="FH19" s="33">
        <v>0</v>
      </c>
      <c r="FI19" s="33">
        <v>0</v>
      </c>
      <c r="FJ19" s="33">
        <v>0</v>
      </c>
      <c r="FK19" s="33">
        <v>0</v>
      </c>
      <c r="FL19" s="33">
        <v>0</v>
      </c>
      <c r="FM19" s="33">
        <v>0</v>
      </c>
      <c r="FN19" s="33">
        <v>0</v>
      </c>
      <c r="FO19" s="33">
        <v>0</v>
      </c>
      <c r="FP19" s="33">
        <v>0</v>
      </c>
      <c r="FQ19" s="33">
        <v>0</v>
      </c>
      <c r="FR19" s="33">
        <v>0</v>
      </c>
      <c r="FS19" s="33">
        <v>0</v>
      </c>
    </row>
    <row r="20" spans="1:175" x14ac:dyDescent="0.2">
      <c r="A20" s="31" t="s">
        <v>1282</v>
      </c>
      <c r="B20" s="29">
        <v>1055.0340000000001</v>
      </c>
      <c r="C20" s="30">
        <v>553.64</v>
      </c>
      <c r="D20" s="30">
        <v>72.744000000000142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33">
        <v>0</v>
      </c>
      <c r="AH20" s="33">
        <v>0</v>
      </c>
      <c r="AI20" s="33">
        <v>0</v>
      </c>
      <c r="AJ20" s="33">
        <v>0</v>
      </c>
      <c r="AK20" s="33">
        <v>708.47</v>
      </c>
      <c r="AL20" s="33">
        <v>0</v>
      </c>
      <c r="AM20" s="33">
        <v>0</v>
      </c>
      <c r="AN20" s="33">
        <v>0</v>
      </c>
      <c r="AO20" s="33">
        <v>0</v>
      </c>
      <c r="AP20" s="33">
        <v>0</v>
      </c>
      <c r="AQ20" s="33">
        <v>0</v>
      </c>
      <c r="AR20" s="33">
        <v>0</v>
      </c>
      <c r="AS20" s="33">
        <v>0</v>
      </c>
      <c r="AT20" s="33">
        <v>0</v>
      </c>
      <c r="AU20" s="33">
        <v>0</v>
      </c>
      <c r="AV20" s="33">
        <v>0</v>
      </c>
      <c r="AW20" s="33">
        <v>0</v>
      </c>
      <c r="AX20" s="33">
        <v>0</v>
      </c>
      <c r="AY20" s="33">
        <v>0</v>
      </c>
      <c r="AZ20" s="33">
        <v>0</v>
      </c>
      <c r="BA20" s="33">
        <v>0</v>
      </c>
      <c r="BB20" s="33">
        <v>0</v>
      </c>
      <c r="BC20" s="33">
        <v>0</v>
      </c>
      <c r="BD20" s="33">
        <v>0</v>
      </c>
      <c r="BE20" s="33">
        <v>0</v>
      </c>
      <c r="BF20" s="33">
        <v>0</v>
      </c>
      <c r="BG20" s="33">
        <v>0</v>
      </c>
      <c r="BH20" s="33">
        <v>0</v>
      </c>
      <c r="BI20" s="33">
        <v>0</v>
      </c>
      <c r="BJ20" s="33">
        <v>0</v>
      </c>
      <c r="BK20" s="33">
        <v>0</v>
      </c>
      <c r="BL20" s="33">
        <v>0</v>
      </c>
      <c r="BM20" s="33">
        <v>0</v>
      </c>
      <c r="BN20" s="33">
        <v>0</v>
      </c>
      <c r="BO20" s="33">
        <v>0</v>
      </c>
      <c r="BP20" s="33">
        <v>0</v>
      </c>
      <c r="BQ20" s="33">
        <v>0</v>
      </c>
      <c r="BR20" s="33">
        <v>0</v>
      </c>
      <c r="BS20" s="33">
        <v>0</v>
      </c>
      <c r="BT20" s="33">
        <v>0</v>
      </c>
      <c r="BU20" s="33">
        <v>0</v>
      </c>
      <c r="BV20" s="33">
        <v>0</v>
      </c>
      <c r="BW20" s="33">
        <v>0</v>
      </c>
      <c r="BX20" s="33">
        <v>0</v>
      </c>
      <c r="BY20" s="33">
        <v>0</v>
      </c>
      <c r="BZ20" s="33">
        <v>0</v>
      </c>
      <c r="CA20" s="33">
        <v>0</v>
      </c>
      <c r="CB20" s="33">
        <v>0</v>
      </c>
      <c r="CC20" s="33">
        <v>0</v>
      </c>
      <c r="CD20" s="33">
        <v>0</v>
      </c>
      <c r="CE20" s="33">
        <v>0</v>
      </c>
      <c r="CF20" s="33">
        <v>0</v>
      </c>
      <c r="CG20" s="33">
        <v>0</v>
      </c>
      <c r="CH20" s="33">
        <v>0</v>
      </c>
      <c r="CI20" s="33">
        <v>0</v>
      </c>
      <c r="CJ20" s="33">
        <v>0</v>
      </c>
      <c r="CK20" s="33">
        <v>0</v>
      </c>
      <c r="CL20" s="33">
        <v>0</v>
      </c>
      <c r="CM20" s="33">
        <v>0</v>
      </c>
      <c r="CN20" s="33">
        <v>0</v>
      </c>
      <c r="CO20" s="33">
        <v>0</v>
      </c>
      <c r="CP20" s="35">
        <v>316.05</v>
      </c>
      <c r="CQ20" s="33">
        <v>0</v>
      </c>
      <c r="CR20" s="33">
        <v>0</v>
      </c>
      <c r="CS20" s="33">
        <v>0</v>
      </c>
      <c r="CT20" s="33">
        <v>0</v>
      </c>
      <c r="CU20" s="33">
        <v>0</v>
      </c>
      <c r="CV20" s="33">
        <v>0</v>
      </c>
      <c r="CW20" s="33">
        <v>0</v>
      </c>
      <c r="CX20" s="33">
        <v>0</v>
      </c>
      <c r="CY20" s="33">
        <v>0</v>
      </c>
      <c r="CZ20" s="33">
        <v>0</v>
      </c>
      <c r="DA20" s="33">
        <v>0</v>
      </c>
      <c r="DB20" s="33">
        <v>0</v>
      </c>
      <c r="DC20" s="33">
        <v>0</v>
      </c>
      <c r="DD20" s="33">
        <v>0</v>
      </c>
      <c r="DE20" s="33">
        <v>0</v>
      </c>
      <c r="DF20" s="33">
        <v>0</v>
      </c>
      <c r="DG20" s="33">
        <v>0</v>
      </c>
      <c r="DH20" s="33">
        <v>0</v>
      </c>
      <c r="DI20" s="33">
        <v>0</v>
      </c>
      <c r="DJ20" s="33">
        <v>0</v>
      </c>
      <c r="DK20" s="33">
        <v>0</v>
      </c>
      <c r="DL20" s="33">
        <v>0</v>
      </c>
      <c r="DM20" s="33">
        <v>0</v>
      </c>
      <c r="DN20" s="33">
        <v>0</v>
      </c>
      <c r="DO20" s="33">
        <v>0</v>
      </c>
      <c r="DP20" s="33">
        <v>0</v>
      </c>
      <c r="DQ20" s="33">
        <v>0</v>
      </c>
      <c r="DR20" s="33">
        <v>0</v>
      </c>
      <c r="DS20" s="33">
        <v>0</v>
      </c>
      <c r="DT20" s="33">
        <v>0</v>
      </c>
      <c r="DU20" s="33">
        <v>0</v>
      </c>
      <c r="DV20" s="33">
        <v>0</v>
      </c>
      <c r="DW20" s="33">
        <v>0</v>
      </c>
      <c r="DX20" s="33">
        <v>0</v>
      </c>
      <c r="DY20" s="33">
        <v>0</v>
      </c>
      <c r="DZ20" s="33">
        <v>0</v>
      </c>
      <c r="EA20" s="33">
        <v>0</v>
      </c>
      <c r="EB20" s="33">
        <v>0</v>
      </c>
      <c r="EC20" s="33">
        <v>0</v>
      </c>
      <c r="ED20" s="33">
        <v>0</v>
      </c>
      <c r="EE20" s="33">
        <v>0</v>
      </c>
      <c r="EF20" s="33">
        <v>0</v>
      </c>
      <c r="EG20" s="33">
        <v>0</v>
      </c>
      <c r="EH20" s="33">
        <v>0</v>
      </c>
      <c r="EI20" s="33">
        <v>0</v>
      </c>
      <c r="EJ20" s="33">
        <v>0</v>
      </c>
      <c r="EK20" s="33">
        <v>0</v>
      </c>
      <c r="EL20" s="33">
        <v>0</v>
      </c>
      <c r="EM20" s="33">
        <v>0</v>
      </c>
      <c r="EN20" s="33">
        <v>0</v>
      </c>
      <c r="EO20" s="33">
        <v>0</v>
      </c>
      <c r="EP20" s="33">
        <v>0</v>
      </c>
      <c r="EQ20" s="33">
        <v>0</v>
      </c>
      <c r="ER20" s="33">
        <v>0</v>
      </c>
      <c r="ES20" s="33">
        <v>0</v>
      </c>
      <c r="ET20" s="33">
        <v>0</v>
      </c>
      <c r="EU20" s="33">
        <v>0</v>
      </c>
      <c r="EV20" s="33">
        <v>0</v>
      </c>
      <c r="EW20" s="33">
        <v>0</v>
      </c>
      <c r="EX20" s="33">
        <v>0</v>
      </c>
      <c r="EY20" s="33">
        <v>0</v>
      </c>
      <c r="EZ20" s="33">
        <v>0</v>
      </c>
      <c r="FA20" s="33">
        <v>0</v>
      </c>
      <c r="FB20" s="33">
        <v>225.94</v>
      </c>
      <c r="FC20" s="33">
        <v>0</v>
      </c>
      <c r="FD20" s="33">
        <v>0</v>
      </c>
      <c r="FE20" s="33">
        <v>0</v>
      </c>
      <c r="FF20" s="33">
        <v>0</v>
      </c>
      <c r="FG20" s="33">
        <v>0</v>
      </c>
      <c r="FH20" s="33">
        <v>0</v>
      </c>
      <c r="FI20" s="34">
        <v>-268.17</v>
      </c>
      <c r="FJ20" s="33">
        <v>0</v>
      </c>
      <c r="FK20" s="33">
        <v>0</v>
      </c>
      <c r="FL20" s="33">
        <v>0</v>
      </c>
      <c r="FM20" s="33">
        <v>0</v>
      </c>
      <c r="FN20" s="33">
        <v>0</v>
      </c>
      <c r="FO20" s="33">
        <v>0</v>
      </c>
      <c r="FP20" s="33">
        <v>0</v>
      </c>
      <c r="FQ20" s="33">
        <v>0</v>
      </c>
      <c r="FR20" s="33">
        <v>0</v>
      </c>
      <c r="FS20" s="33">
        <v>0</v>
      </c>
    </row>
    <row r="21" spans="1:175" x14ac:dyDescent="0.2">
      <c r="A21" s="28" t="s">
        <v>1283</v>
      </c>
      <c r="B21" s="29">
        <v>167.845</v>
      </c>
      <c r="C21" s="30">
        <v>569.12</v>
      </c>
      <c r="D21" s="30">
        <v>-662.48500000000001</v>
      </c>
      <c r="E21" s="33">
        <v>0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0</v>
      </c>
      <c r="AB21" s="33">
        <v>0</v>
      </c>
      <c r="AC21" s="33">
        <v>0</v>
      </c>
      <c r="AD21" s="33">
        <v>0</v>
      </c>
      <c r="AE21" s="33">
        <v>0</v>
      </c>
      <c r="AF21" s="33">
        <v>0</v>
      </c>
      <c r="AG21" s="33">
        <v>0</v>
      </c>
      <c r="AH21" s="33">
        <v>0</v>
      </c>
      <c r="AI21" s="33">
        <v>0</v>
      </c>
      <c r="AJ21" s="33">
        <v>0</v>
      </c>
      <c r="AK21" s="33">
        <v>0</v>
      </c>
      <c r="AL21" s="33">
        <v>0</v>
      </c>
      <c r="AM21" s="33">
        <v>0</v>
      </c>
      <c r="AN21" s="33">
        <v>0</v>
      </c>
      <c r="AO21" s="33">
        <v>0</v>
      </c>
      <c r="AP21" s="33">
        <v>0</v>
      </c>
      <c r="AQ21" s="33">
        <v>0</v>
      </c>
      <c r="AR21" s="33">
        <v>0</v>
      </c>
      <c r="AS21" s="33">
        <v>0</v>
      </c>
      <c r="AT21" s="33">
        <v>0</v>
      </c>
      <c r="AU21" s="33">
        <v>0</v>
      </c>
      <c r="AV21" s="33">
        <v>0</v>
      </c>
      <c r="AW21" s="33">
        <v>0</v>
      </c>
      <c r="AX21" s="33">
        <v>0</v>
      </c>
      <c r="AY21" s="33">
        <v>0</v>
      </c>
      <c r="AZ21" s="33">
        <v>0</v>
      </c>
      <c r="BA21" s="33">
        <v>0</v>
      </c>
      <c r="BB21" s="33">
        <v>0</v>
      </c>
      <c r="BC21" s="33">
        <v>0</v>
      </c>
      <c r="BD21" s="33">
        <v>0</v>
      </c>
      <c r="BE21" s="33">
        <v>0</v>
      </c>
      <c r="BF21" s="33">
        <v>0</v>
      </c>
      <c r="BG21" s="33">
        <v>0</v>
      </c>
      <c r="BH21" s="33">
        <v>0</v>
      </c>
      <c r="BI21" s="33">
        <v>0</v>
      </c>
      <c r="BJ21" s="33">
        <v>0</v>
      </c>
      <c r="BK21" s="33">
        <v>0</v>
      </c>
      <c r="BL21" s="33">
        <v>0</v>
      </c>
      <c r="BM21" s="33">
        <v>0</v>
      </c>
      <c r="BN21" s="33">
        <v>0</v>
      </c>
      <c r="BO21" s="33">
        <v>0</v>
      </c>
      <c r="BP21" s="33">
        <v>0</v>
      </c>
      <c r="BQ21" s="33">
        <v>0</v>
      </c>
      <c r="BR21" s="33">
        <v>0</v>
      </c>
      <c r="BS21" s="33">
        <v>0</v>
      </c>
      <c r="BT21" s="33">
        <v>0</v>
      </c>
      <c r="BU21" s="33">
        <v>0</v>
      </c>
      <c r="BV21" s="33">
        <v>0</v>
      </c>
      <c r="BW21" s="33">
        <v>0</v>
      </c>
      <c r="BX21" s="33">
        <v>0</v>
      </c>
      <c r="BY21" s="33">
        <v>0</v>
      </c>
      <c r="BZ21" s="33">
        <v>0</v>
      </c>
      <c r="CA21" s="33">
        <v>0</v>
      </c>
      <c r="CB21" s="33">
        <v>0</v>
      </c>
      <c r="CC21" s="33">
        <v>0</v>
      </c>
      <c r="CD21" s="33">
        <v>0</v>
      </c>
      <c r="CE21" s="33">
        <v>0</v>
      </c>
      <c r="CF21" s="33">
        <v>0</v>
      </c>
      <c r="CG21" s="33">
        <v>0</v>
      </c>
      <c r="CH21" s="33">
        <v>0</v>
      </c>
      <c r="CI21" s="33">
        <v>0</v>
      </c>
      <c r="CJ21" s="33">
        <v>0</v>
      </c>
      <c r="CK21" s="33">
        <v>0</v>
      </c>
      <c r="CL21" s="33">
        <v>0</v>
      </c>
      <c r="CM21" s="33">
        <v>0</v>
      </c>
      <c r="CN21" s="33">
        <v>0</v>
      </c>
      <c r="CO21" s="33">
        <v>0</v>
      </c>
      <c r="CP21" s="33">
        <v>0</v>
      </c>
      <c r="CQ21" s="33">
        <v>0</v>
      </c>
      <c r="CR21" s="33">
        <v>0</v>
      </c>
      <c r="CS21" s="33">
        <v>0</v>
      </c>
      <c r="CT21" s="33">
        <v>0</v>
      </c>
      <c r="CU21" s="33">
        <v>0</v>
      </c>
      <c r="CV21" s="33">
        <v>0</v>
      </c>
      <c r="CW21" s="33">
        <v>0</v>
      </c>
      <c r="CX21" s="33">
        <v>0</v>
      </c>
      <c r="CY21" s="33">
        <v>0</v>
      </c>
      <c r="CZ21" s="33">
        <v>0</v>
      </c>
      <c r="DA21" s="33">
        <v>0</v>
      </c>
      <c r="DB21" s="33">
        <v>0</v>
      </c>
      <c r="DC21" s="33">
        <v>0</v>
      </c>
      <c r="DD21" s="33">
        <v>0</v>
      </c>
      <c r="DE21" s="33">
        <v>0</v>
      </c>
      <c r="DF21" s="33">
        <v>0</v>
      </c>
      <c r="DG21" s="33">
        <v>0</v>
      </c>
      <c r="DH21" s="33">
        <v>0</v>
      </c>
      <c r="DI21" s="33">
        <v>0</v>
      </c>
      <c r="DJ21" s="33">
        <v>0</v>
      </c>
      <c r="DK21" s="33">
        <v>0</v>
      </c>
      <c r="DL21" s="33">
        <v>830.33</v>
      </c>
      <c r="DM21" s="33">
        <v>0</v>
      </c>
      <c r="DN21" s="33">
        <v>0</v>
      </c>
      <c r="DO21" s="33">
        <v>0</v>
      </c>
      <c r="DP21" s="33">
        <v>0</v>
      </c>
      <c r="DQ21" s="33">
        <v>0</v>
      </c>
      <c r="DR21" s="33">
        <v>0</v>
      </c>
      <c r="DS21" s="33">
        <v>0</v>
      </c>
      <c r="DT21" s="33">
        <v>0</v>
      </c>
      <c r="DU21" s="33">
        <v>0</v>
      </c>
      <c r="DV21" s="33">
        <v>0</v>
      </c>
      <c r="DW21" s="33">
        <v>0</v>
      </c>
      <c r="DX21" s="33">
        <v>0</v>
      </c>
      <c r="DY21" s="33">
        <v>0</v>
      </c>
      <c r="DZ21" s="33">
        <v>0</v>
      </c>
      <c r="EA21" s="33">
        <v>0</v>
      </c>
      <c r="EB21" s="33">
        <v>0</v>
      </c>
      <c r="EC21" s="33">
        <v>0</v>
      </c>
      <c r="ED21" s="33">
        <v>0</v>
      </c>
      <c r="EE21" s="33">
        <v>0</v>
      </c>
      <c r="EF21" s="33">
        <v>0</v>
      </c>
      <c r="EG21" s="33">
        <v>0</v>
      </c>
      <c r="EH21" s="33">
        <v>0</v>
      </c>
      <c r="EI21" s="33">
        <v>0</v>
      </c>
      <c r="EJ21" s="33">
        <v>0</v>
      </c>
      <c r="EK21" s="33">
        <v>0</v>
      </c>
      <c r="EL21" s="33">
        <v>0</v>
      </c>
      <c r="EM21" s="33">
        <v>0</v>
      </c>
      <c r="EN21" s="33">
        <v>0</v>
      </c>
      <c r="EO21" s="33">
        <v>0</v>
      </c>
      <c r="EP21" s="33">
        <v>0</v>
      </c>
      <c r="EQ21" s="33">
        <v>0</v>
      </c>
      <c r="ER21" s="33">
        <v>0</v>
      </c>
      <c r="ES21" s="33">
        <v>0</v>
      </c>
      <c r="ET21" s="33">
        <v>0</v>
      </c>
      <c r="EU21" s="33">
        <v>0</v>
      </c>
      <c r="EV21" s="33">
        <v>0</v>
      </c>
      <c r="EW21" s="33">
        <v>0</v>
      </c>
      <c r="EX21" s="33">
        <v>0</v>
      </c>
      <c r="EY21" s="33">
        <v>0</v>
      </c>
      <c r="EZ21" s="33">
        <v>0</v>
      </c>
      <c r="FA21" s="33">
        <v>0</v>
      </c>
      <c r="FB21" s="33">
        <v>0</v>
      </c>
      <c r="FC21" s="33">
        <v>0</v>
      </c>
      <c r="FD21" s="33">
        <v>0</v>
      </c>
      <c r="FE21" s="33">
        <v>0</v>
      </c>
      <c r="FF21" s="33">
        <v>0</v>
      </c>
      <c r="FG21" s="33">
        <v>0</v>
      </c>
      <c r="FH21" s="33">
        <v>0</v>
      </c>
      <c r="FI21" s="33">
        <v>0</v>
      </c>
      <c r="FJ21" s="33">
        <v>0</v>
      </c>
      <c r="FK21" s="33">
        <v>0</v>
      </c>
      <c r="FL21" s="33">
        <v>0</v>
      </c>
      <c r="FM21" s="33">
        <v>0</v>
      </c>
      <c r="FN21" s="33">
        <v>0</v>
      </c>
      <c r="FO21" s="33">
        <v>0</v>
      </c>
      <c r="FP21" s="33">
        <v>0</v>
      </c>
      <c r="FQ21" s="33">
        <v>0</v>
      </c>
      <c r="FR21" s="33">
        <v>0</v>
      </c>
      <c r="FS21" s="33">
        <v>0</v>
      </c>
    </row>
    <row r="22" spans="1:175" x14ac:dyDescent="0.2">
      <c r="A22" s="31" t="s">
        <v>1284</v>
      </c>
      <c r="B22" s="29">
        <v>181.06299999999999</v>
      </c>
      <c r="C22" s="30">
        <v>583.46</v>
      </c>
      <c r="D22" s="30">
        <v>-55.723500000000001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106.86879999999999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33">
        <v>13.839499999999999</v>
      </c>
      <c r="W22" s="33">
        <v>0</v>
      </c>
      <c r="X22" s="33">
        <v>0</v>
      </c>
      <c r="Y22" s="33">
        <v>0</v>
      </c>
      <c r="Z22" s="33">
        <v>0</v>
      </c>
      <c r="AA22" s="35">
        <v>2.9861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33">
        <v>0</v>
      </c>
      <c r="AH22" s="33">
        <v>0</v>
      </c>
      <c r="AI22" s="33">
        <v>0</v>
      </c>
      <c r="AJ22" s="33">
        <v>0</v>
      </c>
      <c r="AK22" s="33">
        <v>0</v>
      </c>
      <c r="AL22" s="33">
        <v>0</v>
      </c>
      <c r="AM22" s="33">
        <v>0</v>
      </c>
      <c r="AN22" s="33">
        <v>0</v>
      </c>
      <c r="AO22" s="33">
        <v>0</v>
      </c>
      <c r="AP22" s="33">
        <v>0</v>
      </c>
      <c r="AQ22" s="33">
        <v>0</v>
      </c>
      <c r="AR22" s="33">
        <v>0</v>
      </c>
      <c r="AS22" s="33">
        <v>0</v>
      </c>
      <c r="AT22" s="33">
        <v>0</v>
      </c>
      <c r="AU22" s="33">
        <v>0</v>
      </c>
      <c r="AV22" s="33">
        <v>0</v>
      </c>
      <c r="AW22" s="33">
        <v>0</v>
      </c>
      <c r="AX22" s="33">
        <v>0</v>
      </c>
      <c r="AY22" s="33">
        <v>0</v>
      </c>
      <c r="AZ22" s="33">
        <v>0</v>
      </c>
      <c r="BA22" s="33">
        <v>0</v>
      </c>
      <c r="BB22" s="33">
        <v>0</v>
      </c>
      <c r="BC22" s="33">
        <v>0</v>
      </c>
      <c r="BD22" s="33">
        <v>0</v>
      </c>
      <c r="BE22" s="33">
        <v>0</v>
      </c>
      <c r="BF22" s="33">
        <v>0</v>
      </c>
      <c r="BG22" s="33">
        <v>0</v>
      </c>
      <c r="BH22" s="33">
        <v>0</v>
      </c>
      <c r="BI22" s="33">
        <v>0</v>
      </c>
      <c r="BJ22" s="33">
        <v>0</v>
      </c>
      <c r="BK22" s="33">
        <v>0</v>
      </c>
      <c r="BL22" s="33">
        <v>0</v>
      </c>
      <c r="BM22" s="33">
        <v>0</v>
      </c>
      <c r="BN22" s="33">
        <v>0</v>
      </c>
      <c r="BO22" s="33">
        <v>0</v>
      </c>
      <c r="BP22" s="33">
        <v>0</v>
      </c>
      <c r="BQ22" s="33">
        <v>0</v>
      </c>
      <c r="BR22" s="33">
        <v>0</v>
      </c>
      <c r="BS22" s="33">
        <v>0</v>
      </c>
      <c r="BT22" s="33">
        <v>0</v>
      </c>
      <c r="BU22" s="33">
        <v>0</v>
      </c>
      <c r="BV22" s="33">
        <v>0</v>
      </c>
      <c r="BW22" s="33">
        <v>0</v>
      </c>
      <c r="BX22" s="33">
        <v>0</v>
      </c>
      <c r="BY22" s="33">
        <v>0</v>
      </c>
      <c r="BZ22" s="33">
        <v>0</v>
      </c>
      <c r="CA22" s="33">
        <v>0</v>
      </c>
      <c r="CB22" s="33">
        <v>0</v>
      </c>
      <c r="CC22" s="33">
        <v>0</v>
      </c>
      <c r="CD22" s="33">
        <v>0</v>
      </c>
      <c r="CE22" s="33">
        <v>0</v>
      </c>
      <c r="CF22" s="33">
        <v>0</v>
      </c>
      <c r="CG22" s="33">
        <v>0</v>
      </c>
      <c r="CH22" s="33">
        <v>0</v>
      </c>
      <c r="CI22" s="35">
        <v>113.0921</v>
      </c>
      <c r="CJ22" s="33">
        <v>0</v>
      </c>
      <c r="CK22" s="33">
        <v>0</v>
      </c>
      <c r="CL22" s="33">
        <v>0</v>
      </c>
      <c r="CM22" s="33">
        <v>0</v>
      </c>
      <c r="CN22" s="33">
        <v>0</v>
      </c>
      <c r="CO22" s="33">
        <v>0</v>
      </c>
      <c r="CP22" s="33">
        <v>0</v>
      </c>
      <c r="CQ22" s="33">
        <v>0</v>
      </c>
      <c r="CR22" s="33">
        <v>0</v>
      </c>
      <c r="CS22" s="33">
        <v>0</v>
      </c>
      <c r="CT22" s="33">
        <v>0</v>
      </c>
      <c r="CU22" s="33">
        <v>0</v>
      </c>
      <c r="CV22" s="33">
        <v>0</v>
      </c>
      <c r="CW22" s="33">
        <v>0</v>
      </c>
      <c r="CX22" s="33">
        <v>0</v>
      </c>
      <c r="CY22" s="33">
        <v>0</v>
      </c>
      <c r="CZ22" s="33">
        <v>0</v>
      </c>
      <c r="DA22" s="33">
        <v>0</v>
      </c>
      <c r="DB22" s="33">
        <v>0</v>
      </c>
      <c r="DC22" s="33">
        <v>0</v>
      </c>
      <c r="DD22" s="33">
        <v>0</v>
      </c>
      <c r="DE22" s="33">
        <v>0</v>
      </c>
      <c r="DF22" s="33">
        <v>0</v>
      </c>
      <c r="DG22" s="33">
        <v>0</v>
      </c>
      <c r="DH22" s="33">
        <v>0</v>
      </c>
      <c r="DI22" s="33">
        <v>0</v>
      </c>
      <c r="DJ22" s="33">
        <v>0</v>
      </c>
      <c r="DK22" s="33">
        <v>0</v>
      </c>
      <c r="DL22" s="33">
        <v>0</v>
      </c>
      <c r="DM22" s="33">
        <v>0</v>
      </c>
      <c r="DN22" s="33">
        <v>0</v>
      </c>
      <c r="DO22" s="33">
        <v>0</v>
      </c>
      <c r="DP22" s="33">
        <v>0</v>
      </c>
      <c r="DQ22" s="33">
        <v>0</v>
      </c>
      <c r="DR22" s="33">
        <v>0</v>
      </c>
      <c r="DS22" s="33">
        <v>0</v>
      </c>
      <c r="DT22" s="33">
        <v>0</v>
      </c>
      <c r="DU22" s="33">
        <v>0</v>
      </c>
      <c r="DV22" s="33">
        <v>0</v>
      </c>
      <c r="DW22" s="33">
        <v>0</v>
      </c>
      <c r="DX22" s="33">
        <v>0</v>
      </c>
      <c r="DY22" s="33">
        <v>0</v>
      </c>
      <c r="DZ22" s="33">
        <v>0</v>
      </c>
      <c r="EA22" s="33">
        <v>0</v>
      </c>
      <c r="EB22" s="33">
        <v>0</v>
      </c>
      <c r="EC22" s="33">
        <v>0</v>
      </c>
      <c r="ED22" s="33">
        <v>0</v>
      </c>
      <c r="EE22" s="33">
        <v>0</v>
      </c>
      <c r="EF22" s="33">
        <v>0</v>
      </c>
      <c r="EG22" s="33">
        <v>0</v>
      </c>
      <c r="EH22" s="33">
        <v>0</v>
      </c>
      <c r="EI22" s="33">
        <v>0</v>
      </c>
      <c r="EJ22" s="33">
        <v>0</v>
      </c>
      <c r="EK22" s="33">
        <v>0</v>
      </c>
      <c r="EL22" s="33">
        <v>0</v>
      </c>
      <c r="EM22" s="33">
        <v>0</v>
      </c>
      <c r="EN22" s="33">
        <v>0</v>
      </c>
      <c r="EO22" s="33">
        <v>0</v>
      </c>
      <c r="EP22" s="33">
        <v>0</v>
      </c>
      <c r="EQ22" s="33">
        <v>0</v>
      </c>
      <c r="ER22" s="33">
        <v>0</v>
      </c>
      <c r="ES22" s="33">
        <v>0</v>
      </c>
      <c r="ET22" s="33">
        <v>0</v>
      </c>
      <c r="EU22" s="33">
        <v>0</v>
      </c>
      <c r="EV22" s="33">
        <v>0</v>
      </c>
      <c r="EW22" s="33">
        <v>0</v>
      </c>
      <c r="EX22" s="33">
        <v>0</v>
      </c>
      <c r="EY22" s="33">
        <v>0</v>
      </c>
      <c r="EZ22" s="33">
        <v>0</v>
      </c>
      <c r="FA22" s="33">
        <v>0</v>
      </c>
      <c r="FB22" s="33">
        <v>0</v>
      </c>
      <c r="FC22" s="33">
        <v>0</v>
      </c>
      <c r="FD22" s="33">
        <v>0</v>
      </c>
      <c r="FE22" s="33">
        <v>0</v>
      </c>
      <c r="FF22" s="33">
        <v>0</v>
      </c>
      <c r="FG22" s="33">
        <v>0</v>
      </c>
      <c r="FH22" s="33">
        <v>0</v>
      </c>
      <c r="FI22" s="33">
        <v>0</v>
      </c>
      <c r="FJ22" s="33">
        <v>0</v>
      </c>
      <c r="FK22" s="33">
        <v>0</v>
      </c>
      <c r="FL22" s="33">
        <v>0</v>
      </c>
      <c r="FM22" s="33">
        <v>0</v>
      </c>
      <c r="FN22" s="33">
        <v>0</v>
      </c>
      <c r="FO22" s="33">
        <v>0</v>
      </c>
      <c r="FP22" s="33">
        <v>0</v>
      </c>
      <c r="FQ22" s="33">
        <v>0</v>
      </c>
      <c r="FR22" s="33">
        <v>0</v>
      </c>
      <c r="FS22" s="33">
        <v>0</v>
      </c>
    </row>
    <row r="23" spans="1:175" x14ac:dyDescent="0.2">
      <c r="A23" s="28" t="s">
        <v>1285</v>
      </c>
      <c r="B23" s="29">
        <v>785.38</v>
      </c>
      <c r="C23" s="30">
        <v>714.06</v>
      </c>
      <c r="D23" s="30">
        <v>709.56799999999998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33"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33">
        <v>0</v>
      </c>
      <c r="AG23" s="33">
        <v>0</v>
      </c>
      <c r="AH23" s="33">
        <v>0</v>
      </c>
      <c r="AI23" s="33">
        <v>0</v>
      </c>
      <c r="AJ23" s="33">
        <v>0</v>
      </c>
      <c r="AK23" s="33">
        <v>0</v>
      </c>
      <c r="AL23" s="33">
        <v>0</v>
      </c>
      <c r="AM23" s="33">
        <v>0</v>
      </c>
      <c r="AN23" s="33">
        <v>0</v>
      </c>
      <c r="AO23" s="33">
        <v>0</v>
      </c>
      <c r="AP23" s="33">
        <v>0</v>
      </c>
      <c r="AQ23" s="33">
        <v>0</v>
      </c>
      <c r="AR23" s="33">
        <v>75.811999999999998</v>
      </c>
      <c r="AS23" s="33">
        <v>0</v>
      </c>
      <c r="AT23" s="33">
        <v>0</v>
      </c>
      <c r="AU23" s="33">
        <v>0</v>
      </c>
      <c r="AV23" s="33">
        <v>0</v>
      </c>
      <c r="AW23" s="33">
        <v>0</v>
      </c>
      <c r="AX23" s="33">
        <v>0</v>
      </c>
      <c r="AY23" s="33">
        <v>0</v>
      </c>
      <c r="AZ23" s="33">
        <v>0</v>
      </c>
      <c r="BA23" s="33">
        <v>0</v>
      </c>
      <c r="BB23" s="33">
        <v>0</v>
      </c>
      <c r="BC23" s="33">
        <v>0</v>
      </c>
      <c r="BD23" s="33">
        <v>0</v>
      </c>
      <c r="BE23" s="33">
        <v>0</v>
      </c>
      <c r="BF23" s="33">
        <v>0</v>
      </c>
      <c r="BG23" s="33">
        <v>0</v>
      </c>
      <c r="BH23" s="33">
        <v>0</v>
      </c>
      <c r="BI23" s="33">
        <v>0</v>
      </c>
      <c r="BJ23" s="33">
        <v>0</v>
      </c>
      <c r="BK23" s="33">
        <v>0</v>
      </c>
      <c r="BL23" s="33">
        <v>0</v>
      </c>
      <c r="BM23" s="33">
        <v>0</v>
      </c>
      <c r="BN23" s="33">
        <v>0</v>
      </c>
      <c r="BO23" s="33">
        <v>0</v>
      </c>
      <c r="BP23" s="33">
        <v>0</v>
      </c>
      <c r="BQ23" s="33">
        <v>0</v>
      </c>
      <c r="BR23" s="33">
        <v>0</v>
      </c>
      <c r="BS23" s="33">
        <v>0</v>
      </c>
      <c r="BT23" s="33">
        <v>0</v>
      </c>
      <c r="BU23" s="33">
        <v>0</v>
      </c>
      <c r="BV23" s="33">
        <v>0</v>
      </c>
      <c r="BW23" s="33">
        <v>0</v>
      </c>
      <c r="BX23" s="33">
        <v>0</v>
      </c>
      <c r="BY23" s="33">
        <v>0</v>
      </c>
      <c r="BZ23" s="33">
        <v>0</v>
      </c>
      <c r="CA23" s="33">
        <v>0</v>
      </c>
      <c r="CB23" s="33">
        <v>0</v>
      </c>
      <c r="CC23" s="33">
        <v>0</v>
      </c>
      <c r="CD23" s="33">
        <v>0</v>
      </c>
      <c r="CE23" s="33">
        <v>0</v>
      </c>
      <c r="CF23" s="33">
        <v>0</v>
      </c>
      <c r="CG23" s="33">
        <v>0</v>
      </c>
      <c r="CH23" s="33">
        <v>0</v>
      </c>
      <c r="CI23" s="33">
        <v>0</v>
      </c>
      <c r="CJ23" s="33">
        <v>0</v>
      </c>
      <c r="CK23" s="33">
        <v>0</v>
      </c>
      <c r="CL23" s="33">
        <v>0</v>
      </c>
      <c r="CM23" s="33">
        <v>0</v>
      </c>
      <c r="CN23" s="33">
        <v>0</v>
      </c>
      <c r="CO23" s="33">
        <v>0</v>
      </c>
      <c r="CP23" s="33">
        <v>0</v>
      </c>
      <c r="CQ23" s="33">
        <v>0</v>
      </c>
      <c r="CR23" s="33">
        <v>0</v>
      </c>
      <c r="CS23" s="33">
        <v>0</v>
      </c>
      <c r="CT23" s="33">
        <v>0</v>
      </c>
      <c r="CU23" s="33">
        <v>0</v>
      </c>
      <c r="CV23" s="33">
        <v>0</v>
      </c>
      <c r="CW23" s="33">
        <v>0</v>
      </c>
      <c r="CX23" s="33">
        <v>0</v>
      </c>
      <c r="CY23" s="33">
        <v>0</v>
      </c>
      <c r="CZ23" s="33">
        <v>0</v>
      </c>
      <c r="DA23" s="33">
        <v>0</v>
      </c>
      <c r="DB23" s="33">
        <v>0</v>
      </c>
      <c r="DC23" s="33">
        <v>0</v>
      </c>
      <c r="DD23" s="33">
        <v>0</v>
      </c>
      <c r="DE23" s="33">
        <v>0</v>
      </c>
      <c r="DF23" s="33">
        <v>0</v>
      </c>
      <c r="DG23" s="33">
        <v>0</v>
      </c>
      <c r="DH23" s="33">
        <v>0</v>
      </c>
      <c r="DI23" s="33">
        <v>0</v>
      </c>
      <c r="DJ23" s="33">
        <v>0</v>
      </c>
      <c r="DK23" s="33">
        <v>0</v>
      </c>
      <c r="DL23" s="33">
        <v>0</v>
      </c>
      <c r="DM23" s="33">
        <v>0</v>
      </c>
      <c r="DN23" s="33">
        <v>0</v>
      </c>
      <c r="DO23" s="33">
        <v>0</v>
      </c>
      <c r="DP23" s="33">
        <v>0</v>
      </c>
      <c r="DQ23" s="33">
        <v>0</v>
      </c>
      <c r="DR23" s="33">
        <v>0</v>
      </c>
      <c r="DS23" s="33">
        <v>0</v>
      </c>
      <c r="DT23" s="33">
        <v>0</v>
      </c>
      <c r="DU23" s="33">
        <v>0</v>
      </c>
      <c r="DV23" s="33">
        <v>0</v>
      </c>
      <c r="DW23" s="33">
        <v>0</v>
      </c>
      <c r="DX23" s="33">
        <v>0</v>
      </c>
      <c r="DY23" s="33">
        <v>0</v>
      </c>
      <c r="DZ23" s="33">
        <v>0</v>
      </c>
      <c r="EA23" s="33">
        <v>0</v>
      </c>
      <c r="EB23" s="33">
        <v>0</v>
      </c>
      <c r="EC23" s="33">
        <v>0</v>
      </c>
      <c r="ED23" s="33">
        <v>0</v>
      </c>
      <c r="EE23" s="33">
        <v>0</v>
      </c>
      <c r="EF23" s="33">
        <v>0</v>
      </c>
      <c r="EG23" s="33">
        <v>0</v>
      </c>
      <c r="EH23" s="33">
        <v>0</v>
      </c>
      <c r="EI23" s="33">
        <v>0</v>
      </c>
      <c r="EJ23" s="33">
        <v>0</v>
      </c>
      <c r="EK23" s="33">
        <v>0</v>
      </c>
      <c r="EL23" s="33">
        <v>0</v>
      </c>
      <c r="EM23" s="33">
        <v>0</v>
      </c>
      <c r="EN23" s="33">
        <v>0</v>
      </c>
      <c r="EO23" s="33">
        <v>0</v>
      </c>
      <c r="EP23" s="33">
        <v>0</v>
      </c>
      <c r="EQ23" s="33">
        <v>0</v>
      </c>
      <c r="ER23" s="33">
        <v>0</v>
      </c>
      <c r="ES23" s="33">
        <v>0</v>
      </c>
      <c r="ET23" s="33">
        <v>0</v>
      </c>
      <c r="EU23" s="33">
        <v>0</v>
      </c>
      <c r="EV23" s="33">
        <v>0</v>
      </c>
      <c r="EW23" s="33">
        <v>0</v>
      </c>
      <c r="EX23" s="33">
        <v>0</v>
      </c>
      <c r="EY23" s="33">
        <v>0</v>
      </c>
      <c r="EZ23" s="33">
        <v>0</v>
      </c>
      <c r="FA23" s="33">
        <v>0</v>
      </c>
      <c r="FB23" s="33">
        <v>0</v>
      </c>
      <c r="FC23" s="33">
        <v>0</v>
      </c>
      <c r="FD23" s="33">
        <v>0</v>
      </c>
      <c r="FE23" s="33">
        <v>0</v>
      </c>
      <c r="FF23" s="33">
        <v>0</v>
      </c>
      <c r="FG23" s="33">
        <v>0</v>
      </c>
      <c r="FH23" s="33">
        <v>0</v>
      </c>
      <c r="FI23" s="33">
        <v>0</v>
      </c>
      <c r="FJ23" s="33">
        <v>0</v>
      </c>
      <c r="FK23" s="33">
        <v>0</v>
      </c>
      <c r="FL23" s="33">
        <v>0</v>
      </c>
      <c r="FM23" s="33">
        <v>0</v>
      </c>
      <c r="FN23" s="33">
        <v>0</v>
      </c>
      <c r="FO23" s="33">
        <v>0</v>
      </c>
      <c r="FP23" s="33">
        <v>0</v>
      </c>
      <c r="FQ23" s="33">
        <v>0</v>
      </c>
      <c r="FR23" s="33">
        <v>0</v>
      </c>
      <c r="FS23" s="33">
        <v>0</v>
      </c>
    </row>
    <row r="24" spans="1:175" x14ac:dyDescent="0.2">
      <c r="A24" s="28" t="s">
        <v>1286</v>
      </c>
      <c r="B24" s="29">
        <v>764.04</v>
      </c>
      <c r="C24" s="30">
        <v>740.38</v>
      </c>
      <c r="D24" s="30">
        <v>776.20499999999993</v>
      </c>
      <c r="E24" s="33">
        <v>0</v>
      </c>
      <c r="F24" s="33">
        <v>0</v>
      </c>
      <c r="G24" s="33">
        <v>0</v>
      </c>
      <c r="H24" s="33">
        <v>0</v>
      </c>
      <c r="I24" s="33">
        <v>0</v>
      </c>
      <c r="J24" s="33">
        <v>0</v>
      </c>
      <c r="K24" s="33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33">
        <v>0</v>
      </c>
      <c r="AD24" s="33">
        <v>0</v>
      </c>
      <c r="AE24" s="33">
        <v>0</v>
      </c>
      <c r="AF24" s="33">
        <v>0</v>
      </c>
      <c r="AG24" s="33">
        <v>0</v>
      </c>
      <c r="AH24" s="33">
        <v>0</v>
      </c>
      <c r="AI24" s="33">
        <v>0</v>
      </c>
      <c r="AJ24" s="33">
        <v>0</v>
      </c>
      <c r="AK24" s="33">
        <v>0</v>
      </c>
      <c r="AL24" s="33">
        <v>0</v>
      </c>
      <c r="AM24" s="33">
        <v>0</v>
      </c>
      <c r="AN24" s="33">
        <v>0</v>
      </c>
      <c r="AO24" s="33">
        <v>0</v>
      </c>
      <c r="AP24" s="33">
        <v>0</v>
      </c>
      <c r="AQ24" s="33">
        <v>0</v>
      </c>
      <c r="AR24" s="33">
        <v>0</v>
      </c>
      <c r="AS24" s="33">
        <v>0</v>
      </c>
      <c r="AT24" s="33">
        <v>0</v>
      </c>
      <c r="AU24" s="33">
        <v>0</v>
      </c>
      <c r="AV24" s="33">
        <v>0</v>
      </c>
      <c r="AW24" s="33">
        <v>0</v>
      </c>
      <c r="AX24" s="33">
        <v>0</v>
      </c>
      <c r="AY24" s="33">
        <v>0</v>
      </c>
      <c r="AZ24" s="33">
        <v>0</v>
      </c>
      <c r="BA24" s="33">
        <v>0</v>
      </c>
      <c r="BB24" s="33">
        <v>0</v>
      </c>
      <c r="BC24" s="33">
        <v>0</v>
      </c>
      <c r="BD24" s="33">
        <v>0</v>
      </c>
      <c r="BE24" s="33">
        <v>0</v>
      </c>
      <c r="BF24" s="33">
        <v>0</v>
      </c>
      <c r="BG24" s="33">
        <v>0</v>
      </c>
      <c r="BH24" s="33">
        <v>0</v>
      </c>
      <c r="BI24" s="33">
        <v>0</v>
      </c>
      <c r="BJ24" s="33">
        <v>0</v>
      </c>
      <c r="BK24" s="33">
        <v>0</v>
      </c>
      <c r="BL24" s="33">
        <v>0</v>
      </c>
      <c r="BM24" s="33">
        <v>0</v>
      </c>
      <c r="BN24" s="33">
        <v>0</v>
      </c>
      <c r="BO24" s="33">
        <v>0</v>
      </c>
      <c r="BP24" s="33">
        <v>0</v>
      </c>
      <c r="BQ24" s="33">
        <v>0</v>
      </c>
      <c r="BR24" s="33">
        <v>0</v>
      </c>
      <c r="BS24" s="33">
        <v>0</v>
      </c>
      <c r="BT24" s="33">
        <v>0</v>
      </c>
      <c r="BU24" s="33">
        <v>0</v>
      </c>
      <c r="BV24" s="33">
        <v>0</v>
      </c>
      <c r="BW24" s="33">
        <v>0</v>
      </c>
      <c r="BX24" s="33">
        <v>0</v>
      </c>
      <c r="BY24" s="33">
        <v>0</v>
      </c>
      <c r="BZ24" s="33">
        <v>0</v>
      </c>
      <c r="CA24" s="33">
        <v>0</v>
      </c>
      <c r="CB24" s="33">
        <v>0</v>
      </c>
      <c r="CC24" s="33">
        <v>0</v>
      </c>
      <c r="CD24" s="33">
        <v>0</v>
      </c>
      <c r="CE24" s="33">
        <v>0</v>
      </c>
      <c r="CF24" s="33">
        <v>0</v>
      </c>
      <c r="CG24" s="33">
        <v>0</v>
      </c>
      <c r="CH24" s="33">
        <v>0</v>
      </c>
      <c r="CI24" s="33">
        <v>0</v>
      </c>
      <c r="CJ24" s="33">
        <v>0</v>
      </c>
      <c r="CK24" s="33">
        <v>0</v>
      </c>
      <c r="CL24" s="33">
        <v>0</v>
      </c>
      <c r="CM24" s="33">
        <v>0</v>
      </c>
      <c r="CN24" s="33">
        <v>0</v>
      </c>
      <c r="CO24" s="33">
        <v>0</v>
      </c>
      <c r="CP24" s="33">
        <v>0</v>
      </c>
      <c r="CQ24" s="33">
        <v>0</v>
      </c>
      <c r="CR24" s="33">
        <v>0</v>
      </c>
      <c r="CS24" s="33">
        <v>0</v>
      </c>
      <c r="CT24" s="33">
        <v>0</v>
      </c>
      <c r="CU24" s="33">
        <v>0</v>
      </c>
      <c r="CV24" s="33">
        <v>0</v>
      </c>
      <c r="CW24" s="33">
        <v>0</v>
      </c>
      <c r="CX24" s="33">
        <v>0</v>
      </c>
      <c r="CY24" s="33">
        <v>0</v>
      </c>
      <c r="CZ24" s="33">
        <v>0</v>
      </c>
      <c r="DA24" s="33">
        <v>0</v>
      </c>
      <c r="DB24" s="33">
        <v>0</v>
      </c>
      <c r="DC24" s="33">
        <v>0</v>
      </c>
      <c r="DD24" s="33">
        <v>0</v>
      </c>
      <c r="DE24" s="33">
        <v>0</v>
      </c>
      <c r="DF24" s="33">
        <v>0</v>
      </c>
      <c r="DG24" s="33">
        <v>0</v>
      </c>
      <c r="DH24" s="33">
        <v>0</v>
      </c>
      <c r="DI24" s="34">
        <v>-12.164999999999999</v>
      </c>
      <c r="DJ24" s="33">
        <v>0</v>
      </c>
      <c r="DK24" s="33">
        <v>0</v>
      </c>
      <c r="DL24" s="33">
        <v>0</v>
      </c>
      <c r="DM24" s="33">
        <v>0</v>
      </c>
      <c r="DN24" s="33">
        <v>0</v>
      </c>
      <c r="DO24" s="33">
        <v>0</v>
      </c>
      <c r="DP24" s="33">
        <v>0</v>
      </c>
      <c r="DQ24" s="33">
        <v>0</v>
      </c>
      <c r="DR24" s="33">
        <v>0</v>
      </c>
      <c r="DS24" s="33">
        <v>0</v>
      </c>
      <c r="DT24" s="33">
        <v>0</v>
      </c>
      <c r="DU24" s="33">
        <v>0</v>
      </c>
      <c r="DV24" s="33">
        <v>0</v>
      </c>
      <c r="DW24" s="33">
        <v>0</v>
      </c>
      <c r="DX24" s="33">
        <v>0</v>
      </c>
      <c r="DY24" s="33">
        <v>0</v>
      </c>
      <c r="DZ24" s="33">
        <v>0</v>
      </c>
      <c r="EA24" s="33">
        <v>0</v>
      </c>
      <c r="EB24" s="33">
        <v>0</v>
      </c>
      <c r="EC24" s="33">
        <v>0</v>
      </c>
      <c r="ED24" s="33">
        <v>0</v>
      </c>
      <c r="EE24" s="33">
        <v>0</v>
      </c>
      <c r="EF24" s="33">
        <v>0</v>
      </c>
      <c r="EG24" s="33">
        <v>0</v>
      </c>
      <c r="EH24" s="33">
        <v>0</v>
      </c>
      <c r="EI24" s="33">
        <v>0</v>
      </c>
      <c r="EJ24" s="33">
        <v>0</v>
      </c>
      <c r="EK24" s="33">
        <v>0</v>
      </c>
      <c r="EL24" s="33">
        <v>0</v>
      </c>
      <c r="EM24" s="33">
        <v>0</v>
      </c>
      <c r="EN24" s="33">
        <v>0</v>
      </c>
      <c r="EO24" s="33">
        <v>0</v>
      </c>
      <c r="EP24" s="33">
        <v>0</v>
      </c>
      <c r="EQ24" s="33">
        <v>0</v>
      </c>
      <c r="ER24" s="33">
        <v>0</v>
      </c>
      <c r="ES24" s="33">
        <v>0</v>
      </c>
      <c r="ET24" s="33">
        <v>0</v>
      </c>
      <c r="EU24" s="33">
        <v>0</v>
      </c>
      <c r="EV24" s="33">
        <v>0</v>
      </c>
      <c r="EW24" s="33">
        <v>0</v>
      </c>
      <c r="EX24" s="33">
        <v>0</v>
      </c>
      <c r="EY24" s="33">
        <v>0</v>
      </c>
      <c r="EZ24" s="33">
        <v>0</v>
      </c>
      <c r="FA24" s="33">
        <v>0</v>
      </c>
      <c r="FB24" s="33">
        <v>0</v>
      </c>
      <c r="FC24" s="33">
        <v>0</v>
      </c>
      <c r="FD24" s="33">
        <v>0</v>
      </c>
      <c r="FE24" s="33">
        <v>0</v>
      </c>
      <c r="FF24" s="33">
        <v>0</v>
      </c>
      <c r="FG24" s="33">
        <v>0</v>
      </c>
      <c r="FH24" s="33">
        <v>0</v>
      </c>
      <c r="FI24" s="33">
        <v>0</v>
      </c>
      <c r="FJ24" s="33">
        <v>0</v>
      </c>
      <c r="FK24" s="33">
        <v>0</v>
      </c>
      <c r="FL24" s="33">
        <v>0</v>
      </c>
      <c r="FM24" s="33">
        <v>0</v>
      </c>
      <c r="FN24" s="33">
        <v>0</v>
      </c>
      <c r="FO24" s="33">
        <v>0</v>
      </c>
      <c r="FP24" s="33">
        <v>0</v>
      </c>
      <c r="FQ24" s="33">
        <v>0</v>
      </c>
      <c r="FR24" s="33">
        <v>0</v>
      </c>
      <c r="FS24" s="33">
        <v>0</v>
      </c>
    </row>
    <row r="25" spans="1:175" x14ac:dyDescent="0.2">
      <c r="A25" s="31" t="s">
        <v>1287</v>
      </c>
      <c r="B25" s="29">
        <v>3493.2869999999998</v>
      </c>
      <c r="C25" s="30">
        <v>754.41</v>
      </c>
      <c r="D25" s="30">
        <v>3490.8869999999997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33">
        <v>0</v>
      </c>
      <c r="AD25" s="33">
        <v>0</v>
      </c>
      <c r="AE25" s="33">
        <v>0</v>
      </c>
      <c r="AF25" s="33">
        <v>0</v>
      </c>
      <c r="AG25" s="33">
        <v>0</v>
      </c>
      <c r="AH25" s="33">
        <v>0</v>
      </c>
      <c r="AI25" s="33">
        <v>0</v>
      </c>
      <c r="AJ25" s="33">
        <v>0</v>
      </c>
      <c r="AK25" s="33">
        <v>0</v>
      </c>
      <c r="AL25" s="33">
        <v>0</v>
      </c>
      <c r="AM25" s="33">
        <v>0</v>
      </c>
      <c r="AN25" s="33">
        <v>0</v>
      </c>
      <c r="AO25" s="33">
        <v>0</v>
      </c>
      <c r="AP25" s="33">
        <v>0</v>
      </c>
      <c r="AQ25" s="33">
        <v>0</v>
      </c>
      <c r="AR25" s="33">
        <v>0</v>
      </c>
      <c r="AS25" s="33">
        <v>0</v>
      </c>
      <c r="AT25" s="33">
        <v>0</v>
      </c>
      <c r="AU25" s="33">
        <v>0</v>
      </c>
      <c r="AV25" s="33">
        <v>0</v>
      </c>
      <c r="AW25" s="33">
        <v>0</v>
      </c>
      <c r="AX25" s="33">
        <v>0</v>
      </c>
      <c r="AY25" s="33">
        <v>0</v>
      </c>
      <c r="AZ25" s="33">
        <v>0</v>
      </c>
      <c r="BA25" s="33">
        <v>0</v>
      </c>
      <c r="BB25" s="33">
        <v>0</v>
      </c>
      <c r="BC25" s="33">
        <v>0</v>
      </c>
      <c r="BD25" s="33">
        <v>0</v>
      </c>
      <c r="BE25" s="33">
        <v>0</v>
      </c>
      <c r="BF25" s="33">
        <v>0</v>
      </c>
      <c r="BG25" s="33">
        <v>0</v>
      </c>
      <c r="BH25" s="33">
        <v>0</v>
      </c>
      <c r="BI25" s="33">
        <v>0</v>
      </c>
      <c r="BJ25" s="33">
        <v>0</v>
      </c>
      <c r="BK25" s="33">
        <v>0</v>
      </c>
      <c r="BL25" s="33">
        <v>0</v>
      </c>
      <c r="BM25" s="33">
        <v>0</v>
      </c>
      <c r="BN25" s="33">
        <v>0</v>
      </c>
      <c r="BO25" s="33">
        <v>0</v>
      </c>
      <c r="BP25" s="33">
        <v>0</v>
      </c>
      <c r="BQ25" s="33">
        <v>0</v>
      </c>
      <c r="BR25" s="33">
        <v>0</v>
      </c>
      <c r="BS25" s="33">
        <v>0</v>
      </c>
      <c r="BT25" s="33">
        <v>0</v>
      </c>
      <c r="BU25" s="33">
        <v>0</v>
      </c>
      <c r="BV25" s="33">
        <v>0</v>
      </c>
      <c r="BW25" s="33">
        <v>0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4">
        <v>-3058</v>
      </c>
      <c r="CI25" s="35">
        <v>3060.4</v>
      </c>
      <c r="CJ25" s="33">
        <v>0</v>
      </c>
      <c r="CK25" s="33">
        <v>0</v>
      </c>
      <c r="CL25" s="33">
        <v>0</v>
      </c>
      <c r="CM25" s="33">
        <v>0</v>
      </c>
      <c r="CN25" s="33">
        <v>0</v>
      </c>
      <c r="CO25" s="33">
        <v>0</v>
      </c>
      <c r="CP25" s="33">
        <v>0</v>
      </c>
      <c r="CQ25" s="33">
        <v>0</v>
      </c>
      <c r="CR25" s="33">
        <v>0</v>
      </c>
      <c r="CS25" s="33">
        <v>0</v>
      </c>
      <c r="CT25" s="33">
        <v>0</v>
      </c>
      <c r="CU25" s="33">
        <v>0</v>
      </c>
      <c r="CV25" s="33">
        <v>0</v>
      </c>
      <c r="CW25" s="33">
        <v>0</v>
      </c>
      <c r="CX25" s="33">
        <v>0</v>
      </c>
      <c r="CY25" s="33">
        <v>0</v>
      </c>
      <c r="CZ25" s="33">
        <v>0</v>
      </c>
      <c r="DA25" s="33">
        <v>0</v>
      </c>
      <c r="DB25" s="33">
        <v>0</v>
      </c>
      <c r="DC25" s="33">
        <v>0</v>
      </c>
      <c r="DD25" s="33">
        <v>0</v>
      </c>
      <c r="DE25" s="33">
        <v>0</v>
      </c>
      <c r="DF25" s="33">
        <v>0</v>
      </c>
      <c r="DG25" s="33">
        <v>0</v>
      </c>
      <c r="DH25" s="33">
        <v>0</v>
      </c>
      <c r="DI25" s="33">
        <v>0</v>
      </c>
      <c r="DJ25" s="33">
        <v>0</v>
      </c>
      <c r="DK25" s="33">
        <v>0</v>
      </c>
      <c r="DL25" s="33">
        <v>0</v>
      </c>
      <c r="DM25" s="33">
        <v>0</v>
      </c>
      <c r="DN25" s="33">
        <v>0</v>
      </c>
      <c r="DO25" s="33">
        <v>0</v>
      </c>
      <c r="DP25" s="33">
        <v>0</v>
      </c>
      <c r="DQ25" s="33">
        <v>0</v>
      </c>
      <c r="DR25" s="33">
        <v>0</v>
      </c>
      <c r="DS25" s="33">
        <v>0</v>
      </c>
      <c r="DT25" s="33">
        <v>0</v>
      </c>
      <c r="DU25" s="33">
        <v>0</v>
      </c>
      <c r="DV25" s="33">
        <v>0</v>
      </c>
      <c r="DW25" s="33">
        <v>0</v>
      </c>
      <c r="DX25" s="33">
        <v>0</v>
      </c>
      <c r="DY25" s="33">
        <v>0</v>
      </c>
      <c r="DZ25" s="33">
        <v>0</v>
      </c>
      <c r="EA25" s="33">
        <v>0</v>
      </c>
      <c r="EB25" s="33">
        <v>0</v>
      </c>
      <c r="EC25" s="33">
        <v>0</v>
      </c>
      <c r="ED25" s="33">
        <v>0</v>
      </c>
      <c r="EE25" s="33">
        <v>0</v>
      </c>
      <c r="EF25" s="33">
        <v>0</v>
      </c>
      <c r="EG25" s="33">
        <v>0</v>
      </c>
      <c r="EH25" s="33">
        <v>0</v>
      </c>
      <c r="EI25" s="33">
        <v>0</v>
      </c>
      <c r="EJ25" s="33">
        <v>0</v>
      </c>
      <c r="EK25" s="33">
        <v>0</v>
      </c>
      <c r="EL25" s="33">
        <v>0</v>
      </c>
      <c r="EM25" s="33">
        <v>0</v>
      </c>
      <c r="EN25" s="33">
        <v>0</v>
      </c>
      <c r="EO25" s="33">
        <v>0</v>
      </c>
      <c r="EP25" s="33">
        <v>0</v>
      </c>
      <c r="EQ25" s="33">
        <v>0</v>
      </c>
      <c r="ER25" s="33">
        <v>0</v>
      </c>
      <c r="ES25" s="33">
        <v>0</v>
      </c>
      <c r="ET25" s="33">
        <v>0</v>
      </c>
      <c r="EU25" s="33">
        <v>0</v>
      </c>
      <c r="EV25" s="33">
        <v>0</v>
      </c>
      <c r="EW25" s="33">
        <v>0</v>
      </c>
      <c r="EX25" s="33">
        <v>0</v>
      </c>
      <c r="EY25" s="33">
        <v>0</v>
      </c>
      <c r="EZ25" s="33">
        <v>0</v>
      </c>
      <c r="FA25" s="33">
        <v>0</v>
      </c>
      <c r="FB25" s="33">
        <v>0</v>
      </c>
      <c r="FC25" s="33">
        <v>0</v>
      </c>
      <c r="FD25" s="33">
        <v>0</v>
      </c>
      <c r="FE25" s="33">
        <v>0</v>
      </c>
      <c r="FF25" s="33">
        <v>0</v>
      </c>
      <c r="FG25" s="33">
        <v>0</v>
      </c>
      <c r="FH25" s="33">
        <v>0</v>
      </c>
      <c r="FI25" s="33">
        <v>0</v>
      </c>
      <c r="FJ25" s="33">
        <v>0</v>
      </c>
      <c r="FK25" s="33">
        <v>0</v>
      </c>
      <c r="FL25" s="33">
        <v>0</v>
      </c>
      <c r="FM25" s="33">
        <v>0</v>
      </c>
      <c r="FN25" s="33">
        <v>0</v>
      </c>
      <c r="FO25" s="33">
        <v>0</v>
      </c>
      <c r="FP25" s="33">
        <v>0</v>
      </c>
      <c r="FQ25" s="33">
        <v>0</v>
      </c>
      <c r="FR25" s="33">
        <v>0</v>
      </c>
      <c r="FS25" s="33">
        <v>0</v>
      </c>
    </row>
    <row r="26" spans="1:175" x14ac:dyDescent="0.2">
      <c r="A26" s="28" t="s">
        <v>1225</v>
      </c>
      <c r="B26" s="29">
        <v>87.052999999999997</v>
      </c>
      <c r="C26" s="30">
        <v>767.31</v>
      </c>
      <c r="D26" s="30">
        <v>42.105899999999991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33">
        <v>0</v>
      </c>
      <c r="AD26" s="33">
        <v>0</v>
      </c>
      <c r="AE26" s="33">
        <v>0</v>
      </c>
      <c r="AF26" s="33">
        <v>0</v>
      </c>
      <c r="AG26" s="33">
        <v>0</v>
      </c>
      <c r="AH26" s="33">
        <v>0</v>
      </c>
      <c r="AI26" s="33">
        <v>0</v>
      </c>
      <c r="AJ26" s="33">
        <v>0</v>
      </c>
      <c r="AK26" s="33">
        <v>0</v>
      </c>
      <c r="AL26" s="33">
        <v>0</v>
      </c>
      <c r="AM26" s="33">
        <v>0</v>
      </c>
      <c r="AN26" s="33">
        <v>0</v>
      </c>
      <c r="AO26" s="33">
        <v>0</v>
      </c>
      <c r="AP26" s="33">
        <v>0</v>
      </c>
      <c r="AQ26" s="33">
        <v>0</v>
      </c>
      <c r="AR26" s="33">
        <v>0</v>
      </c>
      <c r="AS26" s="33">
        <v>0</v>
      </c>
      <c r="AT26" s="33">
        <v>0</v>
      </c>
      <c r="AU26" s="33">
        <v>0</v>
      </c>
      <c r="AV26" s="33">
        <v>0</v>
      </c>
      <c r="AW26" s="33">
        <v>0</v>
      </c>
      <c r="AX26" s="33">
        <v>0</v>
      </c>
      <c r="AY26" s="33">
        <v>0</v>
      </c>
      <c r="AZ26" s="33">
        <v>0</v>
      </c>
      <c r="BA26" s="33">
        <v>0</v>
      </c>
      <c r="BB26" s="33">
        <v>0</v>
      </c>
      <c r="BC26" s="33">
        <v>0</v>
      </c>
      <c r="BD26" s="33">
        <v>0</v>
      </c>
      <c r="BE26" s="33">
        <v>0</v>
      </c>
      <c r="BF26" s="33">
        <v>0</v>
      </c>
      <c r="BG26" s="33">
        <v>0</v>
      </c>
      <c r="BH26" s="33">
        <v>0</v>
      </c>
      <c r="BI26" s="33">
        <v>0</v>
      </c>
      <c r="BJ26" s="33">
        <v>0</v>
      </c>
      <c r="BK26" s="33">
        <v>0</v>
      </c>
      <c r="BL26" s="33">
        <v>0</v>
      </c>
      <c r="BM26" s="33">
        <v>0</v>
      </c>
      <c r="BN26" s="33">
        <v>0</v>
      </c>
      <c r="BO26" s="33">
        <v>0</v>
      </c>
      <c r="BP26" s="33">
        <v>0</v>
      </c>
      <c r="BQ26" s="33">
        <v>0</v>
      </c>
      <c r="BR26" s="33">
        <v>0</v>
      </c>
      <c r="BS26" s="33">
        <v>0</v>
      </c>
      <c r="BT26" s="33">
        <v>0</v>
      </c>
      <c r="BU26" s="33">
        <v>0</v>
      </c>
      <c r="BV26" s="33">
        <v>0</v>
      </c>
      <c r="BW26" s="33">
        <v>0</v>
      </c>
      <c r="BX26" s="33">
        <v>0</v>
      </c>
      <c r="BY26" s="33">
        <v>0</v>
      </c>
      <c r="BZ26" s="33">
        <v>0</v>
      </c>
      <c r="CA26" s="33">
        <v>0</v>
      </c>
      <c r="CB26" s="33">
        <v>0</v>
      </c>
      <c r="CC26" s="33">
        <v>0</v>
      </c>
      <c r="CD26" s="33">
        <v>0</v>
      </c>
      <c r="CE26" s="33">
        <v>0</v>
      </c>
      <c r="CF26" s="33">
        <v>0</v>
      </c>
      <c r="CG26" s="33">
        <v>0</v>
      </c>
      <c r="CH26" s="33">
        <v>0</v>
      </c>
      <c r="CI26" s="33">
        <v>0</v>
      </c>
      <c r="CJ26" s="33">
        <v>0</v>
      </c>
      <c r="CK26" s="33">
        <v>0</v>
      </c>
      <c r="CL26" s="33">
        <v>0</v>
      </c>
      <c r="CM26" s="33">
        <v>0</v>
      </c>
      <c r="CN26" s="33">
        <v>0</v>
      </c>
      <c r="CO26" s="33">
        <v>0</v>
      </c>
      <c r="CP26" s="33">
        <v>0</v>
      </c>
      <c r="CQ26" s="33">
        <v>4.4759000000000002</v>
      </c>
      <c r="CR26" s="33">
        <v>0</v>
      </c>
      <c r="CS26" s="33">
        <v>0</v>
      </c>
      <c r="CT26" s="33">
        <v>40.471200000000003</v>
      </c>
      <c r="CU26" s="33">
        <v>0</v>
      </c>
      <c r="CV26" s="33">
        <v>0</v>
      </c>
      <c r="CW26" s="33">
        <v>0</v>
      </c>
      <c r="CX26" s="33">
        <v>0</v>
      </c>
      <c r="CY26" s="33">
        <v>0</v>
      </c>
      <c r="CZ26" s="33">
        <v>0</v>
      </c>
      <c r="DA26" s="33">
        <v>0</v>
      </c>
      <c r="DB26" s="33">
        <v>0</v>
      </c>
      <c r="DC26" s="33">
        <v>0</v>
      </c>
      <c r="DD26" s="33">
        <v>0</v>
      </c>
      <c r="DE26" s="33">
        <v>0</v>
      </c>
      <c r="DF26" s="33">
        <v>0</v>
      </c>
      <c r="DG26" s="33">
        <v>0</v>
      </c>
      <c r="DH26" s="33">
        <v>0</v>
      </c>
      <c r="DI26" s="33">
        <v>0</v>
      </c>
      <c r="DJ26" s="33">
        <v>0</v>
      </c>
      <c r="DK26" s="33">
        <v>0</v>
      </c>
      <c r="DL26" s="33">
        <v>0</v>
      </c>
      <c r="DM26" s="33">
        <v>0</v>
      </c>
      <c r="DN26" s="33">
        <v>0</v>
      </c>
      <c r="DO26" s="33">
        <v>0</v>
      </c>
      <c r="DP26" s="33">
        <v>0</v>
      </c>
      <c r="DQ26" s="33">
        <v>0</v>
      </c>
      <c r="DR26" s="33">
        <v>0</v>
      </c>
      <c r="DS26" s="33">
        <v>0</v>
      </c>
      <c r="DT26" s="33">
        <v>0</v>
      </c>
      <c r="DU26" s="33">
        <v>0</v>
      </c>
      <c r="DV26" s="33">
        <v>0</v>
      </c>
      <c r="DW26" s="33">
        <v>0</v>
      </c>
      <c r="DX26" s="33">
        <v>0</v>
      </c>
      <c r="DY26" s="33">
        <v>0</v>
      </c>
      <c r="DZ26" s="33">
        <v>0</v>
      </c>
      <c r="EA26" s="33">
        <v>0</v>
      </c>
      <c r="EB26" s="33">
        <v>0</v>
      </c>
      <c r="EC26" s="33">
        <v>0</v>
      </c>
      <c r="ED26" s="33">
        <v>0</v>
      </c>
      <c r="EE26" s="33">
        <v>0</v>
      </c>
      <c r="EF26" s="33">
        <v>0</v>
      </c>
      <c r="EG26" s="33">
        <v>0</v>
      </c>
      <c r="EH26" s="33">
        <v>0</v>
      </c>
      <c r="EI26" s="33">
        <v>0</v>
      </c>
      <c r="EJ26" s="33">
        <v>0</v>
      </c>
      <c r="EK26" s="33">
        <v>0</v>
      </c>
      <c r="EL26" s="33">
        <v>0</v>
      </c>
      <c r="EM26" s="33">
        <v>0</v>
      </c>
      <c r="EN26" s="33">
        <v>0</v>
      </c>
      <c r="EO26" s="33">
        <v>0</v>
      </c>
      <c r="EP26" s="33">
        <v>0</v>
      </c>
      <c r="EQ26" s="33">
        <v>0</v>
      </c>
      <c r="ER26" s="33">
        <v>0</v>
      </c>
      <c r="ES26" s="33">
        <v>0</v>
      </c>
      <c r="ET26" s="33">
        <v>0</v>
      </c>
      <c r="EU26" s="33">
        <v>0</v>
      </c>
      <c r="EV26" s="33">
        <v>0</v>
      </c>
      <c r="EW26" s="33">
        <v>0</v>
      </c>
      <c r="EX26" s="33">
        <v>0</v>
      </c>
      <c r="EY26" s="33">
        <v>0</v>
      </c>
      <c r="EZ26" s="33">
        <v>0</v>
      </c>
      <c r="FA26" s="33">
        <v>0</v>
      </c>
      <c r="FB26" s="33">
        <v>0</v>
      </c>
      <c r="FC26" s="33">
        <v>0</v>
      </c>
      <c r="FD26" s="33">
        <v>0</v>
      </c>
      <c r="FE26" s="33">
        <v>0</v>
      </c>
      <c r="FF26" s="33">
        <v>0</v>
      </c>
      <c r="FG26" s="33">
        <v>0</v>
      </c>
      <c r="FH26" s="33">
        <v>0</v>
      </c>
      <c r="FI26" s="33">
        <v>0</v>
      </c>
      <c r="FJ26" s="33">
        <v>0</v>
      </c>
      <c r="FK26" s="33">
        <v>0</v>
      </c>
      <c r="FL26" s="33">
        <v>0</v>
      </c>
      <c r="FM26" s="33">
        <v>0</v>
      </c>
      <c r="FN26" s="33">
        <v>0</v>
      </c>
      <c r="FO26" s="33">
        <v>0</v>
      </c>
      <c r="FP26" s="33">
        <v>0</v>
      </c>
      <c r="FQ26" s="33">
        <v>0</v>
      </c>
      <c r="FR26" s="33">
        <v>0</v>
      </c>
      <c r="FS26" s="33">
        <v>0</v>
      </c>
    </row>
    <row r="27" spans="1:175" x14ac:dyDescent="0.2">
      <c r="A27" s="31" t="s">
        <v>908</v>
      </c>
      <c r="B27" s="29">
        <v>1427.973</v>
      </c>
      <c r="C27" s="30">
        <v>801.91</v>
      </c>
      <c r="D27" s="30">
        <v>249.4351999999999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33">
        <v>0</v>
      </c>
      <c r="AH27" s="33">
        <v>0</v>
      </c>
      <c r="AI27" s="33">
        <v>0</v>
      </c>
      <c r="AJ27" s="33">
        <v>0</v>
      </c>
      <c r="AK27" s="33">
        <v>0</v>
      </c>
      <c r="AL27" s="33">
        <v>0</v>
      </c>
      <c r="AM27" s="33">
        <v>0</v>
      </c>
      <c r="AN27" s="33">
        <v>477.27350000000001</v>
      </c>
      <c r="AO27" s="33">
        <v>0</v>
      </c>
      <c r="AP27" s="33">
        <v>0</v>
      </c>
      <c r="AQ27" s="33">
        <v>0</v>
      </c>
      <c r="AR27" s="33">
        <v>0</v>
      </c>
      <c r="AS27" s="33">
        <v>0</v>
      </c>
      <c r="AT27" s="33">
        <v>0</v>
      </c>
      <c r="AU27" s="33">
        <v>0</v>
      </c>
      <c r="AV27" s="35">
        <v>701.26430000000005</v>
      </c>
      <c r="AW27" s="33">
        <v>0</v>
      </c>
      <c r="AX27" s="33">
        <v>0</v>
      </c>
      <c r="AY27" s="33">
        <v>0</v>
      </c>
      <c r="AZ27" s="33">
        <v>0</v>
      </c>
      <c r="BA27" s="33">
        <v>0</v>
      </c>
      <c r="BB27" s="33">
        <v>0</v>
      </c>
      <c r="BC27" s="33">
        <v>0</v>
      </c>
      <c r="BD27" s="33">
        <v>0</v>
      </c>
      <c r="BE27" s="33">
        <v>0</v>
      </c>
      <c r="BF27" s="33">
        <v>0</v>
      </c>
      <c r="BG27" s="33">
        <v>0</v>
      </c>
      <c r="BH27" s="33">
        <v>0</v>
      </c>
      <c r="BI27" s="33">
        <v>0</v>
      </c>
      <c r="BJ27" s="33">
        <v>0</v>
      </c>
      <c r="BK27" s="33">
        <v>0</v>
      </c>
      <c r="BL27" s="33">
        <v>0</v>
      </c>
      <c r="BM27" s="33">
        <v>0</v>
      </c>
      <c r="BN27" s="33">
        <v>0</v>
      </c>
      <c r="BO27" s="33">
        <v>0</v>
      </c>
      <c r="BP27" s="33">
        <v>0</v>
      </c>
      <c r="BQ27" s="33">
        <v>0</v>
      </c>
      <c r="BR27" s="33">
        <v>0</v>
      </c>
      <c r="BS27" s="33">
        <v>0</v>
      </c>
      <c r="BT27" s="33">
        <v>0</v>
      </c>
      <c r="BU27" s="33">
        <v>0</v>
      </c>
      <c r="BV27" s="33">
        <v>0</v>
      </c>
      <c r="BW27" s="33">
        <v>0</v>
      </c>
      <c r="BX27" s="33">
        <v>0</v>
      </c>
      <c r="BY27" s="33">
        <v>0</v>
      </c>
      <c r="BZ27" s="33">
        <v>0</v>
      </c>
      <c r="CA27" s="33">
        <v>0</v>
      </c>
      <c r="CB27" s="33">
        <v>0</v>
      </c>
      <c r="CC27" s="33">
        <v>0</v>
      </c>
      <c r="CD27" s="33">
        <v>0</v>
      </c>
      <c r="CE27" s="33">
        <v>0</v>
      </c>
      <c r="CF27" s="33">
        <v>0</v>
      </c>
      <c r="CG27" s="33">
        <v>0</v>
      </c>
      <c r="CH27" s="33">
        <v>0</v>
      </c>
      <c r="CI27" s="33">
        <v>0</v>
      </c>
      <c r="CJ27" s="33">
        <v>0</v>
      </c>
      <c r="CK27" s="33">
        <v>0</v>
      </c>
      <c r="CL27" s="33">
        <v>0</v>
      </c>
      <c r="CM27" s="33">
        <v>0</v>
      </c>
      <c r="CN27" s="33">
        <v>0</v>
      </c>
      <c r="CO27" s="33">
        <v>0</v>
      </c>
      <c r="CP27" s="33">
        <v>0</v>
      </c>
      <c r="CQ27" s="33">
        <v>0</v>
      </c>
      <c r="CR27" s="33">
        <v>0</v>
      </c>
      <c r="CS27" s="33">
        <v>0</v>
      </c>
      <c r="CT27" s="33">
        <v>0</v>
      </c>
      <c r="CU27" s="33">
        <v>0</v>
      </c>
      <c r="CV27" s="33">
        <v>0</v>
      </c>
      <c r="CW27" s="33">
        <v>0</v>
      </c>
      <c r="CX27" s="33">
        <v>0</v>
      </c>
      <c r="CY27" s="33">
        <v>0</v>
      </c>
      <c r="CZ27" s="33">
        <v>0</v>
      </c>
      <c r="DA27" s="33">
        <v>0</v>
      </c>
      <c r="DB27" s="33">
        <v>0</v>
      </c>
      <c r="DC27" s="33">
        <v>0</v>
      </c>
      <c r="DD27" s="33">
        <v>0</v>
      </c>
      <c r="DE27" s="33">
        <v>0</v>
      </c>
      <c r="DF27" s="33">
        <v>0</v>
      </c>
      <c r="DG27" s="33">
        <v>0</v>
      </c>
      <c r="DH27" s="33">
        <v>0</v>
      </c>
      <c r="DI27" s="33">
        <v>0</v>
      </c>
      <c r="DJ27" s="33">
        <v>0</v>
      </c>
      <c r="DK27" s="33">
        <v>0</v>
      </c>
      <c r="DL27" s="33">
        <v>0</v>
      </c>
      <c r="DM27" s="33">
        <v>0</v>
      </c>
      <c r="DN27" s="33">
        <v>0</v>
      </c>
      <c r="DO27" s="33">
        <v>0</v>
      </c>
      <c r="DP27" s="33">
        <v>0</v>
      </c>
      <c r="DQ27" s="33">
        <v>0</v>
      </c>
      <c r="DR27" s="33">
        <v>0</v>
      </c>
      <c r="DS27" s="33">
        <v>0</v>
      </c>
      <c r="DT27" s="33">
        <v>0</v>
      </c>
      <c r="DU27" s="33">
        <v>0</v>
      </c>
      <c r="DV27" s="33">
        <v>0</v>
      </c>
      <c r="DW27" s="33">
        <v>0</v>
      </c>
      <c r="DX27" s="33">
        <v>0</v>
      </c>
      <c r="DY27" s="33">
        <v>0</v>
      </c>
      <c r="DZ27" s="33">
        <v>0</v>
      </c>
      <c r="EA27" s="33">
        <v>0</v>
      </c>
      <c r="EB27" s="33">
        <v>0</v>
      </c>
      <c r="EC27" s="33">
        <v>0</v>
      </c>
      <c r="ED27" s="33">
        <v>0</v>
      </c>
      <c r="EE27" s="33">
        <v>0</v>
      </c>
      <c r="EF27" s="33">
        <v>0</v>
      </c>
      <c r="EG27" s="33">
        <v>0</v>
      </c>
      <c r="EH27" s="33">
        <v>0</v>
      </c>
      <c r="EI27" s="33">
        <v>0</v>
      </c>
      <c r="EJ27" s="33">
        <v>0</v>
      </c>
      <c r="EK27" s="33">
        <v>0</v>
      </c>
      <c r="EL27" s="33">
        <v>0</v>
      </c>
      <c r="EM27" s="33">
        <v>0</v>
      </c>
      <c r="EN27" s="33">
        <v>0</v>
      </c>
      <c r="EO27" s="33">
        <v>0</v>
      </c>
      <c r="EP27" s="33">
        <v>0</v>
      </c>
      <c r="EQ27" s="33">
        <v>0</v>
      </c>
      <c r="ER27" s="33">
        <v>0</v>
      </c>
      <c r="ES27" s="33">
        <v>0</v>
      </c>
      <c r="ET27" s="33">
        <v>0</v>
      </c>
      <c r="EU27" s="33">
        <v>0</v>
      </c>
      <c r="EV27" s="33">
        <v>0</v>
      </c>
      <c r="EW27" s="33">
        <v>0</v>
      </c>
      <c r="EX27" s="33">
        <v>0</v>
      </c>
      <c r="EY27" s="33">
        <v>0</v>
      </c>
      <c r="EZ27" s="33">
        <v>0</v>
      </c>
      <c r="FA27" s="33">
        <v>0</v>
      </c>
      <c r="FB27" s="33">
        <v>0</v>
      </c>
      <c r="FC27" s="33">
        <v>0</v>
      </c>
      <c r="FD27" s="33">
        <v>0</v>
      </c>
      <c r="FE27" s="33">
        <v>0</v>
      </c>
      <c r="FF27" s="33">
        <v>0</v>
      </c>
      <c r="FG27" s="33">
        <v>0</v>
      </c>
      <c r="FH27" s="33">
        <v>0</v>
      </c>
      <c r="FI27" s="33">
        <v>0</v>
      </c>
      <c r="FJ27" s="33">
        <v>0</v>
      </c>
      <c r="FK27" s="33">
        <v>0</v>
      </c>
      <c r="FL27" s="33">
        <v>0</v>
      </c>
      <c r="FM27" s="33">
        <v>0</v>
      </c>
      <c r="FN27" s="33">
        <v>0</v>
      </c>
      <c r="FO27" s="33">
        <v>0</v>
      </c>
      <c r="FP27" s="33">
        <v>0</v>
      </c>
      <c r="FQ27" s="33">
        <v>0</v>
      </c>
      <c r="FR27" s="33">
        <v>0</v>
      </c>
      <c r="FS27" s="33">
        <v>0</v>
      </c>
    </row>
    <row r="28" spans="1:175" x14ac:dyDescent="0.2">
      <c r="A28" s="32" t="s">
        <v>1288</v>
      </c>
      <c r="B28" s="29">
        <v>428.779</v>
      </c>
      <c r="C28" s="30">
        <v>822.25</v>
      </c>
      <c r="D28" s="30">
        <v>76.238999999999976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6">
        <v>352.54</v>
      </c>
      <c r="N28" s="33">
        <v>0</v>
      </c>
      <c r="O28" s="33"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0</v>
      </c>
      <c r="AB28" s="33">
        <v>0</v>
      </c>
      <c r="AC28" s="33">
        <v>0</v>
      </c>
      <c r="AD28" s="33">
        <v>0</v>
      </c>
      <c r="AE28" s="33">
        <v>0</v>
      </c>
      <c r="AF28" s="33">
        <v>0</v>
      </c>
      <c r="AG28" s="33">
        <v>0</v>
      </c>
      <c r="AH28" s="33">
        <v>0</v>
      </c>
      <c r="AI28" s="33">
        <v>0</v>
      </c>
      <c r="AJ28" s="33">
        <v>0</v>
      </c>
      <c r="AK28" s="33">
        <v>0</v>
      </c>
      <c r="AL28" s="33">
        <v>0</v>
      </c>
      <c r="AM28" s="33">
        <v>0</v>
      </c>
      <c r="AN28" s="33">
        <v>0</v>
      </c>
      <c r="AO28" s="33">
        <v>0</v>
      </c>
      <c r="AP28" s="33">
        <v>0</v>
      </c>
      <c r="AQ28" s="33">
        <v>0</v>
      </c>
      <c r="AR28" s="33">
        <v>0</v>
      </c>
      <c r="AS28" s="33">
        <v>0</v>
      </c>
      <c r="AT28" s="33">
        <v>0</v>
      </c>
      <c r="AU28" s="33">
        <v>0</v>
      </c>
      <c r="AV28" s="33">
        <v>0</v>
      </c>
      <c r="AW28" s="33">
        <v>0</v>
      </c>
      <c r="AX28" s="33">
        <v>0</v>
      </c>
      <c r="AY28" s="33">
        <v>0</v>
      </c>
      <c r="AZ28" s="33">
        <v>0</v>
      </c>
      <c r="BA28" s="33">
        <v>0</v>
      </c>
      <c r="BB28" s="33">
        <v>0</v>
      </c>
      <c r="BC28" s="33">
        <v>0</v>
      </c>
      <c r="BD28" s="33">
        <v>0</v>
      </c>
      <c r="BE28" s="33">
        <v>0</v>
      </c>
      <c r="BF28" s="33">
        <v>0</v>
      </c>
      <c r="BG28" s="33">
        <v>0</v>
      </c>
      <c r="BH28" s="33">
        <v>0</v>
      </c>
      <c r="BI28" s="33">
        <v>0</v>
      </c>
      <c r="BJ28" s="33">
        <v>0</v>
      </c>
      <c r="BK28" s="33">
        <v>0</v>
      </c>
      <c r="BL28" s="33">
        <v>0</v>
      </c>
      <c r="BM28" s="33">
        <v>0</v>
      </c>
      <c r="BN28" s="33">
        <v>0</v>
      </c>
      <c r="BO28" s="33">
        <v>0</v>
      </c>
      <c r="BP28" s="33">
        <v>0</v>
      </c>
      <c r="BQ28" s="33">
        <v>0</v>
      </c>
      <c r="BR28" s="33">
        <v>0</v>
      </c>
      <c r="BS28" s="33">
        <v>0</v>
      </c>
      <c r="BT28" s="33">
        <v>0</v>
      </c>
      <c r="BU28" s="33">
        <v>0</v>
      </c>
      <c r="BV28" s="33">
        <v>0</v>
      </c>
      <c r="BW28" s="33">
        <v>0</v>
      </c>
      <c r="BX28" s="33">
        <v>0</v>
      </c>
      <c r="BY28" s="33">
        <v>0</v>
      </c>
      <c r="BZ28" s="33">
        <v>0</v>
      </c>
      <c r="CA28" s="33">
        <v>0</v>
      </c>
      <c r="CB28" s="33">
        <v>0</v>
      </c>
      <c r="CC28" s="33">
        <v>0</v>
      </c>
      <c r="CD28" s="33">
        <v>0</v>
      </c>
      <c r="CE28" s="33">
        <v>0</v>
      </c>
      <c r="CF28" s="33">
        <v>0</v>
      </c>
      <c r="CG28" s="33">
        <v>0</v>
      </c>
      <c r="CH28" s="33">
        <v>0</v>
      </c>
      <c r="CI28" s="33">
        <v>0</v>
      </c>
      <c r="CJ28" s="33">
        <v>0</v>
      </c>
      <c r="CK28" s="33">
        <v>0</v>
      </c>
      <c r="CL28" s="33">
        <v>0</v>
      </c>
      <c r="CM28" s="33">
        <v>0</v>
      </c>
      <c r="CN28" s="33">
        <v>0</v>
      </c>
      <c r="CO28" s="33">
        <v>0</v>
      </c>
      <c r="CP28" s="33">
        <v>0</v>
      </c>
      <c r="CQ28" s="33">
        <v>0</v>
      </c>
      <c r="CR28" s="33">
        <v>0</v>
      </c>
      <c r="CS28" s="33">
        <v>0</v>
      </c>
      <c r="CT28" s="33">
        <v>0</v>
      </c>
      <c r="CU28" s="33">
        <v>0</v>
      </c>
      <c r="CV28" s="33">
        <v>0</v>
      </c>
      <c r="CW28" s="33">
        <v>0</v>
      </c>
      <c r="CX28" s="33">
        <v>0</v>
      </c>
      <c r="CY28" s="33">
        <v>0</v>
      </c>
      <c r="CZ28" s="33">
        <v>0</v>
      </c>
      <c r="DA28" s="33">
        <v>0</v>
      </c>
      <c r="DB28" s="33">
        <v>0</v>
      </c>
      <c r="DC28" s="33">
        <v>0</v>
      </c>
      <c r="DD28" s="33">
        <v>0</v>
      </c>
      <c r="DE28" s="33">
        <v>0</v>
      </c>
      <c r="DF28" s="33">
        <v>0</v>
      </c>
      <c r="DG28" s="33">
        <v>0</v>
      </c>
      <c r="DH28" s="33">
        <v>0</v>
      </c>
      <c r="DI28" s="33">
        <v>0</v>
      </c>
      <c r="DJ28" s="33">
        <v>0</v>
      </c>
      <c r="DK28" s="33">
        <v>0</v>
      </c>
      <c r="DL28" s="33">
        <v>0</v>
      </c>
      <c r="DM28" s="33">
        <v>0</v>
      </c>
      <c r="DN28" s="33">
        <v>0</v>
      </c>
      <c r="DO28" s="33">
        <v>0</v>
      </c>
      <c r="DP28" s="33">
        <v>0</v>
      </c>
      <c r="DQ28" s="33">
        <v>0</v>
      </c>
      <c r="DR28" s="33">
        <v>0</v>
      </c>
      <c r="DS28" s="33">
        <v>0</v>
      </c>
      <c r="DT28" s="33">
        <v>0</v>
      </c>
      <c r="DU28" s="33">
        <v>0</v>
      </c>
      <c r="DV28" s="33">
        <v>0</v>
      </c>
      <c r="DW28" s="33">
        <v>0</v>
      </c>
      <c r="DX28" s="33">
        <v>0</v>
      </c>
      <c r="DY28" s="33">
        <v>0</v>
      </c>
      <c r="DZ28" s="33">
        <v>0</v>
      </c>
      <c r="EA28" s="33">
        <v>0</v>
      </c>
      <c r="EB28" s="33">
        <v>0</v>
      </c>
      <c r="EC28" s="33">
        <v>0</v>
      </c>
      <c r="ED28" s="33">
        <v>0</v>
      </c>
      <c r="EE28" s="33">
        <v>0</v>
      </c>
      <c r="EF28" s="33">
        <v>0</v>
      </c>
      <c r="EG28" s="33">
        <v>0</v>
      </c>
      <c r="EH28" s="33">
        <v>0</v>
      </c>
      <c r="EI28" s="33">
        <v>0</v>
      </c>
      <c r="EJ28" s="33">
        <v>0</v>
      </c>
      <c r="EK28" s="33">
        <v>0</v>
      </c>
      <c r="EL28" s="33">
        <v>0</v>
      </c>
      <c r="EM28" s="33">
        <v>0</v>
      </c>
      <c r="EN28" s="33">
        <v>0</v>
      </c>
      <c r="EO28" s="33">
        <v>0</v>
      </c>
      <c r="EP28" s="33">
        <v>0</v>
      </c>
      <c r="EQ28" s="33">
        <v>0</v>
      </c>
      <c r="ER28" s="33">
        <v>0</v>
      </c>
      <c r="ES28" s="33">
        <v>0</v>
      </c>
      <c r="ET28" s="33">
        <v>0</v>
      </c>
      <c r="EU28" s="33">
        <v>0</v>
      </c>
      <c r="EV28" s="33">
        <v>0</v>
      </c>
      <c r="EW28" s="33">
        <v>0</v>
      </c>
      <c r="EX28" s="33">
        <v>0</v>
      </c>
      <c r="EY28" s="33">
        <v>0</v>
      </c>
      <c r="EZ28" s="33">
        <v>0</v>
      </c>
      <c r="FA28" s="33">
        <v>0</v>
      </c>
      <c r="FB28" s="33">
        <v>0</v>
      </c>
      <c r="FC28" s="33">
        <v>0</v>
      </c>
      <c r="FD28" s="33">
        <v>0</v>
      </c>
      <c r="FE28" s="33">
        <v>0</v>
      </c>
      <c r="FF28" s="33">
        <v>0</v>
      </c>
      <c r="FG28" s="33">
        <v>0</v>
      </c>
      <c r="FH28" s="33">
        <v>0</v>
      </c>
      <c r="FI28" s="33">
        <v>0</v>
      </c>
      <c r="FJ28" s="33">
        <v>0</v>
      </c>
      <c r="FK28" s="33">
        <v>0</v>
      </c>
      <c r="FL28" s="33">
        <v>0</v>
      </c>
      <c r="FM28" s="33">
        <v>0</v>
      </c>
      <c r="FN28" s="33">
        <v>0</v>
      </c>
      <c r="FO28" s="33">
        <v>0</v>
      </c>
      <c r="FP28" s="33">
        <v>0</v>
      </c>
      <c r="FQ28" s="33">
        <v>0</v>
      </c>
      <c r="FR28" s="33">
        <v>0</v>
      </c>
      <c r="FS28" s="33">
        <v>0</v>
      </c>
    </row>
    <row r="29" spans="1:175" x14ac:dyDescent="0.2">
      <c r="A29" s="32" t="s">
        <v>905</v>
      </c>
      <c r="B29" s="29">
        <v>267.255</v>
      </c>
      <c r="C29" s="30">
        <v>868.66</v>
      </c>
      <c r="D29" s="30">
        <v>141.322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6">
        <v>41.524999999999999</v>
      </c>
      <c r="N29" s="33">
        <v>0</v>
      </c>
      <c r="O29" s="33">
        <v>0</v>
      </c>
      <c r="P29" s="33">
        <v>0</v>
      </c>
      <c r="Q29" s="33">
        <v>0</v>
      </c>
      <c r="R29" s="33">
        <v>0</v>
      </c>
      <c r="S29" s="34">
        <v>-21.774000000000001</v>
      </c>
      <c r="T29" s="33">
        <v>0</v>
      </c>
      <c r="U29" s="33">
        <v>18.111999999999998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0</v>
      </c>
      <c r="AI29" s="33">
        <v>0</v>
      </c>
      <c r="AJ29" s="33">
        <v>0</v>
      </c>
      <c r="AK29" s="33">
        <v>0</v>
      </c>
      <c r="AL29" s="33">
        <v>0</v>
      </c>
      <c r="AM29" s="33">
        <v>0</v>
      </c>
      <c r="AN29" s="33">
        <v>0</v>
      </c>
      <c r="AO29" s="33">
        <v>0</v>
      </c>
      <c r="AP29" s="33">
        <v>0</v>
      </c>
      <c r="AQ29" s="33">
        <v>0</v>
      </c>
      <c r="AR29" s="33">
        <v>0</v>
      </c>
      <c r="AS29" s="33">
        <v>0</v>
      </c>
      <c r="AT29" s="35">
        <v>5.1479999999999997</v>
      </c>
      <c r="AU29" s="33">
        <v>0</v>
      </c>
      <c r="AV29" s="33">
        <v>0</v>
      </c>
      <c r="AW29" s="33">
        <v>0</v>
      </c>
      <c r="AX29" s="33">
        <v>0</v>
      </c>
      <c r="AY29" s="33">
        <v>0</v>
      </c>
      <c r="AZ29" s="33">
        <v>0</v>
      </c>
      <c r="BA29" s="33">
        <v>0</v>
      </c>
      <c r="BB29" s="33">
        <v>0</v>
      </c>
      <c r="BC29" s="33">
        <v>0</v>
      </c>
      <c r="BD29" s="33">
        <v>0</v>
      </c>
      <c r="BE29" s="33">
        <v>0</v>
      </c>
      <c r="BF29" s="33">
        <v>0</v>
      </c>
      <c r="BG29" s="33">
        <v>0</v>
      </c>
      <c r="BH29" s="33">
        <v>0</v>
      </c>
      <c r="BI29" s="33">
        <v>0</v>
      </c>
      <c r="BJ29" s="33">
        <v>0</v>
      </c>
      <c r="BK29" s="33">
        <v>0</v>
      </c>
      <c r="BL29" s="33">
        <v>0</v>
      </c>
      <c r="BM29" s="33">
        <v>0</v>
      </c>
      <c r="BN29" s="33">
        <v>0</v>
      </c>
      <c r="BO29" s="33">
        <v>0</v>
      </c>
      <c r="BP29" s="34">
        <v>-39.351999999999997</v>
      </c>
      <c r="BQ29" s="33">
        <v>0</v>
      </c>
      <c r="BR29" s="35">
        <v>67.733000000000004</v>
      </c>
      <c r="BS29" s="33">
        <v>0</v>
      </c>
      <c r="BT29" s="33">
        <v>0</v>
      </c>
      <c r="BU29" s="33">
        <v>0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3">
        <v>0</v>
      </c>
      <c r="CK29" s="33">
        <v>0</v>
      </c>
      <c r="CL29" s="33">
        <v>0</v>
      </c>
      <c r="CM29" s="33">
        <v>0</v>
      </c>
      <c r="CN29" s="33">
        <v>0</v>
      </c>
      <c r="CO29" s="33">
        <v>0</v>
      </c>
      <c r="CP29" s="33">
        <v>0</v>
      </c>
      <c r="CQ29" s="33">
        <v>0</v>
      </c>
      <c r="CR29" s="33">
        <v>0</v>
      </c>
      <c r="CS29" s="33">
        <v>0</v>
      </c>
      <c r="CT29" s="33">
        <v>0</v>
      </c>
      <c r="CU29" s="33">
        <v>0</v>
      </c>
      <c r="CV29" s="33">
        <v>0</v>
      </c>
      <c r="CW29" s="33">
        <v>0</v>
      </c>
      <c r="CX29" s="33">
        <v>0</v>
      </c>
      <c r="CY29" s="33">
        <v>0</v>
      </c>
      <c r="CZ29" s="33">
        <v>0</v>
      </c>
      <c r="DA29" s="33">
        <v>0</v>
      </c>
      <c r="DB29" s="33">
        <v>0</v>
      </c>
      <c r="DC29" s="33">
        <v>0</v>
      </c>
      <c r="DD29" s="33">
        <v>0</v>
      </c>
      <c r="DE29" s="33">
        <v>0</v>
      </c>
      <c r="DF29" s="33">
        <v>0</v>
      </c>
      <c r="DG29" s="33">
        <v>0</v>
      </c>
      <c r="DH29" s="33">
        <v>0</v>
      </c>
      <c r="DI29" s="33">
        <v>21.463000000000001</v>
      </c>
      <c r="DJ29" s="33">
        <v>0</v>
      </c>
      <c r="DK29" s="33">
        <v>0</v>
      </c>
      <c r="DL29" s="33">
        <v>0</v>
      </c>
      <c r="DM29" s="33">
        <v>0</v>
      </c>
      <c r="DN29" s="33">
        <v>0</v>
      </c>
      <c r="DO29" s="33">
        <v>0</v>
      </c>
      <c r="DP29" s="33">
        <v>0</v>
      </c>
      <c r="DQ29" s="33">
        <v>0</v>
      </c>
      <c r="DR29" s="33">
        <v>0</v>
      </c>
      <c r="DS29" s="33">
        <v>0</v>
      </c>
      <c r="DT29" s="33">
        <v>33.078000000000003</v>
      </c>
      <c r="DU29" s="33">
        <v>0</v>
      </c>
      <c r="DV29" s="33">
        <v>0</v>
      </c>
      <c r="DW29" s="33">
        <v>0</v>
      </c>
      <c r="DX29" s="33">
        <v>0</v>
      </c>
      <c r="DY29" s="33">
        <v>0</v>
      </c>
      <c r="DZ29" s="33">
        <v>0</v>
      </c>
      <c r="EA29" s="33">
        <v>0</v>
      </c>
      <c r="EB29" s="33">
        <v>0</v>
      </c>
      <c r="EC29" s="33">
        <v>0</v>
      </c>
      <c r="ED29" s="33">
        <v>0</v>
      </c>
      <c r="EE29" s="33">
        <v>0</v>
      </c>
      <c r="EF29" s="33">
        <v>0</v>
      </c>
      <c r="EG29" s="33">
        <v>0</v>
      </c>
      <c r="EH29" s="33">
        <v>0</v>
      </c>
      <c r="EI29" s="33">
        <v>0</v>
      </c>
      <c r="EJ29" s="33">
        <v>0</v>
      </c>
      <c r="EK29" s="33">
        <v>0</v>
      </c>
      <c r="EL29" s="33">
        <v>0</v>
      </c>
      <c r="EM29" s="33">
        <v>0</v>
      </c>
      <c r="EN29" s="33">
        <v>0</v>
      </c>
      <c r="EO29" s="33">
        <v>0</v>
      </c>
      <c r="EP29" s="33">
        <v>0</v>
      </c>
      <c r="EQ29" s="33">
        <v>0</v>
      </c>
      <c r="ER29" s="33">
        <v>0</v>
      </c>
      <c r="ES29" s="33">
        <v>0</v>
      </c>
      <c r="ET29" s="33">
        <v>0</v>
      </c>
      <c r="EU29" s="33">
        <v>0</v>
      </c>
      <c r="EV29" s="33">
        <v>0</v>
      </c>
      <c r="EW29" s="33">
        <v>0</v>
      </c>
      <c r="EX29" s="33">
        <v>0</v>
      </c>
      <c r="EY29" s="33">
        <v>0</v>
      </c>
      <c r="EZ29" s="33">
        <v>0</v>
      </c>
      <c r="FA29" s="33">
        <v>0</v>
      </c>
      <c r="FB29" s="33">
        <v>0</v>
      </c>
      <c r="FC29" s="33">
        <v>0</v>
      </c>
      <c r="FD29" s="33">
        <v>0</v>
      </c>
      <c r="FE29" s="33">
        <v>0</v>
      </c>
      <c r="FF29" s="33">
        <v>0</v>
      </c>
      <c r="FG29" s="33">
        <v>0</v>
      </c>
      <c r="FH29" s="33">
        <v>0</v>
      </c>
      <c r="FI29" s="33">
        <v>0</v>
      </c>
      <c r="FJ29" s="33">
        <v>0</v>
      </c>
      <c r="FK29" s="33">
        <v>0</v>
      </c>
      <c r="FL29" s="33">
        <v>0</v>
      </c>
      <c r="FM29" s="33">
        <v>0</v>
      </c>
      <c r="FN29" s="33">
        <v>0</v>
      </c>
      <c r="FO29" s="33">
        <v>0</v>
      </c>
      <c r="FP29" s="33">
        <v>0</v>
      </c>
      <c r="FQ29" s="33">
        <v>0</v>
      </c>
      <c r="FR29" s="33">
        <v>0</v>
      </c>
      <c r="FS29" s="33">
        <v>0</v>
      </c>
    </row>
    <row r="30" spans="1:175" x14ac:dyDescent="0.2">
      <c r="A30" s="31" t="s">
        <v>1289</v>
      </c>
      <c r="B30" s="29">
        <v>3765.3119999999999</v>
      </c>
      <c r="C30" s="30">
        <v>895.02</v>
      </c>
      <c r="D30" s="30">
        <v>-21131.137999999999</v>
      </c>
      <c r="E30" s="33">
        <v>0</v>
      </c>
      <c r="F30" s="33">
        <v>0</v>
      </c>
      <c r="G30" s="33">
        <v>0</v>
      </c>
      <c r="H30" s="33">
        <v>9077.58</v>
      </c>
      <c r="I30" s="35">
        <v>5590.54</v>
      </c>
      <c r="J30" s="34">
        <v>5548.77</v>
      </c>
      <c r="K30" s="33">
        <v>5575.99</v>
      </c>
      <c r="L30" s="33">
        <v>0</v>
      </c>
      <c r="M30" s="34">
        <v>-5894.91</v>
      </c>
      <c r="N30" s="33">
        <v>0</v>
      </c>
      <c r="O30" s="33">
        <v>447.24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0</v>
      </c>
      <c r="AI30" s="33">
        <v>0</v>
      </c>
      <c r="AJ30" s="33">
        <v>0</v>
      </c>
      <c r="AK30" s="33">
        <v>0</v>
      </c>
      <c r="AL30" s="33">
        <v>0</v>
      </c>
      <c r="AM30" s="35">
        <v>546.44000000000005</v>
      </c>
      <c r="AN30" s="33">
        <v>0</v>
      </c>
      <c r="AO30" s="33">
        <v>0</v>
      </c>
      <c r="AP30" s="33">
        <v>0</v>
      </c>
      <c r="AQ30" s="33">
        <v>0</v>
      </c>
      <c r="AR30" s="33">
        <v>0</v>
      </c>
      <c r="AS30" s="33">
        <v>0</v>
      </c>
      <c r="AT30" s="33">
        <v>0</v>
      </c>
      <c r="AU30" s="33">
        <v>0</v>
      </c>
      <c r="AV30" s="33">
        <v>0</v>
      </c>
      <c r="AW30" s="33">
        <v>0</v>
      </c>
      <c r="AX30" s="33">
        <v>0</v>
      </c>
      <c r="AY30" s="33">
        <v>0</v>
      </c>
      <c r="AZ30" s="33">
        <v>0</v>
      </c>
      <c r="BA30" s="33">
        <v>0</v>
      </c>
      <c r="BB30" s="33">
        <v>0</v>
      </c>
      <c r="BC30" s="35">
        <v>1272.8800000000001</v>
      </c>
      <c r="BD30" s="33">
        <v>0</v>
      </c>
      <c r="BE30" s="33">
        <v>0</v>
      </c>
      <c r="BF30" s="33">
        <v>0</v>
      </c>
      <c r="BG30" s="33">
        <v>0</v>
      </c>
      <c r="BH30" s="33">
        <v>914.99</v>
      </c>
      <c r="BI30" s="33">
        <v>0</v>
      </c>
      <c r="BJ30" s="33">
        <v>0</v>
      </c>
      <c r="BK30" s="33">
        <v>0</v>
      </c>
      <c r="BL30" s="33">
        <v>0</v>
      </c>
      <c r="BM30" s="33">
        <v>0</v>
      </c>
      <c r="BN30" s="33">
        <v>0</v>
      </c>
      <c r="BO30" s="33">
        <v>0</v>
      </c>
      <c r="BP30" s="33">
        <v>0</v>
      </c>
      <c r="BQ30" s="33">
        <v>0</v>
      </c>
      <c r="BR30" s="33">
        <v>0</v>
      </c>
      <c r="BS30" s="33">
        <v>0</v>
      </c>
      <c r="BT30" s="33">
        <v>0</v>
      </c>
      <c r="BU30" s="33">
        <v>0</v>
      </c>
      <c r="BV30" s="33">
        <v>0</v>
      </c>
      <c r="BW30" s="33">
        <v>0</v>
      </c>
      <c r="BX30" s="33">
        <v>0</v>
      </c>
      <c r="BY30" s="33">
        <v>0</v>
      </c>
      <c r="BZ30" s="33">
        <v>0</v>
      </c>
      <c r="CA30" s="33">
        <v>0</v>
      </c>
      <c r="CB30" s="33">
        <v>0</v>
      </c>
      <c r="CC30" s="33">
        <v>0</v>
      </c>
      <c r="CD30" s="33">
        <v>0</v>
      </c>
      <c r="CE30" s="33">
        <v>0</v>
      </c>
      <c r="CF30" s="33">
        <v>0</v>
      </c>
      <c r="CG30" s="33">
        <v>0</v>
      </c>
      <c r="CH30" s="33">
        <v>0</v>
      </c>
      <c r="CI30" s="33">
        <v>0</v>
      </c>
      <c r="CJ30" s="33">
        <v>0</v>
      </c>
      <c r="CK30" s="33">
        <v>0</v>
      </c>
      <c r="CL30" s="33">
        <v>0</v>
      </c>
      <c r="CM30" s="33">
        <v>0</v>
      </c>
      <c r="CN30" s="33">
        <v>0</v>
      </c>
      <c r="CO30" s="33">
        <v>0</v>
      </c>
      <c r="CP30" s="33">
        <v>0</v>
      </c>
      <c r="CQ30" s="33">
        <v>0</v>
      </c>
      <c r="CR30" s="33">
        <v>0</v>
      </c>
      <c r="CS30" s="33">
        <v>0</v>
      </c>
      <c r="CT30" s="33">
        <v>0</v>
      </c>
      <c r="CU30" s="33">
        <v>0</v>
      </c>
      <c r="CV30" s="33">
        <v>0</v>
      </c>
      <c r="CW30" s="33">
        <v>0</v>
      </c>
      <c r="CX30" s="33">
        <v>0</v>
      </c>
      <c r="CY30" s="33">
        <v>0</v>
      </c>
      <c r="CZ30" s="33">
        <v>0</v>
      </c>
      <c r="DA30" s="33">
        <v>0</v>
      </c>
      <c r="DB30" s="33">
        <v>0</v>
      </c>
      <c r="DC30" s="33">
        <v>0</v>
      </c>
      <c r="DD30" s="33">
        <v>0</v>
      </c>
      <c r="DE30" s="33">
        <v>0</v>
      </c>
      <c r="DF30" s="33">
        <v>0</v>
      </c>
      <c r="DG30" s="33">
        <v>0</v>
      </c>
      <c r="DH30" s="33">
        <v>0</v>
      </c>
      <c r="DI30" s="33">
        <v>0</v>
      </c>
      <c r="DJ30" s="33">
        <v>0</v>
      </c>
      <c r="DK30" s="33">
        <v>0</v>
      </c>
      <c r="DL30" s="33">
        <v>0</v>
      </c>
      <c r="DM30" s="33">
        <v>0</v>
      </c>
      <c r="DN30" s="33">
        <v>0</v>
      </c>
      <c r="DO30" s="33">
        <v>0</v>
      </c>
      <c r="DP30" s="33">
        <v>0</v>
      </c>
      <c r="DQ30" s="33">
        <v>0</v>
      </c>
      <c r="DR30" s="33">
        <v>0</v>
      </c>
      <c r="DS30" s="33">
        <v>0</v>
      </c>
      <c r="DT30" s="33">
        <v>0</v>
      </c>
      <c r="DU30" s="33">
        <v>0</v>
      </c>
      <c r="DV30" s="33">
        <v>0</v>
      </c>
      <c r="DW30" s="33">
        <v>0</v>
      </c>
      <c r="DX30" s="33">
        <v>0</v>
      </c>
      <c r="DY30" s="33">
        <v>0</v>
      </c>
      <c r="DZ30" s="33">
        <v>0</v>
      </c>
      <c r="EA30" s="33">
        <v>0</v>
      </c>
      <c r="EB30" s="33">
        <v>0</v>
      </c>
      <c r="EC30" s="33">
        <v>0</v>
      </c>
      <c r="ED30" s="33">
        <v>0</v>
      </c>
      <c r="EE30" s="33">
        <v>0</v>
      </c>
      <c r="EF30" s="33">
        <v>0</v>
      </c>
      <c r="EG30" s="33">
        <v>0</v>
      </c>
      <c r="EH30" s="33">
        <v>0</v>
      </c>
      <c r="EI30" s="33">
        <v>0</v>
      </c>
      <c r="EJ30" s="33">
        <v>0</v>
      </c>
      <c r="EK30" s="33">
        <v>0</v>
      </c>
      <c r="EL30" s="33">
        <v>0</v>
      </c>
      <c r="EM30" s="33">
        <v>0</v>
      </c>
      <c r="EN30" s="33">
        <v>0</v>
      </c>
      <c r="EO30" s="33">
        <v>1816.93</v>
      </c>
      <c r="EP30" s="33">
        <v>0</v>
      </c>
      <c r="EQ30" s="33">
        <v>0</v>
      </c>
      <c r="ER30" s="33">
        <v>0</v>
      </c>
      <c r="ES30" s="33">
        <v>0</v>
      </c>
      <c r="ET30" s="33">
        <v>0</v>
      </c>
      <c r="EU30" s="33">
        <v>0</v>
      </c>
      <c r="EV30" s="33">
        <v>0</v>
      </c>
      <c r="EW30" s="33">
        <v>0</v>
      </c>
      <c r="EX30" s="33">
        <v>0</v>
      </c>
      <c r="EY30" s="33">
        <v>0</v>
      </c>
      <c r="EZ30" s="33">
        <v>0</v>
      </c>
      <c r="FA30" s="33">
        <v>0</v>
      </c>
      <c r="FB30" s="33">
        <v>0</v>
      </c>
      <c r="FC30" s="33">
        <v>0</v>
      </c>
      <c r="FD30" s="33">
        <v>0</v>
      </c>
      <c r="FE30" s="33">
        <v>0</v>
      </c>
      <c r="FF30" s="33">
        <v>0</v>
      </c>
      <c r="FG30" s="33">
        <v>0</v>
      </c>
      <c r="FH30" s="33">
        <v>0</v>
      </c>
      <c r="FI30" s="33">
        <v>0</v>
      </c>
      <c r="FJ30" s="33">
        <v>0</v>
      </c>
      <c r="FK30" s="33">
        <v>0</v>
      </c>
      <c r="FL30" s="33">
        <v>0</v>
      </c>
      <c r="FM30" s="33">
        <v>0</v>
      </c>
      <c r="FN30" s="33">
        <v>0</v>
      </c>
      <c r="FO30" s="33">
        <v>0</v>
      </c>
      <c r="FP30" s="33">
        <v>0</v>
      </c>
      <c r="FQ30" s="33">
        <v>0</v>
      </c>
      <c r="FR30" s="33">
        <v>0</v>
      </c>
      <c r="FS30" s="33">
        <v>0</v>
      </c>
    </row>
    <row r="31" spans="1:175" x14ac:dyDescent="0.2">
      <c r="A31" s="28" t="s">
        <v>1290</v>
      </c>
      <c r="B31" s="29">
        <v>314.262</v>
      </c>
      <c r="C31" s="30">
        <v>919.61</v>
      </c>
      <c r="D31" s="30">
        <v>288.64711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4">
        <v>-21.408169999999998</v>
      </c>
      <c r="Y31" s="33">
        <v>0</v>
      </c>
      <c r="Z31" s="33">
        <v>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3">
        <v>0</v>
      </c>
      <c r="AI31" s="33">
        <v>47.023060000000001</v>
      </c>
      <c r="AJ31" s="33">
        <v>0</v>
      </c>
      <c r="AK31" s="33">
        <v>0</v>
      </c>
      <c r="AL31" s="33">
        <v>0</v>
      </c>
      <c r="AM31" s="33">
        <v>0</v>
      </c>
      <c r="AN31" s="33">
        <v>0</v>
      </c>
      <c r="AO31" s="33">
        <v>0</v>
      </c>
      <c r="AP31" s="33">
        <v>0</v>
      </c>
      <c r="AQ31" s="33">
        <v>0</v>
      </c>
      <c r="AR31" s="33">
        <v>0</v>
      </c>
      <c r="AS31" s="33">
        <v>0</v>
      </c>
      <c r="AT31" s="33">
        <v>0</v>
      </c>
      <c r="AU31" s="33">
        <v>0</v>
      </c>
      <c r="AV31" s="33">
        <v>0</v>
      </c>
      <c r="AW31" s="33">
        <v>0</v>
      </c>
      <c r="AX31" s="33">
        <v>0</v>
      </c>
      <c r="AY31" s="33">
        <v>0</v>
      </c>
      <c r="AZ31" s="33">
        <v>0</v>
      </c>
      <c r="BA31" s="33">
        <v>0</v>
      </c>
      <c r="BB31" s="33">
        <v>0</v>
      </c>
      <c r="BC31" s="33">
        <v>0</v>
      </c>
      <c r="BD31" s="33">
        <v>0</v>
      </c>
      <c r="BE31" s="33">
        <v>0</v>
      </c>
      <c r="BF31" s="33">
        <v>0</v>
      </c>
      <c r="BG31" s="33">
        <v>0</v>
      </c>
      <c r="BH31" s="33">
        <v>0</v>
      </c>
      <c r="BI31" s="33">
        <v>0</v>
      </c>
      <c r="BJ31" s="33">
        <v>0</v>
      </c>
      <c r="BK31" s="33">
        <v>0</v>
      </c>
      <c r="BL31" s="33">
        <v>0</v>
      </c>
      <c r="BM31" s="33">
        <v>0</v>
      </c>
      <c r="BN31" s="33">
        <v>0</v>
      </c>
      <c r="BO31" s="33">
        <v>0</v>
      </c>
      <c r="BP31" s="33">
        <v>0</v>
      </c>
      <c r="BQ31" s="33">
        <v>0</v>
      </c>
      <c r="BR31" s="33">
        <v>0</v>
      </c>
      <c r="BS31" s="33">
        <v>0</v>
      </c>
      <c r="BT31" s="33">
        <v>0</v>
      </c>
      <c r="BU31" s="33">
        <v>0</v>
      </c>
      <c r="BV31" s="33">
        <v>0</v>
      </c>
      <c r="BW31" s="33">
        <v>0</v>
      </c>
      <c r="BX31" s="33">
        <v>0</v>
      </c>
      <c r="BY31" s="33">
        <v>0</v>
      </c>
      <c r="BZ31" s="33">
        <v>0</v>
      </c>
      <c r="CA31" s="33">
        <v>0</v>
      </c>
      <c r="CB31" s="33">
        <v>0</v>
      </c>
      <c r="CC31" s="33">
        <v>0</v>
      </c>
      <c r="CD31" s="33">
        <v>0</v>
      </c>
      <c r="CE31" s="33">
        <v>0</v>
      </c>
      <c r="CF31" s="33">
        <v>0</v>
      </c>
      <c r="CG31" s="33">
        <v>0</v>
      </c>
      <c r="CH31" s="33">
        <v>0</v>
      </c>
      <c r="CI31" s="33">
        <v>0</v>
      </c>
      <c r="CJ31" s="33">
        <v>0</v>
      </c>
      <c r="CK31" s="33">
        <v>0</v>
      </c>
      <c r="CL31" s="33">
        <v>0</v>
      </c>
      <c r="CM31" s="33">
        <v>0</v>
      </c>
      <c r="CN31" s="33">
        <v>0</v>
      </c>
      <c r="CO31" s="33">
        <v>0</v>
      </c>
      <c r="CP31" s="33">
        <v>0</v>
      </c>
      <c r="CQ31" s="33">
        <v>0</v>
      </c>
      <c r="CR31" s="33">
        <v>0</v>
      </c>
      <c r="CS31" s="33">
        <v>0</v>
      </c>
      <c r="CT31" s="33">
        <v>0</v>
      </c>
      <c r="CU31" s="33">
        <v>0</v>
      </c>
      <c r="CV31" s="33">
        <v>0</v>
      </c>
      <c r="CW31" s="33">
        <v>0</v>
      </c>
      <c r="CX31" s="33">
        <v>0</v>
      </c>
      <c r="CY31" s="33">
        <v>0</v>
      </c>
      <c r="CZ31" s="33">
        <v>0</v>
      </c>
      <c r="DA31" s="33">
        <v>0</v>
      </c>
      <c r="DB31" s="33">
        <v>0</v>
      </c>
      <c r="DC31" s="33">
        <v>0</v>
      </c>
      <c r="DD31" s="33">
        <v>0</v>
      </c>
      <c r="DE31" s="33">
        <v>0</v>
      </c>
      <c r="DF31" s="33">
        <v>0</v>
      </c>
      <c r="DG31" s="33">
        <v>0</v>
      </c>
      <c r="DH31" s="33">
        <v>0</v>
      </c>
      <c r="DI31" s="33">
        <v>0</v>
      </c>
      <c r="DJ31" s="33">
        <v>0</v>
      </c>
      <c r="DK31" s="33">
        <v>0</v>
      </c>
      <c r="DL31" s="33">
        <v>0</v>
      </c>
      <c r="DM31" s="33">
        <v>0</v>
      </c>
      <c r="DN31" s="33">
        <v>0</v>
      </c>
      <c r="DO31" s="33">
        <v>0</v>
      </c>
      <c r="DP31" s="33">
        <v>0</v>
      </c>
      <c r="DQ31" s="33">
        <v>0</v>
      </c>
      <c r="DR31" s="33">
        <v>0</v>
      </c>
      <c r="DS31" s="33">
        <v>0</v>
      </c>
      <c r="DT31" s="33">
        <v>0</v>
      </c>
      <c r="DU31" s="33">
        <v>0</v>
      </c>
      <c r="DV31" s="33">
        <v>0</v>
      </c>
      <c r="DW31" s="33">
        <v>0</v>
      </c>
      <c r="DX31" s="33">
        <v>0</v>
      </c>
      <c r="DY31" s="33">
        <v>0</v>
      </c>
      <c r="DZ31" s="33">
        <v>0</v>
      </c>
      <c r="EA31" s="33">
        <v>0</v>
      </c>
      <c r="EB31" s="33">
        <v>0</v>
      </c>
      <c r="EC31" s="33">
        <v>0</v>
      </c>
      <c r="ED31" s="33">
        <v>0</v>
      </c>
      <c r="EE31" s="33">
        <v>0</v>
      </c>
      <c r="EF31" s="33">
        <v>0</v>
      </c>
      <c r="EG31" s="33">
        <v>0</v>
      </c>
      <c r="EH31" s="33">
        <v>0</v>
      </c>
      <c r="EI31" s="33">
        <v>0</v>
      </c>
      <c r="EJ31" s="33">
        <v>0</v>
      </c>
      <c r="EK31" s="33">
        <v>0</v>
      </c>
      <c r="EL31" s="33">
        <v>0</v>
      </c>
      <c r="EM31" s="33">
        <v>0</v>
      </c>
      <c r="EN31" s="33">
        <v>0</v>
      </c>
      <c r="EO31" s="33">
        <v>0</v>
      </c>
      <c r="EP31" s="33">
        <v>0</v>
      </c>
      <c r="EQ31" s="33">
        <v>0</v>
      </c>
      <c r="ER31" s="33">
        <v>0</v>
      </c>
      <c r="ES31" s="33">
        <v>0</v>
      </c>
      <c r="ET31" s="33">
        <v>0</v>
      </c>
      <c r="EU31" s="33">
        <v>0</v>
      </c>
      <c r="EV31" s="33">
        <v>0</v>
      </c>
      <c r="EW31" s="33">
        <v>0</v>
      </c>
      <c r="EX31" s="33">
        <v>0</v>
      </c>
      <c r="EY31" s="33">
        <v>0</v>
      </c>
      <c r="EZ31" s="33">
        <v>0</v>
      </c>
      <c r="FA31" s="33">
        <v>0</v>
      </c>
      <c r="FB31" s="33">
        <v>0</v>
      </c>
      <c r="FC31" s="33">
        <v>0</v>
      </c>
      <c r="FD31" s="33">
        <v>0</v>
      </c>
      <c r="FE31" s="33">
        <v>0</v>
      </c>
      <c r="FF31" s="33">
        <v>0</v>
      </c>
      <c r="FG31" s="33">
        <v>0</v>
      </c>
      <c r="FH31" s="33">
        <v>0</v>
      </c>
      <c r="FI31" s="33">
        <v>0</v>
      </c>
      <c r="FJ31" s="33">
        <v>0</v>
      </c>
      <c r="FK31" s="33">
        <v>0</v>
      </c>
      <c r="FL31" s="33">
        <v>0</v>
      </c>
      <c r="FM31" s="33">
        <v>0</v>
      </c>
      <c r="FN31" s="33">
        <v>0</v>
      </c>
      <c r="FO31" s="33">
        <v>0</v>
      </c>
      <c r="FP31" s="33">
        <v>0</v>
      </c>
      <c r="FQ31" s="33">
        <v>0</v>
      </c>
      <c r="FR31" s="33">
        <v>0</v>
      </c>
      <c r="FS31" s="33">
        <v>0</v>
      </c>
    </row>
    <row r="32" spans="1:175" x14ac:dyDescent="0.2">
      <c r="A32" s="32" t="s">
        <v>906</v>
      </c>
      <c r="B32" s="29">
        <v>884.26499999999999</v>
      </c>
      <c r="C32" s="30">
        <v>989.26</v>
      </c>
      <c r="D32" s="30">
        <v>-5771.2470000000003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4">
        <v>399.51900000000001</v>
      </c>
      <c r="Q32" s="33">
        <v>0</v>
      </c>
      <c r="R32" s="33">
        <v>0</v>
      </c>
      <c r="S32" s="33">
        <v>0</v>
      </c>
      <c r="T32" s="33">
        <v>0</v>
      </c>
      <c r="U32" s="34">
        <v>-1535.896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33">
        <v>0</v>
      </c>
      <c r="AD32" s="33">
        <v>0</v>
      </c>
      <c r="AE32" s="33">
        <v>0</v>
      </c>
      <c r="AF32" s="33">
        <v>0</v>
      </c>
      <c r="AG32" s="33">
        <v>0</v>
      </c>
      <c r="AH32" s="33">
        <v>0</v>
      </c>
      <c r="AI32" s="33">
        <v>0</v>
      </c>
      <c r="AJ32" s="33">
        <v>0</v>
      </c>
      <c r="AK32" s="33">
        <v>0</v>
      </c>
      <c r="AL32" s="33">
        <v>0</v>
      </c>
      <c r="AM32" s="33">
        <v>0</v>
      </c>
      <c r="AN32" s="33">
        <v>0</v>
      </c>
      <c r="AO32" s="33">
        <v>0</v>
      </c>
      <c r="AP32" s="33">
        <v>0</v>
      </c>
      <c r="AQ32" s="33">
        <v>0</v>
      </c>
      <c r="AR32" s="33">
        <v>0</v>
      </c>
      <c r="AS32" s="33">
        <v>0</v>
      </c>
      <c r="AT32" s="33">
        <v>0</v>
      </c>
      <c r="AU32" s="33">
        <v>0</v>
      </c>
      <c r="AV32" s="33">
        <v>0</v>
      </c>
      <c r="AW32" s="33">
        <v>0</v>
      </c>
      <c r="AX32" s="33">
        <v>0</v>
      </c>
      <c r="AY32" s="33">
        <v>0</v>
      </c>
      <c r="AZ32" s="33">
        <v>200.489</v>
      </c>
      <c r="BA32" s="33">
        <v>454.49200000000002</v>
      </c>
      <c r="BB32" s="33">
        <v>268.185</v>
      </c>
      <c r="BC32" s="35">
        <v>276.80099999999999</v>
      </c>
      <c r="BD32" s="33">
        <v>0</v>
      </c>
      <c r="BE32" s="33">
        <v>0</v>
      </c>
      <c r="BF32" s="33">
        <v>0</v>
      </c>
      <c r="BG32" s="33">
        <v>0</v>
      </c>
      <c r="BH32" s="33">
        <v>0</v>
      </c>
      <c r="BI32" s="33">
        <v>0</v>
      </c>
      <c r="BJ32" s="33">
        <v>0</v>
      </c>
      <c r="BK32" s="33">
        <v>487.40300000000002</v>
      </c>
      <c r="BL32" s="33">
        <v>0</v>
      </c>
      <c r="BM32" s="33">
        <v>0</v>
      </c>
      <c r="BN32" s="33">
        <v>0</v>
      </c>
      <c r="BO32" s="35">
        <v>306.98500000000001</v>
      </c>
      <c r="BP32" s="33">
        <v>0</v>
      </c>
      <c r="BQ32" s="35">
        <v>28.109000000000002</v>
      </c>
      <c r="BR32" s="33">
        <v>0</v>
      </c>
      <c r="BS32" s="33">
        <v>577.72199999999998</v>
      </c>
      <c r="BT32" s="33">
        <v>0</v>
      </c>
      <c r="BU32" s="33">
        <v>0</v>
      </c>
      <c r="BV32" s="33">
        <v>0</v>
      </c>
      <c r="BW32" s="33">
        <v>62.52</v>
      </c>
      <c r="BX32" s="33">
        <v>213.55600000000001</v>
      </c>
      <c r="BY32" s="33">
        <v>123.64400000000001</v>
      </c>
      <c r="BZ32" s="36">
        <v>221.244</v>
      </c>
      <c r="CA32" s="33">
        <v>0</v>
      </c>
      <c r="CB32" s="33">
        <v>131.78899999999999</v>
      </c>
      <c r="CC32" s="34">
        <v>-233.33600000000001</v>
      </c>
      <c r="CD32" s="34">
        <v>-142.059</v>
      </c>
      <c r="CE32" s="33">
        <v>0</v>
      </c>
      <c r="CF32" s="33">
        <v>0</v>
      </c>
      <c r="CG32" s="33">
        <v>0</v>
      </c>
      <c r="CH32" s="33">
        <v>0</v>
      </c>
      <c r="CI32" s="33">
        <v>0</v>
      </c>
      <c r="CJ32" s="33">
        <v>0</v>
      </c>
      <c r="CK32" s="33">
        <v>0</v>
      </c>
      <c r="CL32" s="33">
        <v>0</v>
      </c>
      <c r="CM32" s="33">
        <v>403.67500000000001</v>
      </c>
      <c r="CN32" s="33">
        <v>0</v>
      </c>
      <c r="CO32" s="33">
        <v>878.96900000000005</v>
      </c>
      <c r="CP32" s="33">
        <v>0</v>
      </c>
      <c r="CQ32" s="33">
        <v>0</v>
      </c>
      <c r="CR32" s="33">
        <v>0</v>
      </c>
      <c r="CS32" s="33">
        <v>408.68299999999999</v>
      </c>
      <c r="CT32" s="33">
        <v>0</v>
      </c>
      <c r="CU32" s="35">
        <v>1104.3130000000001</v>
      </c>
      <c r="CV32" s="33">
        <v>0</v>
      </c>
      <c r="CW32" s="33">
        <v>0</v>
      </c>
      <c r="CX32" s="33">
        <v>0</v>
      </c>
      <c r="CY32" s="33">
        <v>0</v>
      </c>
      <c r="CZ32" s="33">
        <v>0</v>
      </c>
      <c r="DA32" s="33">
        <v>0</v>
      </c>
      <c r="DB32" s="33">
        <v>0</v>
      </c>
      <c r="DC32" s="33">
        <v>0</v>
      </c>
      <c r="DD32" s="33">
        <v>0</v>
      </c>
      <c r="DE32" s="33">
        <v>0</v>
      </c>
      <c r="DF32" s="33">
        <v>0</v>
      </c>
      <c r="DG32" s="33">
        <v>0</v>
      </c>
      <c r="DH32" s="33">
        <v>0</v>
      </c>
      <c r="DI32" s="33">
        <v>0</v>
      </c>
      <c r="DJ32" s="33">
        <v>0</v>
      </c>
      <c r="DK32" s="33">
        <v>0</v>
      </c>
      <c r="DL32" s="33">
        <v>0</v>
      </c>
      <c r="DM32" s="33">
        <v>0</v>
      </c>
      <c r="DN32" s="33">
        <v>0</v>
      </c>
      <c r="DO32" s="33">
        <v>0</v>
      </c>
      <c r="DP32" s="33">
        <v>0</v>
      </c>
      <c r="DQ32" s="33">
        <v>0</v>
      </c>
      <c r="DR32" s="33">
        <v>0</v>
      </c>
      <c r="DS32" s="33">
        <v>0</v>
      </c>
      <c r="DT32" s="33">
        <v>0</v>
      </c>
      <c r="DU32" s="33">
        <v>0</v>
      </c>
      <c r="DV32" s="33">
        <v>1665.7760000000001</v>
      </c>
      <c r="DW32" s="33">
        <v>352.92899999999997</v>
      </c>
      <c r="DX32" s="33">
        <v>0</v>
      </c>
      <c r="DY32" s="33">
        <v>0</v>
      </c>
      <c r="DZ32" s="33">
        <v>0</v>
      </c>
      <c r="EA32" s="33">
        <v>0</v>
      </c>
      <c r="EB32" s="33">
        <v>0</v>
      </c>
      <c r="EC32" s="33">
        <v>0</v>
      </c>
      <c r="ED32" s="33">
        <v>0</v>
      </c>
      <c r="EE32" s="33">
        <v>0</v>
      </c>
      <c r="EF32" s="33">
        <v>0</v>
      </c>
      <c r="EG32" s="33">
        <v>0</v>
      </c>
      <c r="EH32" s="33">
        <v>0</v>
      </c>
      <c r="EI32" s="33">
        <v>0</v>
      </c>
      <c r="EJ32" s="33">
        <v>0</v>
      </c>
      <c r="EK32" s="33">
        <v>0</v>
      </c>
      <c r="EL32" s="33">
        <v>0</v>
      </c>
      <c r="EM32" s="33">
        <v>0</v>
      </c>
      <c r="EN32" s="33">
        <v>0</v>
      </c>
      <c r="EO32" s="33">
        <v>0</v>
      </c>
      <c r="EP32" s="33">
        <v>0</v>
      </c>
      <c r="EQ32" s="33">
        <v>0</v>
      </c>
      <c r="ER32" s="33">
        <v>0</v>
      </c>
      <c r="ES32" s="33">
        <v>0</v>
      </c>
      <c r="ET32" s="33">
        <v>0</v>
      </c>
      <c r="EU32" s="33">
        <v>0</v>
      </c>
      <c r="EV32" s="33">
        <v>0</v>
      </c>
      <c r="EW32" s="33">
        <v>0</v>
      </c>
      <c r="EX32" s="33">
        <v>0</v>
      </c>
      <c r="EY32" s="33">
        <v>0</v>
      </c>
      <c r="EZ32" s="33">
        <v>0</v>
      </c>
      <c r="FA32" s="33">
        <v>0</v>
      </c>
      <c r="FB32" s="33">
        <v>0</v>
      </c>
      <c r="FC32" s="33">
        <v>0</v>
      </c>
      <c r="FD32" s="33">
        <v>0</v>
      </c>
      <c r="FE32" s="33">
        <v>0</v>
      </c>
      <c r="FF32" s="33">
        <v>0</v>
      </c>
      <c r="FG32" s="33">
        <v>0</v>
      </c>
      <c r="FH32" s="33">
        <v>0</v>
      </c>
      <c r="FI32" s="33">
        <v>0</v>
      </c>
      <c r="FJ32" s="33">
        <v>0</v>
      </c>
      <c r="FK32" s="33">
        <v>0</v>
      </c>
      <c r="FL32" s="33">
        <v>0</v>
      </c>
      <c r="FM32" s="33">
        <v>0</v>
      </c>
      <c r="FN32" s="33">
        <v>0</v>
      </c>
      <c r="FO32" s="33">
        <v>0</v>
      </c>
      <c r="FP32" s="33">
        <v>0</v>
      </c>
      <c r="FQ32" s="33">
        <v>0</v>
      </c>
      <c r="FR32" s="33">
        <v>0</v>
      </c>
      <c r="FS32" s="33">
        <v>0</v>
      </c>
    </row>
    <row r="33" spans="1:175" x14ac:dyDescent="0.2">
      <c r="A33" s="28" t="s">
        <v>1291</v>
      </c>
      <c r="B33" s="29">
        <v>1509.67</v>
      </c>
      <c r="C33" s="30">
        <v>995.6</v>
      </c>
      <c r="D33" s="30">
        <v>1226.1950000000006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4">
        <v>-1052.0930000000001</v>
      </c>
      <c r="K33" s="33">
        <v>0</v>
      </c>
      <c r="L33" s="33">
        <v>0</v>
      </c>
      <c r="M33" s="33">
        <v>0</v>
      </c>
      <c r="N33" s="33">
        <v>0</v>
      </c>
      <c r="O33" s="33">
        <v>0</v>
      </c>
      <c r="P33" s="33">
        <v>0</v>
      </c>
      <c r="Q33" s="33">
        <v>0</v>
      </c>
      <c r="R33" s="33">
        <v>0</v>
      </c>
      <c r="S33" s="34">
        <v>-180.35300000000001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33">
        <v>0</v>
      </c>
      <c r="AD33" s="33">
        <v>0</v>
      </c>
      <c r="AE33" s="33">
        <v>0</v>
      </c>
      <c r="AF33" s="33">
        <v>0</v>
      </c>
      <c r="AG33" s="33">
        <v>0</v>
      </c>
      <c r="AH33" s="33">
        <v>0</v>
      </c>
      <c r="AI33" s="33">
        <v>0</v>
      </c>
      <c r="AJ33" s="33">
        <v>0</v>
      </c>
      <c r="AK33" s="33">
        <v>0</v>
      </c>
      <c r="AL33" s="33">
        <v>0</v>
      </c>
      <c r="AM33" s="33">
        <v>0</v>
      </c>
      <c r="AN33" s="33">
        <v>0</v>
      </c>
      <c r="AO33" s="33">
        <v>0</v>
      </c>
      <c r="AP33" s="33">
        <v>0</v>
      </c>
      <c r="AQ33" s="34">
        <v>-610.10900000000004</v>
      </c>
      <c r="AR33" s="33">
        <v>0</v>
      </c>
      <c r="AS33" s="33">
        <v>0</v>
      </c>
      <c r="AT33" s="33">
        <v>0</v>
      </c>
      <c r="AU33" s="33">
        <v>0</v>
      </c>
      <c r="AV33" s="33">
        <v>0</v>
      </c>
      <c r="AW33" s="33">
        <v>0</v>
      </c>
      <c r="AX33" s="33">
        <v>0</v>
      </c>
      <c r="AY33" s="33">
        <v>0</v>
      </c>
      <c r="AZ33" s="33">
        <v>0</v>
      </c>
      <c r="BA33" s="33">
        <v>0</v>
      </c>
      <c r="BB33" s="33">
        <v>0</v>
      </c>
      <c r="BC33" s="33">
        <v>0</v>
      </c>
      <c r="BD33" s="33">
        <v>0</v>
      </c>
      <c r="BE33" s="33">
        <v>0</v>
      </c>
      <c r="BF33" s="33">
        <v>0</v>
      </c>
      <c r="BG33" s="33">
        <v>0</v>
      </c>
      <c r="BH33" s="33">
        <v>0</v>
      </c>
      <c r="BI33" s="33">
        <v>0</v>
      </c>
      <c r="BJ33" s="33">
        <v>0</v>
      </c>
      <c r="BK33" s="33">
        <v>0</v>
      </c>
      <c r="BL33" s="33">
        <v>0</v>
      </c>
      <c r="BM33" s="33">
        <v>0</v>
      </c>
      <c r="BN33" s="33">
        <v>0</v>
      </c>
      <c r="BO33" s="33">
        <v>0</v>
      </c>
      <c r="BP33" s="33">
        <v>0</v>
      </c>
      <c r="BQ33" s="33">
        <v>0</v>
      </c>
      <c r="BR33" s="33">
        <v>0</v>
      </c>
      <c r="BS33" s="33">
        <v>0</v>
      </c>
      <c r="BT33" s="33">
        <v>0</v>
      </c>
      <c r="BU33" s="33">
        <v>0</v>
      </c>
      <c r="BV33" s="33">
        <v>0</v>
      </c>
      <c r="BW33" s="33">
        <v>0</v>
      </c>
      <c r="BX33" s="33">
        <v>0</v>
      </c>
      <c r="BY33" s="33">
        <v>0</v>
      </c>
      <c r="BZ33" s="33">
        <v>0</v>
      </c>
      <c r="CA33" s="33">
        <v>0</v>
      </c>
      <c r="CB33" s="33">
        <v>0</v>
      </c>
      <c r="CC33" s="33">
        <v>0</v>
      </c>
      <c r="CD33" s="33">
        <v>0</v>
      </c>
      <c r="CE33" s="33">
        <v>0</v>
      </c>
      <c r="CF33" s="33">
        <v>0</v>
      </c>
      <c r="CG33" s="33">
        <v>0</v>
      </c>
      <c r="CH33" s="33">
        <v>0</v>
      </c>
      <c r="CI33" s="33">
        <v>0</v>
      </c>
      <c r="CJ33" s="33">
        <v>0</v>
      </c>
      <c r="CK33" s="33">
        <v>0</v>
      </c>
      <c r="CL33" s="33">
        <v>200.51499999999999</v>
      </c>
      <c r="CM33" s="33">
        <v>0</v>
      </c>
      <c r="CN33" s="33">
        <v>0</v>
      </c>
      <c r="CO33" s="33">
        <v>0</v>
      </c>
      <c r="CP33" s="33">
        <v>0</v>
      </c>
      <c r="CQ33" s="33">
        <v>0</v>
      </c>
      <c r="CR33" s="33">
        <v>0</v>
      </c>
      <c r="CS33" s="33">
        <v>0</v>
      </c>
      <c r="CT33" s="33">
        <v>0</v>
      </c>
      <c r="CU33" s="33">
        <v>0</v>
      </c>
      <c r="CV33" s="33">
        <v>0</v>
      </c>
      <c r="CW33" s="33">
        <v>1192</v>
      </c>
      <c r="CX33" s="33">
        <v>0</v>
      </c>
      <c r="CY33" s="33">
        <v>0</v>
      </c>
      <c r="CZ33" s="33">
        <v>0</v>
      </c>
      <c r="DA33" s="33">
        <v>0</v>
      </c>
      <c r="DB33" s="33">
        <v>0</v>
      </c>
      <c r="DC33" s="33">
        <v>0</v>
      </c>
      <c r="DD33" s="33">
        <v>0</v>
      </c>
      <c r="DE33" s="33">
        <v>0</v>
      </c>
      <c r="DF33" s="33">
        <v>0</v>
      </c>
      <c r="DG33" s="33">
        <v>0</v>
      </c>
      <c r="DH33" s="33">
        <v>0</v>
      </c>
      <c r="DI33" s="33">
        <v>0</v>
      </c>
      <c r="DJ33" s="33">
        <v>0</v>
      </c>
      <c r="DK33" s="33">
        <v>0</v>
      </c>
      <c r="DL33" s="33">
        <v>0</v>
      </c>
      <c r="DM33" s="33">
        <v>0</v>
      </c>
      <c r="DN33" s="33">
        <v>0</v>
      </c>
      <c r="DO33" s="33">
        <v>0</v>
      </c>
      <c r="DP33" s="33">
        <v>0</v>
      </c>
      <c r="DQ33" s="33">
        <v>0</v>
      </c>
      <c r="DR33" s="33">
        <v>0</v>
      </c>
      <c r="DS33" s="33">
        <v>0</v>
      </c>
      <c r="DT33" s="33">
        <v>0</v>
      </c>
      <c r="DU33" s="33">
        <v>0</v>
      </c>
      <c r="DV33" s="33">
        <v>0</v>
      </c>
      <c r="DW33" s="33">
        <v>0</v>
      </c>
      <c r="DX33" s="33">
        <v>0</v>
      </c>
      <c r="DY33" s="33">
        <v>0</v>
      </c>
      <c r="DZ33" s="33">
        <v>0</v>
      </c>
      <c r="EA33" s="33">
        <v>0</v>
      </c>
      <c r="EB33" s="33">
        <v>0</v>
      </c>
      <c r="EC33" s="33">
        <v>0</v>
      </c>
      <c r="ED33" s="33">
        <v>0</v>
      </c>
      <c r="EE33" s="33">
        <v>0</v>
      </c>
      <c r="EF33" s="33">
        <v>0</v>
      </c>
      <c r="EG33" s="33">
        <v>0</v>
      </c>
      <c r="EH33" s="33">
        <v>0</v>
      </c>
      <c r="EI33" s="33">
        <v>0</v>
      </c>
      <c r="EJ33" s="33">
        <v>0</v>
      </c>
      <c r="EK33" s="33">
        <v>0</v>
      </c>
      <c r="EL33" s="33">
        <v>0</v>
      </c>
      <c r="EM33" s="33">
        <v>0</v>
      </c>
      <c r="EN33" s="33">
        <v>0</v>
      </c>
      <c r="EO33" s="33">
        <v>0</v>
      </c>
      <c r="EP33" s="33">
        <v>0</v>
      </c>
      <c r="EQ33" s="33">
        <v>733.51499999999999</v>
      </c>
      <c r="ER33" s="33">
        <v>0</v>
      </c>
      <c r="ES33" s="33">
        <v>0</v>
      </c>
      <c r="ET33" s="33">
        <v>0</v>
      </c>
      <c r="EU33" s="33">
        <v>0</v>
      </c>
      <c r="EV33" s="33">
        <v>0</v>
      </c>
      <c r="EW33" s="33">
        <v>0</v>
      </c>
      <c r="EX33" s="33">
        <v>0</v>
      </c>
      <c r="EY33" s="33">
        <v>0</v>
      </c>
      <c r="EZ33" s="33">
        <v>0</v>
      </c>
      <c r="FA33" s="33">
        <v>0</v>
      </c>
      <c r="FB33" s="33">
        <v>0</v>
      </c>
      <c r="FC33" s="33">
        <v>0</v>
      </c>
      <c r="FD33" s="33">
        <v>0</v>
      </c>
      <c r="FE33" s="33">
        <v>0</v>
      </c>
      <c r="FF33" s="33">
        <v>0</v>
      </c>
      <c r="FG33" s="33">
        <v>0</v>
      </c>
      <c r="FH33" s="33">
        <v>0</v>
      </c>
      <c r="FI33" s="33">
        <v>0</v>
      </c>
      <c r="FJ33" s="33">
        <v>0</v>
      </c>
      <c r="FK33" s="33">
        <v>0</v>
      </c>
      <c r="FL33" s="33">
        <v>0</v>
      </c>
      <c r="FM33" s="33">
        <v>0</v>
      </c>
      <c r="FN33" s="33">
        <v>0</v>
      </c>
      <c r="FO33" s="33">
        <v>0</v>
      </c>
      <c r="FP33" s="33">
        <v>0</v>
      </c>
      <c r="FQ33" s="33">
        <v>0</v>
      </c>
      <c r="FR33" s="33">
        <v>0</v>
      </c>
      <c r="FS33" s="33">
        <v>0</v>
      </c>
    </row>
    <row r="34" spans="1:175" x14ac:dyDescent="0.2">
      <c r="A34" s="31" t="s">
        <v>1292</v>
      </c>
      <c r="B34" s="29">
        <v>665.34400000000005</v>
      </c>
      <c r="C34" s="30">
        <v>1030.0999999999999</v>
      </c>
      <c r="D34" s="30">
        <v>-3233.0738999999999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0</v>
      </c>
      <c r="Q34" s="33">
        <v>0</v>
      </c>
      <c r="R34" s="33">
        <v>0</v>
      </c>
      <c r="S34" s="33">
        <v>0</v>
      </c>
      <c r="T34" s="33">
        <v>86.632999999999996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33">
        <v>0</v>
      </c>
      <c r="AD34" s="35">
        <v>1998.7116000000001</v>
      </c>
      <c r="AE34" s="33">
        <v>2041.7941000000001</v>
      </c>
      <c r="AF34" s="33">
        <v>0</v>
      </c>
      <c r="AG34" s="33">
        <v>0</v>
      </c>
      <c r="AH34" s="33">
        <v>0</v>
      </c>
      <c r="AI34" s="33">
        <v>0</v>
      </c>
      <c r="AJ34" s="33">
        <v>0</v>
      </c>
      <c r="AK34" s="33">
        <v>0</v>
      </c>
      <c r="AL34" s="33">
        <v>0</v>
      </c>
      <c r="AM34" s="33">
        <v>0</v>
      </c>
      <c r="AN34" s="33">
        <v>0</v>
      </c>
      <c r="AO34" s="33">
        <v>0</v>
      </c>
      <c r="AP34" s="33">
        <v>0</v>
      </c>
      <c r="AQ34" s="33">
        <v>0</v>
      </c>
      <c r="AR34" s="33">
        <v>0</v>
      </c>
      <c r="AS34" s="33">
        <v>0</v>
      </c>
      <c r="AT34" s="33">
        <v>0</v>
      </c>
      <c r="AU34" s="33">
        <v>0</v>
      </c>
      <c r="AV34" s="33">
        <v>0</v>
      </c>
      <c r="AW34" s="33">
        <v>0</v>
      </c>
      <c r="AX34" s="33">
        <v>0</v>
      </c>
      <c r="AY34" s="33">
        <v>0</v>
      </c>
      <c r="AZ34" s="33">
        <v>0</v>
      </c>
      <c r="BA34" s="33">
        <v>0</v>
      </c>
      <c r="BB34" s="33">
        <v>0</v>
      </c>
      <c r="BC34" s="33">
        <v>0</v>
      </c>
      <c r="BD34" s="33">
        <v>0</v>
      </c>
      <c r="BE34" s="33">
        <v>0</v>
      </c>
      <c r="BF34" s="33">
        <v>0</v>
      </c>
      <c r="BG34" s="33">
        <v>0</v>
      </c>
      <c r="BH34" s="33">
        <v>0</v>
      </c>
      <c r="BI34" s="33">
        <v>0</v>
      </c>
      <c r="BJ34" s="33">
        <v>0</v>
      </c>
      <c r="BK34" s="33">
        <v>0</v>
      </c>
      <c r="BL34" s="33">
        <v>0</v>
      </c>
      <c r="BM34" s="33">
        <v>0</v>
      </c>
      <c r="BN34" s="33">
        <v>45.148499999999999</v>
      </c>
      <c r="BO34" s="33">
        <v>0</v>
      </c>
      <c r="BP34" s="33">
        <v>0</v>
      </c>
      <c r="BQ34" s="33">
        <v>0</v>
      </c>
      <c r="BR34" s="33">
        <v>0</v>
      </c>
      <c r="BS34" s="33">
        <v>0</v>
      </c>
      <c r="BT34" s="33">
        <v>0</v>
      </c>
      <c r="BU34" s="33">
        <v>0</v>
      </c>
      <c r="BV34" s="33">
        <v>0</v>
      </c>
      <c r="BW34" s="33">
        <v>0</v>
      </c>
      <c r="BX34" s="33">
        <v>0</v>
      </c>
      <c r="BY34" s="33">
        <v>0</v>
      </c>
      <c r="BZ34" s="33">
        <v>0</v>
      </c>
      <c r="CA34" s="33">
        <v>0</v>
      </c>
      <c r="CB34" s="33">
        <v>0</v>
      </c>
      <c r="CC34" s="33">
        <v>0</v>
      </c>
      <c r="CD34" s="33">
        <v>0</v>
      </c>
      <c r="CE34" s="33">
        <v>0</v>
      </c>
      <c r="CF34" s="33">
        <v>0</v>
      </c>
      <c r="CG34" s="34">
        <v>-783.39089999999999</v>
      </c>
      <c r="CH34" s="33">
        <v>0</v>
      </c>
      <c r="CI34" s="33">
        <v>0</v>
      </c>
      <c r="CJ34" s="33">
        <v>0</v>
      </c>
      <c r="CK34" s="33">
        <v>509.52159999999998</v>
      </c>
      <c r="CL34" s="33">
        <v>0</v>
      </c>
      <c r="CM34" s="33">
        <v>0</v>
      </c>
      <c r="CN34" s="33">
        <v>0</v>
      </c>
      <c r="CO34" s="33">
        <v>0</v>
      </c>
      <c r="CP34" s="33">
        <v>0</v>
      </c>
      <c r="CQ34" s="33">
        <v>0</v>
      </c>
      <c r="CR34" s="33">
        <v>0</v>
      </c>
      <c r="CS34" s="33">
        <v>0</v>
      </c>
      <c r="CT34" s="33">
        <v>0</v>
      </c>
      <c r="CU34" s="33">
        <v>0</v>
      </c>
      <c r="CV34" s="33">
        <v>0</v>
      </c>
      <c r="CW34" s="33">
        <v>0</v>
      </c>
      <c r="CX34" s="33">
        <v>0</v>
      </c>
      <c r="CY34" s="33">
        <v>0</v>
      </c>
      <c r="CZ34" s="33">
        <v>0</v>
      </c>
      <c r="DA34" s="33">
        <v>0</v>
      </c>
      <c r="DB34" s="33">
        <v>0</v>
      </c>
      <c r="DC34" s="33">
        <v>0</v>
      </c>
      <c r="DD34" s="33">
        <v>0</v>
      </c>
      <c r="DE34" s="33">
        <v>0</v>
      </c>
      <c r="DF34" s="33">
        <v>0</v>
      </c>
      <c r="DG34" s="33">
        <v>0</v>
      </c>
      <c r="DH34" s="33">
        <v>0</v>
      </c>
      <c r="DI34" s="33">
        <v>0</v>
      </c>
      <c r="DJ34" s="33">
        <v>0</v>
      </c>
      <c r="DK34" s="33">
        <v>0</v>
      </c>
      <c r="DL34" s="33">
        <v>0</v>
      </c>
      <c r="DM34" s="33">
        <v>0</v>
      </c>
      <c r="DN34" s="33">
        <v>0</v>
      </c>
      <c r="DO34" s="33">
        <v>0</v>
      </c>
      <c r="DP34" s="33">
        <v>0</v>
      </c>
      <c r="DQ34" s="33">
        <v>0</v>
      </c>
      <c r="DR34" s="33">
        <v>0</v>
      </c>
      <c r="DS34" s="33">
        <v>0</v>
      </c>
      <c r="DT34" s="33">
        <v>0</v>
      </c>
      <c r="DU34" s="33">
        <v>0</v>
      </c>
      <c r="DV34" s="33">
        <v>0</v>
      </c>
      <c r="DW34" s="33">
        <v>0</v>
      </c>
      <c r="DX34" s="33">
        <v>0</v>
      </c>
      <c r="DY34" s="33">
        <v>0</v>
      </c>
      <c r="DZ34" s="33">
        <v>0</v>
      </c>
      <c r="EA34" s="33">
        <v>0</v>
      </c>
      <c r="EB34" s="33">
        <v>0</v>
      </c>
      <c r="EC34" s="33">
        <v>0</v>
      </c>
      <c r="ED34" s="33">
        <v>0</v>
      </c>
      <c r="EE34" s="33">
        <v>0</v>
      </c>
      <c r="EF34" s="33">
        <v>0</v>
      </c>
      <c r="EG34" s="33">
        <v>0</v>
      </c>
      <c r="EH34" s="33">
        <v>0</v>
      </c>
      <c r="EI34" s="33">
        <v>0</v>
      </c>
      <c r="EJ34" s="33">
        <v>0</v>
      </c>
      <c r="EK34" s="33">
        <v>0</v>
      </c>
      <c r="EL34" s="33">
        <v>0</v>
      </c>
      <c r="EM34" s="33">
        <v>0</v>
      </c>
      <c r="EN34" s="33">
        <v>0</v>
      </c>
      <c r="EO34" s="33">
        <v>0</v>
      </c>
      <c r="EP34" s="33">
        <v>0</v>
      </c>
      <c r="EQ34" s="33">
        <v>0</v>
      </c>
      <c r="ER34" s="33">
        <v>0</v>
      </c>
      <c r="ES34" s="33">
        <v>0</v>
      </c>
      <c r="ET34" s="33">
        <v>0</v>
      </c>
      <c r="EU34" s="33">
        <v>0</v>
      </c>
      <c r="EV34" s="33">
        <v>0</v>
      </c>
      <c r="EW34" s="33">
        <v>0</v>
      </c>
      <c r="EX34" s="33">
        <v>0</v>
      </c>
      <c r="EY34" s="33">
        <v>0</v>
      </c>
      <c r="EZ34" s="33">
        <v>0</v>
      </c>
      <c r="FA34" s="33">
        <v>0</v>
      </c>
      <c r="FB34" s="33">
        <v>0</v>
      </c>
      <c r="FC34" s="33">
        <v>0</v>
      </c>
      <c r="FD34" s="33">
        <v>0</v>
      </c>
      <c r="FE34" s="33">
        <v>0</v>
      </c>
      <c r="FF34" s="33">
        <v>0</v>
      </c>
      <c r="FG34" s="33">
        <v>0</v>
      </c>
      <c r="FH34" s="33">
        <v>0</v>
      </c>
      <c r="FI34" s="33">
        <v>0</v>
      </c>
      <c r="FJ34" s="33">
        <v>0</v>
      </c>
      <c r="FK34" s="33">
        <v>0</v>
      </c>
      <c r="FL34" s="33">
        <v>0</v>
      </c>
      <c r="FM34" s="33">
        <v>0</v>
      </c>
      <c r="FN34" s="33">
        <v>0</v>
      </c>
      <c r="FO34" s="33">
        <v>0</v>
      </c>
      <c r="FP34" s="33">
        <v>0</v>
      </c>
      <c r="FQ34" s="33">
        <v>0</v>
      </c>
      <c r="FR34" s="33">
        <v>0</v>
      </c>
      <c r="FS34" s="33">
        <v>0</v>
      </c>
    </row>
    <row r="35" spans="1:175" x14ac:dyDescent="0.2">
      <c r="A35" s="31" t="s">
        <v>1293</v>
      </c>
      <c r="B35" s="29">
        <v>10968.156999999999</v>
      </c>
      <c r="C35" s="30">
        <v>1070.4000000000001</v>
      </c>
      <c r="D35" s="30">
        <v>8548.1569999999992</v>
      </c>
      <c r="E35" s="33">
        <v>0</v>
      </c>
      <c r="F35" s="33">
        <v>0</v>
      </c>
      <c r="G35" s="33">
        <v>0</v>
      </c>
      <c r="H35" s="33">
        <v>0</v>
      </c>
      <c r="I35" s="33">
        <v>0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  <c r="W35" s="33">
        <v>0</v>
      </c>
      <c r="X35" s="33">
        <v>0</v>
      </c>
      <c r="Y35" s="33">
        <v>0</v>
      </c>
      <c r="Z35" s="33">
        <v>0</v>
      </c>
      <c r="AA35" s="33">
        <v>0</v>
      </c>
      <c r="AB35" s="33">
        <v>0</v>
      </c>
      <c r="AC35" s="33">
        <v>0</v>
      </c>
      <c r="AD35" s="33">
        <v>0</v>
      </c>
      <c r="AE35" s="33">
        <v>0</v>
      </c>
      <c r="AF35" s="33">
        <v>0</v>
      </c>
      <c r="AG35" s="33">
        <v>0</v>
      </c>
      <c r="AH35" s="33">
        <v>0</v>
      </c>
      <c r="AI35" s="33">
        <v>0</v>
      </c>
      <c r="AJ35" s="33">
        <v>0</v>
      </c>
      <c r="AK35" s="33">
        <v>0</v>
      </c>
      <c r="AL35" s="33">
        <v>0</v>
      </c>
      <c r="AM35" s="33">
        <v>0</v>
      </c>
      <c r="AN35" s="33">
        <v>0</v>
      </c>
      <c r="AO35" s="33">
        <v>0</v>
      </c>
      <c r="AP35" s="33">
        <v>0</v>
      </c>
      <c r="AQ35" s="33">
        <v>0</v>
      </c>
      <c r="AR35" s="33">
        <v>0</v>
      </c>
      <c r="AS35" s="33">
        <v>0</v>
      </c>
      <c r="AT35" s="33">
        <v>0</v>
      </c>
      <c r="AU35" s="33">
        <v>0</v>
      </c>
      <c r="AV35" s="33">
        <v>0</v>
      </c>
      <c r="AW35" s="33">
        <v>0</v>
      </c>
      <c r="AX35" s="33">
        <v>0</v>
      </c>
      <c r="AY35" s="33">
        <v>0</v>
      </c>
      <c r="AZ35" s="33">
        <v>0</v>
      </c>
      <c r="BA35" s="33">
        <v>0</v>
      </c>
      <c r="BB35" s="33">
        <v>0</v>
      </c>
      <c r="BC35" s="33">
        <v>0</v>
      </c>
      <c r="BD35" s="33">
        <v>0</v>
      </c>
      <c r="BE35" s="33">
        <v>0</v>
      </c>
      <c r="BF35" s="33">
        <v>0</v>
      </c>
      <c r="BG35" s="33">
        <v>0</v>
      </c>
      <c r="BH35" s="33">
        <v>0</v>
      </c>
      <c r="BI35" s="33">
        <v>0</v>
      </c>
      <c r="BJ35" s="33">
        <v>0</v>
      </c>
      <c r="BK35" s="33">
        <v>0</v>
      </c>
      <c r="BL35" s="33">
        <v>0</v>
      </c>
      <c r="BM35" s="33">
        <v>0</v>
      </c>
      <c r="BN35" s="33">
        <v>0</v>
      </c>
      <c r="BO35" s="33">
        <v>0</v>
      </c>
      <c r="BP35" s="33">
        <v>0</v>
      </c>
      <c r="BQ35" s="33">
        <v>0</v>
      </c>
      <c r="BR35" s="33">
        <v>0</v>
      </c>
      <c r="BS35" s="33">
        <v>0</v>
      </c>
      <c r="BT35" s="33">
        <v>0</v>
      </c>
      <c r="BU35" s="33">
        <v>0</v>
      </c>
      <c r="BV35" s="33">
        <v>0</v>
      </c>
      <c r="BW35" s="33">
        <v>0</v>
      </c>
      <c r="BX35" s="33">
        <v>0</v>
      </c>
      <c r="BY35" s="33">
        <v>0</v>
      </c>
      <c r="BZ35" s="33">
        <v>0</v>
      </c>
      <c r="CA35" s="33">
        <v>0</v>
      </c>
      <c r="CB35" s="33">
        <v>0</v>
      </c>
      <c r="CC35" s="33">
        <v>0</v>
      </c>
      <c r="CD35" s="33">
        <v>0</v>
      </c>
      <c r="CE35" s="33">
        <v>0</v>
      </c>
      <c r="CF35" s="33">
        <v>0</v>
      </c>
      <c r="CG35" s="33">
        <v>0</v>
      </c>
      <c r="CH35" s="33">
        <v>0</v>
      </c>
      <c r="CI35" s="33">
        <v>0</v>
      </c>
      <c r="CJ35" s="33">
        <v>0</v>
      </c>
      <c r="CK35" s="33">
        <v>0</v>
      </c>
      <c r="CL35" s="33">
        <v>0</v>
      </c>
      <c r="CM35" s="33">
        <v>0</v>
      </c>
      <c r="CN35" s="33">
        <v>0</v>
      </c>
      <c r="CO35" s="33">
        <v>0</v>
      </c>
      <c r="CP35" s="33">
        <v>0</v>
      </c>
      <c r="CQ35" s="33">
        <v>0</v>
      </c>
      <c r="CR35" s="33">
        <v>0</v>
      </c>
      <c r="CS35" s="33">
        <v>0</v>
      </c>
      <c r="CT35" s="33">
        <v>0</v>
      </c>
      <c r="CU35" s="33">
        <v>0</v>
      </c>
      <c r="CV35" s="33">
        <v>0</v>
      </c>
      <c r="CW35" s="33">
        <v>0</v>
      </c>
      <c r="CX35" s="33">
        <v>0</v>
      </c>
      <c r="CY35" s="33">
        <v>0</v>
      </c>
      <c r="CZ35" s="33">
        <v>0</v>
      </c>
      <c r="DA35" s="33">
        <v>0</v>
      </c>
      <c r="DB35" s="33">
        <v>0</v>
      </c>
      <c r="DC35" s="33">
        <v>0</v>
      </c>
      <c r="DD35" s="33">
        <v>0</v>
      </c>
      <c r="DE35" s="33">
        <v>0</v>
      </c>
      <c r="DF35" s="33">
        <v>0</v>
      </c>
      <c r="DG35" s="33">
        <v>0</v>
      </c>
      <c r="DH35" s="33">
        <v>0</v>
      </c>
      <c r="DI35" s="33">
        <v>0</v>
      </c>
      <c r="DJ35" s="33">
        <v>1220</v>
      </c>
      <c r="DK35" s="33">
        <v>0</v>
      </c>
      <c r="DL35" s="33">
        <v>0</v>
      </c>
      <c r="DM35" s="33">
        <v>0</v>
      </c>
      <c r="DN35" s="33">
        <v>0</v>
      </c>
      <c r="DO35" s="33">
        <v>0</v>
      </c>
      <c r="DP35" s="33">
        <v>0</v>
      </c>
      <c r="DQ35" s="33">
        <v>0</v>
      </c>
      <c r="DR35" s="33">
        <v>0</v>
      </c>
      <c r="DS35" s="33">
        <v>0</v>
      </c>
      <c r="DT35" s="33">
        <v>0</v>
      </c>
      <c r="DU35" s="33">
        <v>0</v>
      </c>
      <c r="DV35" s="33">
        <v>0</v>
      </c>
      <c r="DW35" s="33">
        <v>0</v>
      </c>
      <c r="DX35" s="33">
        <v>0</v>
      </c>
      <c r="DY35" s="33">
        <v>0</v>
      </c>
      <c r="DZ35" s="33">
        <v>0</v>
      </c>
      <c r="EA35" s="33">
        <v>0</v>
      </c>
      <c r="EB35" s="33">
        <v>0</v>
      </c>
      <c r="EC35" s="33">
        <v>0</v>
      </c>
      <c r="ED35" s="35">
        <v>1200</v>
      </c>
      <c r="EE35" s="33">
        <v>0</v>
      </c>
      <c r="EF35" s="33">
        <v>0</v>
      </c>
      <c r="EG35" s="33">
        <v>0</v>
      </c>
      <c r="EH35" s="33">
        <v>0</v>
      </c>
      <c r="EI35" s="33">
        <v>0</v>
      </c>
      <c r="EJ35" s="33">
        <v>0</v>
      </c>
      <c r="EK35" s="33">
        <v>0</v>
      </c>
      <c r="EL35" s="33">
        <v>0</v>
      </c>
      <c r="EM35" s="33">
        <v>0</v>
      </c>
      <c r="EN35" s="33">
        <v>0</v>
      </c>
      <c r="EO35" s="33">
        <v>0</v>
      </c>
      <c r="EP35" s="33">
        <v>0</v>
      </c>
      <c r="EQ35" s="33">
        <v>0</v>
      </c>
      <c r="ER35" s="33">
        <v>0</v>
      </c>
      <c r="ES35" s="33">
        <v>0</v>
      </c>
      <c r="ET35" s="33">
        <v>0</v>
      </c>
      <c r="EU35" s="33">
        <v>0</v>
      </c>
      <c r="EV35" s="33">
        <v>0</v>
      </c>
      <c r="EW35" s="33">
        <v>0</v>
      </c>
      <c r="EX35" s="33">
        <v>0</v>
      </c>
      <c r="EY35" s="33">
        <v>0</v>
      </c>
      <c r="EZ35" s="33">
        <v>0</v>
      </c>
      <c r="FA35" s="33">
        <v>0</v>
      </c>
      <c r="FB35" s="33">
        <v>0</v>
      </c>
      <c r="FC35" s="33">
        <v>0</v>
      </c>
      <c r="FD35" s="33">
        <v>0</v>
      </c>
      <c r="FE35" s="33">
        <v>0</v>
      </c>
      <c r="FF35" s="33">
        <v>0</v>
      </c>
      <c r="FG35" s="33">
        <v>0</v>
      </c>
      <c r="FH35" s="33">
        <v>0</v>
      </c>
      <c r="FI35" s="33">
        <v>0</v>
      </c>
      <c r="FJ35" s="33">
        <v>0</v>
      </c>
      <c r="FK35" s="33">
        <v>0</v>
      </c>
      <c r="FL35" s="33">
        <v>0</v>
      </c>
      <c r="FM35" s="33">
        <v>0</v>
      </c>
      <c r="FN35" s="33">
        <v>0</v>
      </c>
      <c r="FO35" s="33">
        <v>0</v>
      </c>
      <c r="FP35" s="33">
        <v>0</v>
      </c>
      <c r="FQ35" s="33">
        <v>0</v>
      </c>
      <c r="FR35" s="33">
        <v>0</v>
      </c>
      <c r="FS35" s="33">
        <v>0</v>
      </c>
    </row>
    <row r="36" spans="1:175" x14ac:dyDescent="0.2">
      <c r="A36" s="28" t="s">
        <v>1294</v>
      </c>
      <c r="B36" s="29">
        <v>3732.518</v>
      </c>
      <c r="C36" s="30">
        <v>1109.4000000000001</v>
      </c>
      <c r="D36" s="30">
        <v>4164.518</v>
      </c>
      <c r="E36" s="33">
        <v>0</v>
      </c>
      <c r="F36" s="33">
        <v>0</v>
      </c>
      <c r="G36" s="33">
        <v>0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33">
        <v>0</v>
      </c>
      <c r="V36" s="33">
        <v>0</v>
      </c>
      <c r="W36" s="33">
        <v>0</v>
      </c>
      <c r="X36" s="33">
        <v>0</v>
      </c>
      <c r="Y36" s="33">
        <v>0</v>
      </c>
      <c r="Z36" s="33">
        <v>0</v>
      </c>
      <c r="AA36" s="33">
        <v>0</v>
      </c>
      <c r="AB36" s="33">
        <v>0</v>
      </c>
      <c r="AC36" s="33">
        <v>0</v>
      </c>
      <c r="AD36" s="33">
        <v>0</v>
      </c>
      <c r="AE36" s="33">
        <v>0</v>
      </c>
      <c r="AF36" s="33">
        <v>0</v>
      </c>
      <c r="AG36" s="33">
        <v>0</v>
      </c>
      <c r="AH36" s="33">
        <v>0</v>
      </c>
      <c r="AI36" s="33">
        <v>0</v>
      </c>
      <c r="AJ36" s="33">
        <v>0</v>
      </c>
      <c r="AK36" s="33">
        <v>0</v>
      </c>
      <c r="AL36" s="33">
        <v>0</v>
      </c>
      <c r="AM36" s="33">
        <v>0</v>
      </c>
      <c r="AN36" s="33">
        <v>0</v>
      </c>
      <c r="AO36" s="33">
        <v>0</v>
      </c>
      <c r="AP36" s="33">
        <v>0</v>
      </c>
      <c r="AQ36" s="33">
        <v>0</v>
      </c>
      <c r="AR36" s="33">
        <v>0</v>
      </c>
      <c r="AS36" s="33">
        <v>0</v>
      </c>
      <c r="AT36" s="33">
        <v>0</v>
      </c>
      <c r="AU36" s="33">
        <v>0</v>
      </c>
      <c r="AV36" s="33">
        <v>0</v>
      </c>
      <c r="AW36" s="33">
        <v>0</v>
      </c>
      <c r="AX36" s="33">
        <v>0</v>
      </c>
      <c r="AY36" s="33">
        <v>0</v>
      </c>
      <c r="AZ36" s="33">
        <v>0</v>
      </c>
      <c r="BA36" s="33">
        <v>0</v>
      </c>
      <c r="BB36" s="33">
        <v>0</v>
      </c>
      <c r="BC36" s="33">
        <v>0</v>
      </c>
      <c r="BD36" s="33">
        <v>0</v>
      </c>
      <c r="BE36" s="33">
        <v>0</v>
      </c>
      <c r="BF36" s="33">
        <v>0</v>
      </c>
      <c r="BG36" s="33">
        <v>0</v>
      </c>
      <c r="BH36" s="33">
        <v>0</v>
      </c>
      <c r="BI36" s="33">
        <v>0</v>
      </c>
      <c r="BJ36" s="33">
        <v>0</v>
      </c>
      <c r="BK36" s="33">
        <v>0</v>
      </c>
      <c r="BL36" s="33">
        <v>0</v>
      </c>
      <c r="BM36" s="33">
        <v>0</v>
      </c>
      <c r="BN36" s="33">
        <v>0</v>
      </c>
      <c r="BO36" s="33">
        <v>0</v>
      </c>
      <c r="BP36" s="33">
        <v>0</v>
      </c>
      <c r="BQ36" s="33">
        <v>0</v>
      </c>
      <c r="BR36" s="33">
        <v>0</v>
      </c>
      <c r="BS36" s="33">
        <v>0</v>
      </c>
      <c r="BT36" s="33">
        <v>0</v>
      </c>
      <c r="BU36" s="33">
        <v>0</v>
      </c>
      <c r="BV36" s="33">
        <v>0</v>
      </c>
      <c r="BW36" s="33">
        <v>0</v>
      </c>
      <c r="BX36" s="33">
        <v>0</v>
      </c>
      <c r="BY36" s="33">
        <v>0</v>
      </c>
      <c r="BZ36" s="33">
        <v>0</v>
      </c>
      <c r="CA36" s="33">
        <v>0</v>
      </c>
      <c r="CB36" s="33">
        <v>0</v>
      </c>
      <c r="CC36" s="33">
        <v>0</v>
      </c>
      <c r="CD36" s="33">
        <v>0</v>
      </c>
      <c r="CE36" s="33">
        <v>0</v>
      </c>
      <c r="CF36" s="33">
        <v>0</v>
      </c>
      <c r="CG36" s="33">
        <v>0</v>
      </c>
      <c r="CH36" s="33">
        <v>0</v>
      </c>
      <c r="CI36" s="33">
        <v>0</v>
      </c>
      <c r="CJ36" s="33">
        <v>0</v>
      </c>
      <c r="CK36" s="33">
        <v>0</v>
      </c>
      <c r="CL36" s="33">
        <v>0</v>
      </c>
      <c r="CM36" s="33">
        <v>0</v>
      </c>
      <c r="CN36" s="33">
        <v>0</v>
      </c>
      <c r="CO36" s="33">
        <v>0</v>
      </c>
      <c r="CP36" s="33">
        <v>0</v>
      </c>
      <c r="CQ36" s="33">
        <v>0</v>
      </c>
      <c r="CR36" s="33">
        <v>0</v>
      </c>
      <c r="CS36" s="33">
        <v>0</v>
      </c>
      <c r="CT36" s="33">
        <v>0</v>
      </c>
      <c r="CU36" s="33">
        <v>0</v>
      </c>
      <c r="CV36" s="33">
        <v>0</v>
      </c>
      <c r="CW36" s="33">
        <v>0</v>
      </c>
      <c r="CX36" s="33">
        <v>0</v>
      </c>
      <c r="CY36" s="33">
        <v>0</v>
      </c>
      <c r="CZ36" s="33">
        <v>0</v>
      </c>
      <c r="DA36" s="33">
        <v>0</v>
      </c>
      <c r="DB36" s="33">
        <v>0</v>
      </c>
      <c r="DC36" s="33">
        <v>0</v>
      </c>
      <c r="DD36" s="33">
        <v>0</v>
      </c>
      <c r="DE36" s="33">
        <v>0</v>
      </c>
      <c r="DF36" s="33">
        <v>0</v>
      </c>
      <c r="DG36" s="33">
        <v>0</v>
      </c>
      <c r="DH36" s="33">
        <v>0</v>
      </c>
      <c r="DI36" s="34">
        <v>-432</v>
      </c>
      <c r="DJ36" s="33">
        <v>0</v>
      </c>
      <c r="DK36" s="33">
        <v>0</v>
      </c>
      <c r="DL36" s="33">
        <v>0</v>
      </c>
      <c r="DM36" s="33">
        <v>0</v>
      </c>
      <c r="DN36" s="33">
        <v>0</v>
      </c>
      <c r="DO36" s="33">
        <v>0</v>
      </c>
      <c r="DP36" s="33">
        <v>0</v>
      </c>
      <c r="DQ36" s="33">
        <v>0</v>
      </c>
      <c r="DR36" s="33">
        <v>0</v>
      </c>
      <c r="DS36" s="33">
        <v>0</v>
      </c>
      <c r="DT36" s="33">
        <v>0</v>
      </c>
      <c r="DU36" s="33">
        <v>0</v>
      </c>
      <c r="DV36" s="33">
        <v>0</v>
      </c>
      <c r="DW36" s="33">
        <v>0</v>
      </c>
      <c r="DX36" s="33">
        <v>0</v>
      </c>
      <c r="DY36" s="33">
        <v>0</v>
      </c>
      <c r="DZ36" s="33">
        <v>0</v>
      </c>
      <c r="EA36" s="33">
        <v>0</v>
      </c>
      <c r="EB36" s="33">
        <v>0</v>
      </c>
      <c r="EC36" s="33">
        <v>0</v>
      </c>
      <c r="ED36" s="33">
        <v>0</v>
      </c>
      <c r="EE36" s="33">
        <v>0</v>
      </c>
      <c r="EF36" s="33">
        <v>0</v>
      </c>
      <c r="EG36" s="33">
        <v>0</v>
      </c>
      <c r="EH36" s="33">
        <v>0</v>
      </c>
      <c r="EI36" s="33">
        <v>0</v>
      </c>
      <c r="EJ36" s="33">
        <v>0</v>
      </c>
      <c r="EK36" s="33">
        <v>0</v>
      </c>
      <c r="EL36" s="33">
        <v>0</v>
      </c>
      <c r="EM36" s="33">
        <v>0</v>
      </c>
      <c r="EN36" s="33">
        <v>0</v>
      </c>
      <c r="EO36" s="33">
        <v>0</v>
      </c>
      <c r="EP36" s="33">
        <v>0</v>
      </c>
      <c r="EQ36" s="33">
        <v>0</v>
      </c>
      <c r="ER36" s="33">
        <v>0</v>
      </c>
      <c r="ES36" s="33">
        <v>0</v>
      </c>
      <c r="ET36" s="33">
        <v>0</v>
      </c>
      <c r="EU36" s="33">
        <v>0</v>
      </c>
      <c r="EV36" s="33">
        <v>0</v>
      </c>
      <c r="EW36" s="33">
        <v>0</v>
      </c>
      <c r="EX36" s="33">
        <v>0</v>
      </c>
      <c r="EY36" s="33">
        <v>0</v>
      </c>
      <c r="EZ36" s="33">
        <v>0</v>
      </c>
      <c r="FA36" s="33">
        <v>0</v>
      </c>
      <c r="FB36" s="33">
        <v>0</v>
      </c>
      <c r="FC36" s="33">
        <v>0</v>
      </c>
      <c r="FD36" s="33">
        <v>0</v>
      </c>
      <c r="FE36" s="33">
        <v>0</v>
      </c>
      <c r="FF36" s="33">
        <v>0</v>
      </c>
      <c r="FG36" s="33">
        <v>0</v>
      </c>
      <c r="FH36" s="33">
        <v>0</v>
      </c>
      <c r="FI36" s="33">
        <v>0</v>
      </c>
      <c r="FJ36" s="33">
        <v>0</v>
      </c>
      <c r="FK36" s="33">
        <v>0</v>
      </c>
      <c r="FL36" s="33">
        <v>0</v>
      </c>
      <c r="FM36" s="33">
        <v>0</v>
      </c>
      <c r="FN36" s="33">
        <v>0</v>
      </c>
      <c r="FO36" s="33">
        <v>0</v>
      </c>
      <c r="FP36" s="33">
        <v>0</v>
      </c>
      <c r="FQ36" s="33">
        <v>0</v>
      </c>
      <c r="FR36" s="33">
        <v>0</v>
      </c>
      <c r="FS36" s="33">
        <v>0</v>
      </c>
    </row>
    <row r="37" spans="1:175" x14ac:dyDescent="0.2">
      <c r="A37" s="31" t="s">
        <v>1295</v>
      </c>
      <c r="B37" s="29">
        <v>4027.6509999999998</v>
      </c>
      <c r="C37" s="30">
        <v>1128.3</v>
      </c>
      <c r="D37" s="30">
        <v>4794.6509999999998</v>
      </c>
      <c r="E37" s="33">
        <v>0</v>
      </c>
      <c r="F37" s="33">
        <v>0</v>
      </c>
      <c r="G37" s="33">
        <v>0</v>
      </c>
      <c r="H37" s="33">
        <v>0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0</v>
      </c>
      <c r="AA37" s="33">
        <v>0</v>
      </c>
      <c r="AB37" s="33">
        <v>0</v>
      </c>
      <c r="AC37" s="33">
        <v>0</v>
      </c>
      <c r="AD37" s="33">
        <v>0</v>
      </c>
      <c r="AE37" s="33">
        <v>0</v>
      </c>
      <c r="AF37" s="33">
        <v>0</v>
      </c>
      <c r="AG37" s="33">
        <v>0</v>
      </c>
      <c r="AH37" s="33">
        <v>0</v>
      </c>
      <c r="AI37" s="33">
        <v>0</v>
      </c>
      <c r="AJ37" s="33">
        <v>0</v>
      </c>
      <c r="AK37" s="33">
        <v>0</v>
      </c>
      <c r="AL37" s="33">
        <v>0</v>
      </c>
      <c r="AM37" s="33">
        <v>0</v>
      </c>
      <c r="AN37" s="33">
        <v>0</v>
      </c>
      <c r="AO37" s="33">
        <v>0</v>
      </c>
      <c r="AP37" s="33">
        <v>0</v>
      </c>
      <c r="AQ37" s="33">
        <v>0</v>
      </c>
      <c r="AR37" s="33">
        <v>0</v>
      </c>
      <c r="AS37" s="33">
        <v>0</v>
      </c>
      <c r="AT37" s="33">
        <v>0</v>
      </c>
      <c r="AU37" s="33">
        <v>0</v>
      </c>
      <c r="AV37" s="33">
        <v>0</v>
      </c>
      <c r="AW37" s="33">
        <v>0</v>
      </c>
      <c r="AX37" s="33">
        <v>0</v>
      </c>
      <c r="AY37" s="33">
        <v>0</v>
      </c>
      <c r="AZ37" s="33">
        <v>0</v>
      </c>
      <c r="BA37" s="33">
        <v>0</v>
      </c>
      <c r="BB37" s="33">
        <v>0</v>
      </c>
      <c r="BC37" s="33">
        <v>0</v>
      </c>
      <c r="BD37" s="33">
        <v>0</v>
      </c>
      <c r="BE37" s="33">
        <v>0</v>
      </c>
      <c r="BF37" s="33">
        <v>0</v>
      </c>
      <c r="BG37" s="33">
        <v>0</v>
      </c>
      <c r="BH37" s="33">
        <v>0</v>
      </c>
      <c r="BI37" s="33">
        <v>0</v>
      </c>
      <c r="BJ37" s="33">
        <v>0</v>
      </c>
      <c r="BK37" s="33">
        <v>0</v>
      </c>
      <c r="BL37" s="33">
        <v>0</v>
      </c>
      <c r="BM37" s="33">
        <v>0</v>
      </c>
      <c r="BN37" s="33">
        <v>0</v>
      </c>
      <c r="BO37" s="33">
        <v>0</v>
      </c>
      <c r="BP37" s="33">
        <v>0</v>
      </c>
      <c r="BQ37" s="33">
        <v>0</v>
      </c>
      <c r="BR37" s="33">
        <v>0</v>
      </c>
      <c r="BS37" s="33">
        <v>0</v>
      </c>
      <c r="BT37" s="33">
        <v>0</v>
      </c>
      <c r="BU37" s="33">
        <v>0</v>
      </c>
      <c r="BV37" s="33">
        <v>0</v>
      </c>
      <c r="BW37" s="33">
        <v>0</v>
      </c>
      <c r="BX37" s="33">
        <v>0</v>
      </c>
      <c r="BY37" s="34">
        <v>-914</v>
      </c>
      <c r="BZ37" s="33">
        <v>0</v>
      </c>
      <c r="CA37" s="33">
        <v>0</v>
      </c>
      <c r="CB37" s="33">
        <v>0</v>
      </c>
      <c r="CC37" s="33">
        <v>0</v>
      </c>
      <c r="CD37" s="35">
        <v>1290</v>
      </c>
      <c r="CE37" s="33">
        <v>0</v>
      </c>
      <c r="CF37" s="33">
        <v>0</v>
      </c>
      <c r="CG37" s="33">
        <v>0</v>
      </c>
      <c r="CH37" s="33">
        <v>0</v>
      </c>
      <c r="CI37" s="33">
        <v>0</v>
      </c>
      <c r="CJ37" s="33">
        <v>0</v>
      </c>
      <c r="CK37" s="33">
        <v>0</v>
      </c>
      <c r="CL37" s="33">
        <v>0</v>
      </c>
      <c r="CM37" s="33">
        <v>0</v>
      </c>
      <c r="CN37" s="33">
        <v>0</v>
      </c>
      <c r="CO37" s="33">
        <v>0</v>
      </c>
      <c r="CP37" s="33">
        <v>0</v>
      </c>
      <c r="CQ37" s="34">
        <v>-1870</v>
      </c>
      <c r="CR37" s="33">
        <v>0</v>
      </c>
      <c r="CS37" s="33">
        <v>0</v>
      </c>
      <c r="CT37" s="33">
        <v>0</v>
      </c>
      <c r="CU37" s="33">
        <v>0</v>
      </c>
      <c r="CV37" s="33">
        <v>0</v>
      </c>
      <c r="CW37" s="33">
        <v>0</v>
      </c>
      <c r="CX37" s="33">
        <v>0</v>
      </c>
      <c r="CY37" s="33">
        <v>0</v>
      </c>
      <c r="CZ37" s="33">
        <v>0</v>
      </c>
      <c r="DA37" s="33">
        <v>0</v>
      </c>
      <c r="DB37" s="33">
        <v>0</v>
      </c>
      <c r="DC37" s="33">
        <v>0</v>
      </c>
      <c r="DD37" s="33">
        <v>0</v>
      </c>
      <c r="DE37" s="33">
        <v>0</v>
      </c>
      <c r="DF37" s="33">
        <v>0</v>
      </c>
      <c r="DG37" s="33">
        <v>0</v>
      </c>
      <c r="DH37" s="33">
        <v>0</v>
      </c>
      <c r="DI37" s="33">
        <v>0</v>
      </c>
      <c r="DJ37" s="33">
        <v>0</v>
      </c>
      <c r="DK37" s="33">
        <v>0</v>
      </c>
      <c r="DL37" s="33">
        <v>0</v>
      </c>
      <c r="DM37" s="33">
        <v>0</v>
      </c>
      <c r="DN37" s="33">
        <v>0</v>
      </c>
      <c r="DO37" s="33">
        <v>0</v>
      </c>
      <c r="DP37" s="33">
        <v>0</v>
      </c>
      <c r="DQ37" s="33">
        <v>0</v>
      </c>
      <c r="DR37" s="33">
        <v>0</v>
      </c>
      <c r="DS37" s="33">
        <v>0</v>
      </c>
      <c r="DT37" s="33">
        <v>0</v>
      </c>
      <c r="DU37" s="33">
        <v>0</v>
      </c>
      <c r="DV37" s="33">
        <v>0</v>
      </c>
      <c r="DW37" s="33">
        <v>0</v>
      </c>
      <c r="DX37" s="33">
        <v>0</v>
      </c>
      <c r="DY37" s="33">
        <v>0</v>
      </c>
      <c r="DZ37" s="33">
        <v>0</v>
      </c>
      <c r="EA37" s="33">
        <v>0</v>
      </c>
      <c r="EB37" s="33">
        <v>0</v>
      </c>
      <c r="EC37" s="33">
        <v>0</v>
      </c>
      <c r="ED37" s="33">
        <v>0</v>
      </c>
      <c r="EE37" s="33">
        <v>0</v>
      </c>
      <c r="EF37" s="33">
        <v>0</v>
      </c>
      <c r="EG37" s="33">
        <v>0</v>
      </c>
      <c r="EH37" s="33">
        <v>0</v>
      </c>
      <c r="EI37" s="33">
        <v>0</v>
      </c>
      <c r="EJ37" s="33">
        <v>0</v>
      </c>
      <c r="EK37" s="33">
        <v>0</v>
      </c>
      <c r="EL37" s="33">
        <v>0</v>
      </c>
      <c r="EM37" s="33">
        <v>0</v>
      </c>
      <c r="EN37" s="33">
        <v>0</v>
      </c>
      <c r="EO37" s="33">
        <v>0</v>
      </c>
      <c r="EP37" s="33">
        <v>0</v>
      </c>
      <c r="EQ37" s="33">
        <v>0</v>
      </c>
      <c r="ER37" s="33">
        <v>0</v>
      </c>
      <c r="ES37" s="33">
        <v>454</v>
      </c>
      <c r="ET37" s="33">
        <v>0</v>
      </c>
      <c r="EU37" s="33">
        <v>0</v>
      </c>
      <c r="EV37" s="33">
        <v>0</v>
      </c>
      <c r="EW37" s="33">
        <v>0</v>
      </c>
      <c r="EX37" s="33">
        <v>0</v>
      </c>
      <c r="EY37" s="33">
        <v>0</v>
      </c>
      <c r="EZ37" s="33">
        <v>0</v>
      </c>
      <c r="FA37" s="33">
        <v>0</v>
      </c>
      <c r="FB37" s="33">
        <v>0</v>
      </c>
      <c r="FC37" s="33">
        <v>0</v>
      </c>
      <c r="FD37" s="33">
        <v>0</v>
      </c>
      <c r="FE37" s="33">
        <v>0</v>
      </c>
      <c r="FF37" s="33">
        <v>0</v>
      </c>
      <c r="FG37" s="33">
        <v>0</v>
      </c>
      <c r="FH37" s="33">
        <v>0</v>
      </c>
      <c r="FI37" s="33">
        <v>0</v>
      </c>
      <c r="FJ37" s="33">
        <v>0</v>
      </c>
      <c r="FK37" s="33">
        <v>0</v>
      </c>
      <c r="FL37" s="33">
        <v>0</v>
      </c>
      <c r="FM37" s="33">
        <v>0</v>
      </c>
      <c r="FN37" s="33">
        <v>0</v>
      </c>
      <c r="FO37" s="33">
        <v>0</v>
      </c>
      <c r="FP37" s="33">
        <v>0</v>
      </c>
      <c r="FQ37" s="33">
        <v>273</v>
      </c>
      <c r="FR37" s="33">
        <v>0</v>
      </c>
      <c r="FS37" s="33">
        <v>0</v>
      </c>
    </row>
    <row r="38" spans="1:175" x14ac:dyDescent="0.2">
      <c r="A38" s="31" t="s">
        <v>1233</v>
      </c>
      <c r="B38" s="29">
        <v>1075.463</v>
      </c>
      <c r="C38" s="30">
        <v>1219.2</v>
      </c>
      <c r="D38" s="30">
        <v>-1631.1969999999999</v>
      </c>
      <c r="E38" s="33">
        <v>0</v>
      </c>
      <c r="F38" s="33">
        <v>0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33">
        <v>0</v>
      </c>
      <c r="V38" s="33">
        <v>0</v>
      </c>
      <c r="W38" s="33">
        <v>0</v>
      </c>
      <c r="X38" s="33">
        <v>0</v>
      </c>
      <c r="Y38" s="33">
        <v>0</v>
      </c>
      <c r="Z38" s="33">
        <v>0</v>
      </c>
      <c r="AA38" s="33">
        <v>0</v>
      </c>
      <c r="AB38" s="33">
        <v>0</v>
      </c>
      <c r="AC38" s="33">
        <v>0</v>
      </c>
      <c r="AD38" s="33">
        <v>0</v>
      </c>
      <c r="AE38" s="33">
        <v>0</v>
      </c>
      <c r="AF38" s="33">
        <v>0</v>
      </c>
      <c r="AG38" s="33">
        <v>0</v>
      </c>
      <c r="AH38" s="33">
        <v>0</v>
      </c>
      <c r="AI38" s="33">
        <v>0</v>
      </c>
      <c r="AJ38" s="33">
        <v>0</v>
      </c>
      <c r="AK38" s="33">
        <v>0</v>
      </c>
      <c r="AL38" s="33">
        <v>0</v>
      </c>
      <c r="AM38" s="33">
        <v>0</v>
      </c>
      <c r="AN38" s="33">
        <v>0</v>
      </c>
      <c r="AO38" s="33">
        <v>0</v>
      </c>
      <c r="AP38" s="33">
        <v>0</v>
      </c>
      <c r="AQ38" s="33">
        <v>0</v>
      </c>
      <c r="AR38" s="33">
        <v>0</v>
      </c>
      <c r="AS38" s="33">
        <v>0</v>
      </c>
      <c r="AT38" s="33">
        <v>0</v>
      </c>
      <c r="AU38" s="33">
        <v>0</v>
      </c>
      <c r="AV38" s="33">
        <v>0</v>
      </c>
      <c r="AW38" s="33">
        <v>0</v>
      </c>
      <c r="AX38" s="33">
        <v>0</v>
      </c>
      <c r="AY38" s="33">
        <v>0</v>
      </c>
      <c r="AZ38" s="33">
        <v>0</v>
      </c>
      <c r="BA38" s="33">
        <v>0</v>
      </c>
      <c r="BB38" s="33">
        <v>0</v>
      </c>
      <c r="BC38" s="33">
        <v>0</v>
      </c>
      <c r="BD38" s="33">
        <v>0</v>
      </c>
      <c r="BE38" s="33">
        <v>0</v>
      </c>
      <c r="BF38" s="33">
        <v>0</v>
      </c>
      <c r="BG38" s="33">
        <v>0</v>
      </c>
      <c r="BH38" s="33">
        <v>0</v>
      </c>
      <c r="BI38" s="33">
        <v>0</v>
      </c>
      <c r="BJ38" s="33">
        <v>0</v>
      </c>
      <c r="BK38" s="33">
        <v>0</v>
      </c>
      <c r="BL38" s="33">
        <v>0</v>
      </c>
      <c r="BM38" s="33">
        <v>0</v>
      </c>
      <c r="BN38" s="33">
        <v>0</v>
      </c>
      <c r="BO38" s="33">
        <v>0</v>
      </c>
      <c r="BP38" s="33">
        <v>0</v>
      </c>
      <c r="BQ38" s="33">
        <v>0</v>
      </c>
      <c r="BR38" s="33">
        <v>0</v>
      </c>
      <c r="BS38" s="33">
        <v>0</v>
      </c>
      <c r="BT38" s="33">
        <v>0</v>
      </c>
      <c r="BU38" s="33">
        <v>0</v>
      </c>
      <c r="BV38" s="33">
        <v>0</v>
      </c>
      <c r="BW38" s="33">
        <v>0</v>
      </c>
      <c r="BX38" s="33">
        <v>0</v>
      </c>
      <c r="BY38" s="33">
        <v>0</v>
      </c>
      <c r="BZ38" s="33">
        <v>0</v>
      </c>
      <c r="CA38" s="33">
        <v>0</v>
      </c>
      <c r="CB38" s="33">
        <v>0</v>
      </c>
      <c r="CC38" s="33">
        <v>0</v>
      </c>
      <c r="CD38" s="33">
        <v>0</v>
      </c>
      <c r="CE38" s="33">
        <v>296.476</v>
      </c>
      <c r="CF38" s="33">
        <v>0</v>
      </c>
      <c r="CG38" s="33">
        <v>0</v>
      </c>
      <c r="CH38" s="33">
        <v>0</v>
      </c>
      <c r="CI38" s="33">
        <v>0</v>
      </c>
      <c r="CJ38" s="33">
        <v>0</v>
      </c>
      <c r="CK38" s="33">
        <v>0</v>
      </c>
      <c r="CL38" s="33">
        <v>0</v>
      </c>
      <c r="CM38" s="33">
        <v>0</v>
      </c>
      <c r="CN38" s="33">
        <v>0</v>
      </c>
      <c r="CO38" s="33">
        <v>0</v>
      </c>
      <c r="CP38" s="33">
        <v>0</v>
      </c>
      <c r="CQ38" s="33">
        <v>0</v>
      </c>
      <c r="CR38" s="33">
        <v>0</v>
      </c>
      <c r="CS38" s="33">
        <v>0</v>
      </c>
      <c r="CT38" s="33">
        <v>0</v>
      </c>
      <c r="CU38" s="35">
        <v>361.99700000000001</v>
      </c>
      <c r="CV38" s="33">
        <v>0</v>
      </c>
      <c r="CW38" s="33">
        <v>0</v>
      </c>
      <c r="CX38" s="33">
        <v>0</v>
      </c>
      <c r="CY38" s="33">
        <v>0</v>
      </c>
      <c r="CZ38" s="33">
        <v>0</v>
      </c>
      <c r="DA38" s="33">
        <v>0</v>
      </c>
      <c r="DB38" s="33">
        <v>0</v>
      </c>
      <c r="DC38" s="33">
        <v>0</v>
      </c>
      <c r="DD38" s="33">
        <v>0</v>
      </c>
      <c r="DE38" s="33">
        <v>0</v>
      </c>
      <c r="DF38" s="33">
        <v>0</v>
      </c>
      <c r="DG38" s="33">
        <v>0</v>
      </c>
      <c r="DH38" s="33">
        <v>0</v>
      </c>
      <c r="DI38" s="33">
        <v>0</v>
      </c>
      <c r="DJ38" s="33">
        <v>0</v>
      </c>
      <c r="DK38" s="33">
        <v>0</v>
      </c>
      <c r="DL38" s="33">
        <v>0</v>
      </c>
      <c r="DM38" s="33">
        <v>0</v>
      </c>
      <c r="DN38" s="33">
        <v>0</v>
      </c>
      <c r="DO38" s="33">
        <v>0</v>
      </c>
      <c r="DP38" s="33">
        <v>0</v>
      </c>
      <c r="DQ38" s="35">
        <v>940.07600000000002</v>
      </c>
      <c r="DR38" s="33">
        <v>0</v>
      </c>
      <c r="DS38" s="33">
        <v>1108.1110000000001</v>
      </c>
      <c r="DT38" s="33">
        <v>0</v>
      </c>
      <c r="DU38" s="33">
        <v>0</v>
      </c>
      <c r="DV38" s="33">
        <v>0</v>
      </c>
      <c r="DW38" s="33">
        <v>0</v>
      </c>
      <c r="DX38" s="33">
        <v>0</v>
      </c>
      <c r="DY38" s="33">
        <v>0</v>
      </c>
      <c r="DZ38" s="33">
        <v>0</v>
      </c>
      <c r="EA38" s="33">
        <v>0</v>
      </c>
      <c r="EB38" s="33">
        <v>0</v>
      </c>
      <c r="EC38" s="33">
        <v>0</v>
      </c>
      <c r="ED38" s="33">
        <v>0</v>
      </c>
      <c r="EE38" s="33">
        <v>0</v>
      </c>
      <c r="EF38" s="33">
        <v>0</v>
      </c>
      <c r="EG38" s="33">
        <v>0</v>
      </c>
      <c r="EH38" s="33">
        <v>0</v>
      </c>
      <c r="EI38" s="33">
        <v>0</v>
      </c>
      <c r="EJ38" s="33">
        <v>0</v>
      </c>
      <c r="EK38" s="33">
        <v>0</v>
      </c>
      <c r="EL38" s="33">
        <v>0</v>
      </c>
      <c r="EM38" s="33">
        <v>0</v>
      </c>
      <c r="EN38" s="33">
        <v>0</v>
      </c>
      <c r="EO38" s="33">
        <v>0</v>
      </c>
      <c r="EP38" s="33">
        <v>0</v>
      </c>
      <c r="EQ38" s="33">
        <v>0</v>
      </c>
      <c r="ER38" s="33">
        <v>0</v>
      </c>
      <c r="ES38" s="33">
        <v>0</v>
      </c>
      <c r="ET38" s="33">
        <v>0</v>
      </c>
      <c r="EU38" s="33">
        <v>0</v>
      </c>
      <c r="EV38" s="33">
        <v>0</v>
      </c>
      <c r="EW38" s="33">
        <v>0</v>
      </c>
      <c r="EX38" s="33">
        <v>0</v>
      </c>
      <c r="EY38" s="33">
        <v>0</v>
      </c>
      <c r="EZ38" s="33">
        <v>0</v>
      </c>
      <c r="FA38" s="33">
        <v>0</v>
      </c>
      <c r="FB38" s="33">
        <v>0</v>
      </c>
      <c r="FC38" s="33">
        <v>0</v>
      </c>
      <c r="FD38" s="33">
        <v>0</v>
      </c>
      <c r="FE38" s="33">
        <v>0</v>
      </c>
      <c r="FF38" s="33">
        <v>0</v>
      </c>
      <c r="FG38" s="33">
        <v>0</v>
      </c>
      <c r="FH38" s="33">
        <v>0</v>
      </c>
      <c r="FI38" s="33">
        <v>0</v>
      </c>
      <c r="FJ38" s="33">
        <v>0</v>
      </c>
      <c r="FK38" s="33">
        <v>0</v>
      </c>
      <c r="FL38" s="33">
        <v>0</v>
      </c>
      <c r="FM38" s="33">
        <v>0</v>
      </c>
      <c r="FN38" s="33">
        <v>0</v>
      </c>
      <c r="FO38" s="33">
        <v>0</v>
      </c>
      <c r="FP38" s="33">
        <v>0</v>
      </c>
      <c r="FQ38" s="33">
        <v>0</v>
      </c>
      <c r="FR38" s="33">
        <v>0</v>
      </c>
      <c r="FS38" s="33">
        <v>0</v>
      </c>
    </row>
    <row r="39" spans="1:175" x14ac:dyDescent="0.2">
      <c r="A39" s="28" t="s">
        <v>1296</v>
      </c>
      <c r="B39" s="29">
        <v>4162.357</v>
      </c>
      <c r="C39" s="30">
        <v>1273.5999999999999</v>
      </c>
      <c r="D39" s="30">
        <v>3840.6570000000002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33">
        <v>0</v>
      </c>
      <c r="V39" s="33">
        <v>0</v>
      </c>
      <c r="W39" s="33">
        <v>0</v>
      </c>
      <c r="X39" s="33">
        <v>0</v>
      </c>
      <c r="Y39" s="33">
        <v>0</v>
      </c>
      <c r="Z39" s="33">
        <v>0</v>
      </c>
      <c r="AA39" s="33">
        <v>0</v>
      </c>
      <c r="AB39" s="33">
        <v>0</v>
      </c>
      <c r="AC39" s="33">
        <v>0</v>
      </c>
      <c r="AD39" s="33">
        <v>0</v>
      </c>
      <c r="AE39" s="33">
        <v>0</v>
      </c>
      <c r="AF39" s="33">
        <v>0</v>
      </c>
      <c r="AG39" s="33">
        <v>0</v>
      </c>
      <c r="AH39" s="33">
        <v>0</v>
      </c>
      <c r="AI39" s="33">
        <v>0</v>
      </c>
      <c r="AJ39" s="33">
        <v>0</v>
      </c>
      <c r="AK39" s="33">
        <v>0</v>
      </c>
      <c r="AL39" s="33">
        <v>0</v>
      </c>
      <c r="AM39" s="33">
        <v>0</v>
      </c>
      <c r="AN39" s="33">
        <v>0</v>
      </c>
      <c r="AO39" s="33">
        <v>0</v>
      </c>
      <c r="AP39" s="33">
        <v>0</v>
      </c>
      <c r="AQ39" s="33">
        <v>0</v>
      </c>
      <c r="AR39" s="33">
        <v>0</v>
      </c>
      <c r="AS39" s="33">
        <v>0</v>
      </c>
      <c r="AT39" s="33">
        <v>0</v>
      </c>
      <c r="AU39" s="33">
        <v>0</v>
      </c>
      <c r="AV39" s="33">
        <v>0</v>
      </c>
      <c r="AW39" s="33">
        <v>0</v>
      </c>
      <c r="AX39" s="33">
        <v>0</v>
      </c>
      <c r="AY39" s="33">
        <v>0</v>
      </c>
      <c r="AZ39" s="33">
        <v>0</v>
      </c>
      <c r="BA39" s="33">
        <v>0</v>
      </c>
      <c r="BB39" s="33">
        <v>0</v>
      </c>
      <c r="BC39" s="33">
        <v>0</v>
      </c>
      <c r="BD39" s="33">
        <v>0</v>
      </c>
      <c r="BE39" s="33">
        <v>0</v>
      </c>
      <c r="BF39" s="33">
        <v>0</v>
      </c>
      <c r="BG39" s="33">
        <v>0</v>
      </c>
      <c r="BH39" s="33">
        <v>0</v>
      </c>
      <c r="BI39" s="33">
        <v>0</v>
      </c>
      <c r="BJ39" s="33">
        <v>0</v>
      </c>
      <c r="BK39" s="33">
        <v>0</v>
      </c>
      <c r="BL39" s="33">
        <v>0</v>
      </c>
      <c r="BM39" s="33">
        <v>0</v>
      </c>
      <c r="BN39" s="33">
        <v>0</v>
      </c>
      <c r="BO39" s="33">
        <v>0</v>
      </c>
      <c r="BP39" s="33">
        <v>0</v>
      </c>
      <c r="BQ39" s="33">
        <v>0</v>
      </c>
      <c r="BR39" s="33">
        <v>0</v>
      </c>
      <c r="BS39" s="33">
        <v>0</v>
      </c>
      <c r="BT39" s="33">
        <v>0</v>
      </c>
      <c r="BU39" s="33">
        <v>0</v>
      </c>
      <c r="BV39" s="33">
        <v>0</v>
      </c>
      <c r="BW39" s="33">
        <v>0</v>
      </c>
      <c r="BX39" s="33">
        <v>0</v>
      </c>
      <c r="BY39" s="33">
        <v>0</v>
      </c>
      <c r="BZ39" s="33">
        <v>0</v>
      </c>
      <c r="CA39" s="33">
        <v>0</v>
      </c>
      <c r="CB39" s="33">
        <v>0</v>
      </c>
      <c r="CC39" s="33">
        <v>0</v>
      </c>
      <c r="CD39" s="33">
        <v>0</v>
      </c>
      <c r="CE39" s="33">
        <v>0</v>
      </c>
      <c r="CF39" s="33">
        <v>0</v>
      </c>
      <c r="CG39" s="33">
        <v>0</v>
      </c>
      <c r="CH39" s="33">
        <v>0</v>
      </c>
      <c r="CI39" s="33">
        <v>0</v>
      </c>
      <c r="CJ39" s="33">
        <v>0</v>
      </c>
      <c r="CK39" s="33">
        <v>0</v>
      </c>
      <c r="CL39" s="33">
        <v>0</v>
      </c>
      <c r="CM39" s="33">
        <v>0</v>
      </c>
      <c r="CN39" s="33">
        <v>0</v>
      </c>
      <c r="CO39" s="33">
        <v>0</v>
      </c>
      <c r="CP39" s="33">
        <v>0</v>
      </c>
      <c r="CQ39" s="33">
        <v>0</v>
      </c>
      <c r="CR39" s="33">
        <v>0</v>
      </c>
      <c r="CS39" s="33">
        <v>0</v>
      </c>
      <c r="CT39" s="33">
        <v>0</v>
      </c>
      <c r="CU39" s="33">
        <v>0</v>
      </c>
      <c r="CV39" s="33">
        <v>0</v>
      </c>
      <c r="CW39" s="33">
        <v>0</v>
      </c>
      <c r="CX39" s="33">
        <v>0</v>
      </c>
      <c r="CY39" s="33">
        <v>0</v>
      </c>
      <c r="CZ39" s="33">
        <v>0</v>
      </c>
      <c r="DA39" s="33">
        <v>0</v>
      </c>
      <c r="DB39" s="33">
        <v>0</v>
      </c>
      <c r="DC39" s="33">
        <v>0</v>
      </c>
      <c r="DD39" s="33">
        <v>0</v>
      </c>
      <c r="DE39" s="33">
        <v>0</v>
      </c>
      <c r="DF39" s="33">
        <v>0</v>
      </c>
      <c r="DG39" s="33">
        <v>0</v>
      </c>
      <c r="DH39" s="33">
        <v>0</v>
      </c>
      <c r="DI39" s="33">
        <v>0</v>
      </c>
      <c r="DJ39" s="33">
        <v>0</v>
      </c>
      <c r="DK39" s="33">
        <v>321.7</v>
      </c>
      <c r="DL39" s="33">
        <v>0</v>
      </c>
      <c r="DM39" s="33">
        <v>0</v>
      </c>
      <c r="DN39" s="33">
        <v>0</v>
      </c>
      <c r="DO39" s="33">
        <v>0</v>
      </c>
      <c r="DP39" s="33">
        <v>0</v>
      </c>
      <c r="DQ39" s="33">
        <v>0</v>
      </c>
      <c r="DR39" s="33">
        <v>0</v>
      </c>
      <c r="DS39" s="33">
        <v>0</v>
      </c>
      <c r="DT39" s="33">
        <v>0</v>
      </c>
      <c r="DU39" s="33">
        <v>0</v>
      </c>
      <c r="DV39" s="33">
        <v>0</v>
      </c>
      <c r="DW39" s="33">
        <v>0</v>
      </c>
      <c r="DX39" s="33">
        <v>0</v>
      </c>
      <c r="DY39" s="33">
        <v>0</v>
      </c>
      <c r="DZ39" s="33">
        <v>0</v>
      </c>
      <c r="EA39" s="33">
        <v>0</v>
      </c>
      <c r="EB39" s="33">
        <v>0</v>
      </c>
      <c r="EC39" s="33">
        <v>0</v>
      </c>
      <c r="ED39" s="33">
        <v>0</v>
      </c>
      <c r="EE39" s="33">
        <v>0</v>
      </c>
      <c r="EF39" s="33">
        <v>0</v>
      </c>
      <c r="EG39" s="33">
        <v>0</v>
      </c>
      <c r="EH39" s="33">
        <v>0</v>
      </c>
      <c r="EI39" s="33">
        <v>0</v>
      </c>
      <c r="EJ39" s="33">
        <v>0</v>
      </c>
      <c r="EK39" s="33">
        <v>0</v>
      </c>
      <c r="EL39" s="33">
        <v>0</v>
      </c>
      <c r="EM39" s="33">
        <v>0</v>
      </c>
      <c r="EN39" s="33">
        <v>0</v>
      </c>
      <c r="EO39" s="33">
        <v>0</v>
      </c>
      <c r="EP39" s="33">
        <v>0</v>
      </c>
      <c r="EQ39" s="33">
        <v>0</v>
      </c>
      <c r="ER39" s="33">
        <v>0</v>
      </c>
      <c r="ES39" s="33">
        <v>0</v>
      </c>
      <c r="ET39" s="33">
        <v>0</v>
      </c>
      <c r="EU39" s="33">
        <v>0</v>
      </c>
      <c r="EV39" s="33">
        <v>0</v>
      </c>
      <c r="EW39" s="33">
        <v>0</v>
      </c>
      <c r="EX39" s="33">
        <v>0</v>
      </c>
      <c r="EY39" s="33">
        <v>0</v>
      </c>
      <c r="EZ39" s="33">
        <v>0</v>
      </c>
      <c r="FA39" s="33">
        <v>0</v>
      </c>
      <c r="FB39" s="33">
        <v>0</v>
      </c>
      <c r="FC39" s="33">
        <v>0</v>
      </c>
      <c r="FD39" s="33">
        <v>0</v>
      </c>
      <c r="FE39" s="33">
        <v>0</v>
      </c>
      <c r="FF39" s="33">
        <v>0</v>
      </c>
      <c r="FG39" s="33">
        <v>0</v>
      </c>
      <c r="FH39" s="33">
        <v>0</v>
      </c>
      <c r="FI39" s="33">
        <v>0</v>
      </c>
      <c r="FJ39" s="33">
        <v>0</v>
      </c>
      <c r="FK39" s="33">
        <v>0</v>
      </c>
      <c r="FL39" s="33">
        <v>0</v>
      </c>
      <c r="FM39" s="33">
        <v>0</v>
      </c>
      <c r="FN39" s="33">
        <v>0</v>
      </c>
      <c r="FO39" s="33">
        <v>0</v>
      </c>
      <c r="FP39" s="33">
        <v>0</v>
      </c>
      <c r="FQ39" s="33">
        <v>0</v>
      </c>
      <c r="FR39" s="33">
        <v>0</v>
      </c>
      <c r="FS39" s="33">
        <v>0</v>
      </c>
    </row>
    <row r="40" spans="1:175" x14ac:dyDescent="0.2">
      <c r="A40" s="28" t="s">
        <v>1297</v>
      </c>
      <c r="B40" s="29">
        <v>390.346</v>
      </c>
      <c r="C40" s="30">
        <v>1298.9000000000001</v>
      </c>
      <c r="D40" s="30">
        <v>-89.987099999999998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33">
        <v>0</v>
      </c>
      <c r="V40" s="33">
        <v>0</v>
      </c>
      <c r="W40" s="33">
        <v>0</v>
      </c>
      <c r="X40" s="33">
        <v>0</v>
      </c>
      <c r="Y40" s="33">
        <v>0</v>
      </c>
      <c r="Z40" s="33">
        <v>0</v>
      </c>
      <c r="AA40" s="33">
        <v>0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0</v>
      </c>
      <c r="AI40" s="33">
        <v>0</v>
      </c>
      <c r="AJ40" s="33">
        <v>0</v>
      </c>
      <c r="AK40" s="33">
        <v>0</v>
      </c>
      <c r="AL40" s="33">
        <v>0</v>
      </c>
      <c r="AM40" s="33">
        <v>0</v>
      </c>
      <c r="AN40" s="33">
        <v>0</v>
      </c>
      <c r="AO40" s="33">
        <v>0</v>
      </c>
      <c r="AP40" s="33">
        <v>0</v>
      </c>
      <c r="AQ40" s="33">
        <v>0</v>
      </c>
      <c r="AR40" s="33">
        <v>0</v>
      </c>
      <c r="AS40" s="33">
        <v>0</v>
      </c>
      <c r="AT40" s="33">
        <v>0</v>
      </c>
      <c r="AU40" s="33">
        <v>0</v>
      </c>
      <c r="AV40" s="33">
        <v>0</v>
      </c>
      <c r="AW40" s="33">
        <v>0</v>
      </c>
      <c r="AX40" s="33">
        <v>0</v>
      </c>
      <c r="AY40" s="33">
        <v>0</v>
      </c>
      <c r="AZ40" s="33">
        <v>0</v>
      </c>
      <c r="BA40" s="33">
        <v>0</v>
      </c>
      <c r="BB40" s="33">
        <v>0</v>
      </c>
      <c r="BC40" s="33">
        <v>0</v>
      </c>
      <c r="BD40" s="33">
        <v>0</v>
      </c>
      <c r="BE40" s="33">
        <v>0</v>
      </c>
      <c r="BF40" s="33">
        <v>432.39420000000001</v>
      </c>
      <c r="BG40" s="33">
        <v>0</v>
      </c>
      <c r="BH40" s="33">
        <v>0</v>
      </c>
      <c r="BI40" s="33">
        <v>0</v>
      </c>
      <c r="BJ40" s="33">
        <v>0</v>
      </c>
      <c r="BK40" s="33">
        <v>0</v>
      </c>
      <c r="BL40" s="33">
        <v>0</v>
      </c>
      <c r="BM40" s="33">
        <v>0</v>
      </c>
      <c r="BN40" s="33">
        <v>0</v>
      </c>
      <c r="BO40" s="33">
        <v>0</v>
      </c>
      <c r="BP40" s="33">
        <v>0</v>
      </c>
      <c r="BQ40" s="33">
        <v>0</v>
      </c>
      <c r="BR40" s="33">
        <v>0</v>
      </c>
      <c r="BS40" s="33">
        <v>0</v>
      </c>
      <c r="BT40" s="33">
        <v>0</v>
      </c>
      <c r="BU40" s="33">
        <v>0</v>
      </c>
      <c r="BV40" s="33">
        <v>0</v>
      </c>
      <c r="BW40" s="33">
        <v>0</v>
      </c>
      <c r="BX40" s="33">
        <v>0</v>
      </c>
      <c r="BY40" s="33">
        <v>0</v>
      </c>
      <c r="BZ40" s="33">
        <v>0</v>
      </c>
      <c r="CA40" s="33">
        <v>0</v>
      </c>
      <c r="CB40" s="33">
        <v>0</v>
      </c>
      <c r="CC40" s="33">
        <v>0</v>
      </c>
      <c r="CD40" s="33">
        <v>0</v>
      </c>
      <c r="CE40" s="33">
        <v>0</v>
      </c>
      <c r="CF40" s="33">
        <v>0</v>
      </c>
      <c r="CG40" s="33">
        <v>0</v>
      </c>
      <c r="CH40" s="33">
        <v>0</v>
      </c>
      <c r="CI40" s="33">
        <v>0</v>
      </c>
      <c r="CJ40" s="33">
        <v>0</v>
      </c>
      <c r="CK40" s="33">
        <v>0</v>
      </c>
      <c r="CL40" s="33">
        <v>0</v>
      </c>
      <c r="CM40" s="33">
        <v>0</v>
      </c>
      <c r="CN40" s="33">
        <v>0</v>
      </c>
      <c r="CO40" s="33">
        <v>0</v>
      </c>
      <c r="CP40" s="33">
        <v>0</v>
      </c>
      <c r="CQ40" s="33">
        <v>0</v>
      </c>
      <c r="CR40" s="33">
        <v>0</v>
      </c>
      <c r="CS40" s="33">
        <v>0</v>
      </c>
      <c r="CT40" s="33">
        <v>0</v>
      </c>
      <c r="CU40" s="33">
        <v>0</v>
      </c>
      <c r="CV40" s="33">
        <v>0</v>
      </c>
      <c r="CW40" s="33">
        <v>0</v>
      </c>
      <c r="CX40" s="33">
        <v>0</v>
      </c>
      <c r="CY40" s="33">
        <v>47.938899999999997</v>
      </c>
      <c r="CZ40" s="33">
        <v>0</v>
      </c>
      <c r="DA40" s="33">
        <v>0</v>
      </c>
      <c r="DB40" s="33">
        <v>0</v>
      </c>
      <c r="DC40" s="33">
        <v>0</v>
      </c>
      <c r="DD40" s="33">
        <v>0</v>
      </c>
      <c r="DE40" s="33">
        <v>0</v>
      </c>
      <c r="DF40" s="33">
        <v>0</v>
      </c>
      <c r="DG40" s="33">
        <v>0</v>
      </c>
      <c r="DH40" s="33">
        <v>0</v>
      </c>
      <c r="DI40" s="33">
        <v>0</v>
      </c>
      <c r="DJ40" s="33">
        <v>0</v>
      </c>
      <c r="DK40" s="33">
        <v>0</v>
      </c>
      <c r="DL40" s="33">
        <v>0</v>
      </c>
      <c r="DM40" s="33">
        <v>0</v>
      </c>
      <c r="DN40" s="33">
        <v>0</v>
      </c>
      <c r="DO40" s="33">
        <v>0</v>
      </c>
      <c r="DP40" s="33">
        <v>0</v>
      </c>
      <c r="DQ40" s="33">
        <v>0</v>
      </c>
      <c r="DR40" s="33">
        <v>0</v>
      </c>
      <c r="DS40" s="33">
        <v>0</v>
      </c>
      <c r="DT40" s="33">
        <v>0</v>
      </c>
      <c r="DU40" s="33">
        <v>0</v>
      </c>
      <c r="DV40" s="33">
        <v>0</v>
      </c>
      <c r="DW40" s="33">
        <v>0</v>
      </c>
      <c r="DX40" s="33">
        <v>0</v>
      </c>
      <c r="DY40" s="33">
        <v>0</v>
      </c>
      <c r="DZ40" s="33">
        <v>0</v>
      </c>
      <c r="EA40" s="33">
        <v>0</v>
      </c>
      <c r="EB40" s="33">
        <v>0</v>
      </c>
      <c r="EC40" s="33">
        <v>0</v>
      </c>
      <c r="ED40" s="33">
        <v>0</v>
      </c>
      <c r="EE40" s="33">
        <v>0</v>
      </c>
      <c r="EF40" s="33">
        <v>0</v>
      </c>
      <c r="EG40" s="33">
        <v>0</v>
      </c>
      <c r="EH40" s="33">
        <v>0</v>
      </c>
      <c r="EI40" s="33">
        <v>0</v>
      </c>
      <c r="EJ40" s="33">
        <v>0</v>
      </c>
      <c r="EK40" s="33">
        <v>0</v>
      </c>
      <c r="EL40" s="33">
        <v>0</v>
      </c>
      <c r="EM40" s="33">
        <v>0</v>
      </c>
      <c r="EN40" s="33">
        <v>0</v>
      </c>
      <c r="EO40" s="33">
        <v>0</v>
      </c>
      <c r="EP40" s="33">
        <v>0</v>
      </c>
      <c r="EQ40" s="33">
        <v>0</v>
      </c>
      <c r="ER40" s="33">
        <v>0</v>
      </c>
      <c r="ES40" s="33">
        <v>0</v>
      </c>
      <c r="ET40" s="33">
        <v>0</v>
      </c>
      <c r="EU40" s="33">
        <v>0</v>
      </c>
      <c r="EV40" s="33">
        <v>0</v>
      </c>
      <c r="EW40" s="33">
        <v>0</v>
      </c>
      <c r="EX40" s="33">
        <v>0</v>
      </c>
      <c r="EY40" s="33">
        <v>0</v>
      </c>
      <c r="EZ40" s="33">
        <v>0</v>
      </c>
      <c r="FA40" s="33">
        <v>0</v>
      </c>
      <c r="FB40" s="33">
        <v>0</v>
      </c>
      <c r="FC40" s="33">
        <v>0</v>
      </c>
      <c r="FD40" s="33">
        <v>0</v>
      </c>
      <c r="FE40" s="33">
        <v>0</v>
      </c>
      <c r="FF40" s="33">
        <v>0</v>
      </c>
      <c r="FG40" s="33">
        <v>0</v>
      </c>
      <c r="FH40" s="33">
        <v>0</v>
      </c>
      <c r="FI40" s="33">
        <v>0</v>
      </c>
      <c r="FJ40" s="33">
        <v>0</v>
      </c>
      <c r="FK40" s="33">
        <v>0</v>
      </c>
      <c r="FL40" s="33">
        <v>0</v>
      </c>
      <c r="FM40" s="33">
        <v>0</v>
      </c>
      <c r="FN40" s="33">
        <v>0</v>
      </c>
      <c r="FO40" s="33">
        <v>0</v>
      </c>
      <c r="FP40" s="33">
        <v>0</v>
      </c>
      <c r="FQ40" s="33">
        <v>0</v>
      </c>
      <c r="FR40" s="33">
        <v>0</v>
      </c>
      <c r="FS40" s="33">
        <v>0</v>
      </c>
    </row>
    <row r="41" spans="1:175" x14ac:dyDescent="0.2">
      <c r="A41" s="31" t="s">
        <v>1298</v>
      </c>
      <c r="B41" s="29">
        <v>322.28800000000001</v>
      </c>
      <c r="C41" s="30">
        <v>1309.7</v>
      </c>
      <c r="D41" s="30">
        <v>-8280.7562999999991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33">
        <v>0</v>
      </c>
      <c r="V41" s="33">
        <v>0</v>
      </c>
      <c r="W41" s="33">
        <v>0</v>
      </c>
      <c r="X41" s="33">
        <v>0</v>
      </c>
      <c r="Y41" s="33">
        <v>0</v>
      </c>
      <c r="Z41" s="33">
        <v>0</v>
      </c>
      <c r="AA41" s="33">
        <v>0</v>
      </c>
      <c r="AB41" s="33">
        <v>0</v>
      </c>
      <c r="AC41" s="33">
        <v>0</v>
      </c>
      <c r="AD41" s="35">
        <v>205.8784</v>
      </c>
      <c r="AE41" s="33">
        <v>0</v>
      </c>
      <c r="AF41" s="33">
        <v>0</v>
      </c>
      <c r="AG41" s="33">
        <v>0</v>
      </c>
      <c r="AH41" s="33">
        <v>0</v>
      </c>
      <c r="AI41" s="33">
        <v>0</v>
      </c>
      <c r="AJ41" s="33">
        <v>0</v>
      </c>
      <c r="AK41" s="33">
        <v>0</v>
      </c>
      <c r="AL41" s="33">
        <v>0</v>
      </c>
      <c r="AM41" s="33">
        <v>0</v>
      </c>
      <c r="AN41" s="33">
        <v>0</v>
      </c>
      <c r="AO41" s="33">
        <v>0</v>
      </c>
      <c r="AP41" s="33">
        <v>0</v>
      </c>
      <c r="AQ41" s="33">
        <v>0</v>
      </c>
      <c r="AR41" s="33">
        <v>0</v>
      </c>
      <c r="AS41" s="33">
        <v>0</v>
      </c>
      <c r="AT41" s="33">
        <v>0</v>
      </c>
      <c r="AU41" s="33">
        <v>0</v>
      </c>
      <c r="AV41" s="33">
        <v>0</v>
      </c>
      <c r="AW41" s="33">
        <v>0</v>
      </c>
      <c r="AX41" s="33">
        <v>0</v>
      </c>
      <c r="AY41" s="33">
        <v>0</v>
      </c>
      <c r="AZ41" s="33">
        <v>0</v>
      </c>
      <c r="BA41" s="33">
        <v>0</v>
      </c>
      <c r="BB41" s="33">
        <v>0</v>
      </c>
      <c r="BC41" s="33">
        <v>0</v>
      </c>
      <c r="BD41" s="33">
        <v>0</v>
      </c>
      <c r="BE41" s="33">
        <v>0</v>
      </c>
      <c r="BF41" s="33">
        <v>0</v>
      </c>
      <c r="BG41" s="33">
        <v>0</v>
      </c>
      <c r="BH41" s="33">
        <v>0</v>
      </c>
      <c r="BI41" s="33">
        <v>0</v>
      </c>
      <c r="BJ41" s="33">
        <v>0</v>
      </c>
      <c r="BK41" s="33">
        <v>0</v>
      </c>
      <c r="BL41" s="33">
        <v>0</v>
      </c>
      <c r="BM41" s="33">
        <v>0</v>
      </c>
      <c r="BN41" s="33">
        <v>0</v>
      </c>
      <c r="BO41" s="33">
        <v>0</v>
      </c>
      <c r="BP41" s="33">
        <v>0</v>
      </c>
      <c r="BQ41" s="33">
        <v>0</v>
      </c>
      <c r="BR41" s="33">
        <v>0</v>
      </c>
      <c r="BS41" s="33">
        <v>0</v>
      </c>
      <c r="BT41" s="33">
        <v>0</v>
      </c>
      <c r="BU41" s="33">
        <v>0</v>
      </c>
      <c r="BV41" s="33">
        <v>0</v>
      </c>
      <c r="BW41" s="33">
        <v>0</v>
      </c>
      <c r="BX41" s="33">
        <v>0</v>
      </c>
      <c r="BY41" s="33">
        <v>0</v>
      </c>
      <c r="BZ41" s="33">
        <v>0</v>
      </c>
      <c r="CA41" s="33">
        <v>0</v>
      </c>
      <c r="CB41" s="33">
        <v>0</v>
      </c>
      <c r="CC41" s="33">
        <v>0</v>
      </c>
      <c r="CD41" s="33">
        <v>0</v>
      </c>
      <c r="CE41" s="33">
        <v>0</v>
      </c>
      <c r="CF41" s="33">
        <v>0</v>
      </c>
      <c r="CG41" s="33">
        <v>0</v>
      </c>
      <c r="CH41" s="33">
        <v>0</v>
      </c>
      <c r="CI41" s="33">
        <v>0</v>
      </c>
      <c r="CJ41" s="33">
        <v>0</v>
      </c>
      <c r="CK41" s="33">
        <v>0</v>
      </c>
      <c r="CL41" s="33">
        <v>0</v>
      </c>
      <c r="CM41" s="33">
        <v>0</v>
      </c>
      <c r="CN41" s="33">
        <v>0</v>
      </c>
      <c r="CO41" s="33">
        <v>0</v>
      </c>
      <c r="CP41" s="33">
        <v>0</v>
      </c>
      <c r="CQ41" s="33">
        <v>0</v>
      </c>
      <c r="CR41" s="33">
        <v>0</v>
      </c>
      <c r="CS41" s="33">
        <v>0</v>
      </c>
      <c r="CT41" s="33">
        <v>0</v>
      </c>
      <c r="CU41" s="33">
        <v>0</v>
      </c>
      <c r="CV41" s="33">
        <v>0</v>
      </c>
      <c r="CW41" s="33">
        <v>0</v>
      </c>
      <c r="CX41" s="33">
        <v>0</v>
      </c>
      <c r="CY41" s="33">
        <v>0</v>
      </c>
      <c r="CZ41" s="33">
        <v>0</v>
      </c>
      <c r="DA41" s="33">
        <v>0</v>
      </c>
      <c r="DB41" s="33">
        <v>0</v>
      </c>
      <c r="DC41" s="33">
        <v>0</v>
      </c>
      <c r="DD41" s="33">
        <v>0</v>
      </c>
      <c r="DE41" s="33">
        <v>0</v>
      </c>
      <c r="DF41" s="33">
        <v>0</v>
      </c>
      <c r="DG41" s="33">
        <v>0</v>
      </c>
      <c r="DH41" s="33">
        <v>0</v>
      </c>
      <c r="DI41" s="33">
        <v>0</v>
      </c>
      <c r="DJ41" s="33">
        <v>0</v>
      </c>
      <c r="DK41" s="33">
        <v>0</v>
      </c>
      <c r="DL41" s="33">
        <v>0</v>
      </c>
      <c r="DM41" s="33">
        <v>0</v>
      </c>
      <c r="DN41" s="33">
        <v>0</v>
      </c>
      <c r="DO41" s="33">
        <v>0</v>
      </c>
      <c r="DP41" s="33">
        <v>0</v>
      </c>
      <c r="DQ41" s="33">
        <v>0</v>
      </c>
      <c r="DR41" s="33">
        <v>0</v>
      </c>
      <c r="DS41" s="33">
        <v>0</v>
      </c>
      <c r="DT41" s="33">
        <v>0</v>
      </c>
      <c r="DU41" s="33">
        <v>0</v>
      </c>
      <c r="DV41" s="33">
        <v>0</v>
      </c>
      <c r="DW41" s="33">
        <v>0</v>
      </c>
      <c r="DX41" s="33">
        <v>0</v>
      </c>
      <c r="DY41" s="33">
        <v>0</v>
      </c>
      <c r="DZ41" s="33">
        <v>1483.3133</v>
      </c>
      <c r="EA41" s="33">
        <v>1370.3895</v>
      </c>
      <c r="EB41" s="33">
        <v>0</v>
      </c>
      <c r="EC41" s="33">
        <v>1167.0195000000001</v>
      </c>
      <c r="ED41" s="35">
        <v>1293.6818000000001</v>
      </c>
      <c r="EE41" s="33">
        <v>1312.0987</v>
      </c>
      <c r="EF41" s="33">
        <v>1341.7342000000001</v>
      </c>
      <c r="EG41" s="33">
        <v>0</v>
      </c>
      <c r="EH41" s="33">
        <v>0</v>
      </c>
      <c r="EI41" s="33">
        <v>0</v>
      </c>
      <c r="EJ41" s="33">
        <v>0</v>
      </c>
      <c r="EK41" s="33">
        <v>0</v>
      </c>
      <c r="EL41" s="33">
        <v>0</v>
      </c>
      <c r="EM41" s="33">
        <v>0</v>
      </c>
      <c r="EN41" s="33">
        <v>0</v>
      </c>
      <c r="EO41" s="33">
        <v>0</v>
      </c>
      <c r="EP41" s="33">
        <v>0</v>
      </c>
      <c r="EQ41" s="33">
        <v>0</v>
      </c>
      <c r="ER41" s="33">
        <v>0</v>
      </c>
      <c r="ES41" s="33">
        <v>0</v>
      </c>
      <c r="ET41" s="33">
        <v>0</v>
      </c>
      <c r="EU41" s="33">
        <v>0</v>
      </c>
      <c r="EV41" s="33">
        <v>0</v>
      </c>
      <c r="EW41" s="33">
        <v>0</v>
      </c>
      <c r="EX41" s="33">
        <v>0</v>
      </c>
      <c r="EY41" s="33">
        <v>0</v>
      </c>
      <c r="EZ41" s="33">
        <v>0</v>
      </c>
      <c r="FA41" s="33">
        <v>0</v>
      </c>
      <c r="FB41" s="33">
        <v>0</v>
      </c>
      <c r="FC41" s="33">
        <v>0</v>
      </c>
      <c r="FD41" s="33">
        <v>0</v>
      </c>
      <c r="FE41" s="33">
        <v>0</v>
      </c>
      <c r="FF41" s="33">
        <v>0</v>
      </c>
      <c r="FG41" s="33">
        <v>0</v>
      </c>
      <c r="FH41" s="33">
        <v>0</v>
      </c>
      <c r="FI41" s="33">
        <v>0</v>
      </c>
      <c r="FJ41" s="33">
        <v>0</v>
      </c>
      <c r="FK41" s="33">
        <v>0</v>
      </c>
      <c r="FL41" s="33">
        <v>53.797499999999999</v>
      </c>
      <c r="FM41" s="33">
        <v>54.493600000000001</v>
      </c>
      <c r="FN41" s="33">
        <v>0</v>
      </c>
      <c r="FO41" s="33">
        <v>0</v>
      </c>
      <c r="FP41" s="33">
        <v>80.821299999999994</v>
      </c>
      <c r="FQ41" s="33">
        <v>0</v>
      </c>
      <c r="FR41" s="33">
        <v>0</v>
      </c>
      <c r="FS41" s="33">
        <v>239.81649999999999</v>
      </c>
    </row>
    <row r="42" spans="1:175" x14ac:dyDescent="0.2">
      <c r="A42" s="28" t="s">
        <v>1299</v>
      </c>
      <c r="B42" s="29">
        <v>702.69</v>
      </c>
      <c r="C42" s="30">
        <v>1389.5</v>
      </c>
      <c r="D42" s="30">
        <v>-0.48986999999988257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33">
        <v>0</v>
      </c>
      <c r="S42" s="33">
        <v>0</v>
      </c>
      <c r="T42" s="33">
        <v>0</v>
      </c>
      <c r="U42" s="33">
        <v>0</v>
      </c>
      <c r="V42" s="33">
        <v>0</v>
      </c>
      <c r="W42" s="33">
        <v>0</v>
      </c>
      <c r="X42" s="33">
        <v>0</v>
      </c>
      <c r="Y42" s="33">
        <v>0</v>
      </c>
      <c r="Z42" s="33">
        <v>0</v>
      </c>
      <c r="AA42" s="33">
        <v>0</v>
      </c>
      <c r="AB42" s="33">
        <v>0</v>
      </c>
      <c r="AC42" s="33">
        <v>0</v>
      </c>
      <c r="AD42" s="33">
        <v>0</v>
      </c>
      <c r="AE42" s="33">
        <v>0</v>
      </c>
      <c r="AF42" s="33">
        <v>0</v>
      </c>
      <c r="AG42" s="33">
        <v>0</v>
      </c>
      <c r="AH42" s="33">
        <v>0</v>
      </c>
      <c r="AI42" s="33">
        <v>0</v>
      </c>
      <c r="AJ42" s="33">
        <v>0</v>
      </c>
      <c r="AK42" s="33">
        <v>0</v>
      </c>
      <c r="AL42" s="33">
        <v>0</v>
      </c>
      <c r="AM42" s="33">
        <v>0</v>
      </c>
      <c r="AN42" s="33">
        <v>0</v>
      </c>
      <c r="AO42" s="33">
        <v>0</v>
      </c>
      <c r="AP42" s="33">
        <v>0</v>
      </c>
      <c r="AQ42" s="33">
        <v>0</v>
      </c>
      <c r="AR42" s="33">
        <v>0</v>
      </c>
      <c r="AS42" s="33">
        <v>0</v>
      </c>
      <c r="AT42" s="33">
        <v>0</v>
      </c>
      <c r="AU42" s="33">
        <v>0</v>
      </c>
      <c r="AV42" s="33">
        <v>0</v>
      </c>
      <c r="AW42" s="33">
        <v>0</v>
      </c>
      <c r="AX42" s="33">
        <v>0</v>
      </c>
      <c r="AY42" s="33">
        <v>0</v>
      </c>
      <c r="AZ42" s="33">
        <v>0</v>
      </c>
      <c r="BA42" s="33">
        <v>0</v>
      </c>
      <c r="BB42" s="33">
        <v>0</v>
      </c>
      <c r="BC42" s="33">
        <v>0</v>
      </c>
      <c r="BD42" s="33">
        <v>0</v>
      </c>
      <c r="BE42" s="33">
        <v>0</v>
      </c>
      <c r="BF42" s="33">
        <v>0</v>
      </c>
      <c r="BG42" s="33">
        <v>0</v>
      </c>
      <c r="BH42" s="33">
        <v>0</v>
      </c>
      <c r="BI42" s="33">
        <v>0</v>
      </c>
      <c r="BJ42" s="33">
        <v>0</v>
      </c>
      <c r="BK42" s="33">
        <v>0</v>
      </c>
      <c r="BL42" s="33">
        <v>0</v>
      </c>
      <c r="BM42" s="33">
        <v>0</v>
      </c>
      <c r="BN42" s="33">
        <v>0</v>
      </c>
      <c r="BO42" s="33">
        <v>0</v>
      </c>
      <c r="BP42" s="33">
        <v>0</v>
      </c>
      <c r="BQ42" s="33">
        <v>0</v>
      </c>
      <c r="BR42" s="33">
        <v>0</v>
      </c>
      <c r="BS42" s="33">
        <v>0</v>
      </c>
      <c r="BT42" s="33">
        <v>0</v>
      </c>
      <c r="BU42" s="33">
        <v>0</v>
      </c>
      <c r="BV42" s="33">
        <v>0</v>
      </c>
      <c r="BW42" s="33">
        <v>0</v>
      </c>
      <c r="BX42" s="33">
        <v>0</v>
      </c>
      <c r="BY42" s="33">
        <v>0</v>
      </c>
      <c r="BZ42" s="33">
        <v>0</v>
      </c>
      <c r="CA42" s="33">
        <v>0</v>
      </c>
      <c r="CB42" s="33">
        <v>0</v>
      </c>
      <c r="CC42" s="33">
        <v>0</v>
      </c>
      <c r="CD42" s="33">
        <v>0</v>
      </c>
      <c r="CE42" s="33">
        <v>0</v>
      </c>
      <c r="CF42" s="33">
        <v>0</v>
      </c>
      <c r="CG42" s="33">
        <v>0</v>
      </c>
      <c r="CH42" s="33">
        <v>0</v>
      </c>
      <c r="CI42" s="33">
        <v>0</v>
      </c>
      <c r="CJ42" s="33">
        <v>0</v>
      </c>
      <c r="CK42" s="33">
        <v>0</v>
      </c>
      <c r="CL42" s="33">
        <v>0</v>
      </c>
      <c r="CM42" s="33">
        <v>0</v>
      </c>
      <c r="CN42" s="33">
        <v>0</v>
      </c>
      <c r="CO42" s="33">
        <v>0</v>
      </c>
      <c r="CP42" s="33">
        <v>0</v>
      </c>
      <c r="CQ42" s="33">
        <v>0</v>
      </c>
      <c r="CR42" s="33">
        <v>0</v>
      </c>
      <c r="CS42" s="33">
        <v>0</v>
      </c>
      <c r="CT42" s="33">
        <v>0</v>
      </c>
      <c r="CU42" s="33">
        <v>0</v>
      </c>
      <c r="CV42" s="33">
        <v>0</v>
      </c>
      <c r="CW42" s="33">
        <v>0</v>
      </c>
      <c r="CX42" s="33">
        <v>0</v>
      </c>
      <c r="CY42" s="33">
        <v>0</v>
      </c>
      <c r="CZ42" s="33">
        <v>0</v>
      </c>
      <c r="DA42" s="33">
        <v>0</v>
      </c>
      <c r="DB42" s="33">
        <v>0</v>
      </c>
      <c r="DC42" s="33">
        <v>0</v>
      </c>
      <c r="DD42" s="33">
        <v>0</v>
      </c>
      <c r="DE42" s="33">
        <v>92.930440000000004</v>
      </c>
      <c r="DF42" s="33">
        <v>0</v>
      </c>
      <c r="DG42" s="33">
        <v>0</v>
      </c>
      <c r="DH42" s="33">
        <v>0</v>
      </c>
      <c r="DI42" s="33">
        <v>0</v>
      </c>
      <c r="DJ42" s="33">
        <v>0</v>
      </c>
      <c r="DK42" s="33">
        <v>0</v>
      </c>
      <c r="DL42" s="33">
        <v>0</v>
      </c>
      <c r="DM42" s="33">
        <v>0</v>
      </c>
      <c r="DN42" s="33">
        <v>0</v>
      </c>
      <c r="DO42" s="33">
        <v>0</v>
      </c>
      <c r="DP42" s="33">
        <v>0</v>
      </c>
      <c r="DQ42" s="33">
        <v>0</v>
      </c>
      <c r="DR42" s="33">
        <v>0</v>
      </c>
      <c r="DS42" s="33">
        <v>0</v>
      </c>
      <c r="DT42" s="33">
        <v>0</v>
      </c>
      <c r="DU42" s="33">
        <v>0</v>
      </c>
      <c r="DV42" s="33">
        <v>0</v>
      </c>
      <c r="DW42" s="33">
        <v>0</v>
      </c>
      <c r="DX42" s="33">
        <v>428.44348000000002</v>
      </c>
      <c r="DY42" s="33">
        <v>0</v>
      </c>
      <c r="DZ42" s="33">
        <v>0</v>
      </c>
      <c r="EA42" s="33">
        <v>0</v>
      </c>
      <c r="EB42" s="33">
        <v>0</v>
      </c>
      <c r="EC42" s="33">
        <v>0</v>
      </c>
      <c r="ED42" s="33">
        <v>0</v>
      </c>
      <c r="EE42" s="33">
        <v>0</v>
      </c>
      <c r="EF42" s="33">
        <v>0</v>
      </c>
      <c r="EG42" s="33">
        <v>0</v>
      </c>
      <c r="EH42" s="33">
        <v>0</v>
      </c>
      <c r="EI42" s="33">
        <v>0</v>
      </c>
      <c r="EJ42" s="33">
        <v>0</v>
      </c>
      <c r="EK42" s="33">
        <v>0</v>
      </c>
      <c r="EL42" s="33">
        <v>0</v>
      </c>
      <c r="EM42" s="33">
        <v>0</v>
      </c>
      <c r="EN42" s="33">
        <v>0</v>
      </c>
      <c r="EO42" s="33">
        <v>0</v>
      </c>
      <c r="EP42" s="33">
        <v>0</v>
      </c>
      <c r="EQ42" s="33">
        <v>0</v>
      </c>
      <c r="ER42" s="33">
        <v>0</v>
      </c>
      <c r="ES42" s="33">
        <v>0</v>
      </c>
      <c r="ET42" s="33">
        <v>0</v>
      </c>
      <c r="EU42" s="33">
        <v>0</v>
      </c>
      <c r="EV42" s="33">
        <v>0</v>
      </c>
      <c r="EW42" s="33">
        <v>0</v>
      </c>
      <c r="EX42" s="33">
        <v>0</v>
      </c>
      <c r="EY42" s="33">
        <v>0</v>
      </c>
      <c r="EZ42" s="33">
        <v>0</v>
      </c>
      <c r="FA42" s="33">
        <v>0</v>
      </c>
      <c r="FB42" s="33">
        <v>0</v>
      </c>
      <c r="FC42" s="33">
        <v>0</v>
      </c>
      <c r="FD42" s="33">
        <v>217.00138999999999</v>
      </c>
      <c r="FE42" s="33">
        <v>186.37127000000001</v>
      </c>
      <c r="FF42" s="34">
        <v>-221.56671</v>
      </c>
      <c r="FG42" s="33">
        <v>0</v>
      </c>
      <c r="FH42" s="33">
        <v>0</v>
      </c>
      <c r="FI42" s="33">
        <v>0</v>
      </c>
      <c r="FJ42" s="33">
        <v>0</v>
      </c>
      <c r="FK42" s="33">
        <v>0</v>
      </c>
      <c r="FL42" s="33">
        <v>0</v>
      </c>
      <c r="FM42" s="33">
        <v>0</v>
      </c>
      <c r="FN42" s="33">
        <v>0</v>
      </c>
      <c r="FO42" s="33">
        <v>0</v>
      </c>
      <c r="FP42" s="33">
        <v>0</v>
      </c>
      <c r="FQ42" s="33">
        <v>0</v>
      </c>
      <c r="FR42" s="33">
        <v>0</v>
      </c>
      <c r="FS42" s="33">
        <v>0</v>
      </c>
    </row>
    <row r="43" spans="1:175" x14ac:dyDescent="0.2">
      <c r="A43" s="32" t="s">
        <v>903</v>
      </c>
      <c r="B43" s="29">
        <v>1308.5840000000001</v>
      </c>
      <c r="C43" s="30">
        <v>1451.4</v>
      </c>
      <c r="D43" s="30">
        <v>-62202.961999999992</v>
      </c>
      <c r="E43" s="33">
        <v>0</v>
      </c>
      <c r="F43" s="33">
        <v>0</v>
      </c>
      <c r="G43" s="33">
        <v>32694.775000000001</v>
      </c>
      <c r="H43" s="33">
        <v>0</v>
      </c>
      <c r="I43" s="33">
        <v>0</v>
      </c>
      <c r="J43" s="33">
        <v>0</v>
      </c>
      <c r="K43" s="33">
        <v>0</v>
      </c>
      <c r="L43" s="33">
        <v>0</v>
      </c>
      <c r="M43" s="36">
        <v>817.42200000000003</v>
      </c>
      <c r="N43" s="33">
        <v>0</v>
      </c>
      <c r="O43" s="33">
        <v>0</v>
      </c>
      <c r="P43" s="33">
        <v>0</v>
      </c>
      <c r="Q43" s="33">
        <v>0</v>
      </c>
      <c r="R43" s="33">
        <v>0</v>
      </c>
      <c r="S43" s="33">
        <v>0</v>
      </c>
      <c r="T43" s="33">
        <v>0</v>
      </c>
      <c r="U43" s="33">
        <v>0</v>
      </c>
      <c r="V43" s="33">
        <v>0</v>
      </c>
      <c r="W43" s="33">
        <v>0</v>
      </c>
      <c r="X43" s="33">
        <v>672.77200000000005</v>
      </c>
      <c r="Y43" s="33">
        <v>0</v>
      </c>
      <c r="Z43" s="33">
        <v>0</v>
      </c>
      <c r="AA43" s="33">
        <v>0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33">
        <v>1685.3779999999999</v>
      </c>
      <c r="AH43" s="33">
        <v>0</v>
      </c>
      <c r="AI43" s="33">
        <v>0</v>
      </c>
      <c r="AJ43" s="33">
        <v>0</v>
      </c>
      <c r="AK43" s="33">
        <v>0</v>
      </c>
      <c r="AL43" s="33">
        <v>0</v>
      </c>
      <c r="AM43" s="35">
        <v>89.456000000000003</v>
      </c>
      <c r="AN43" s="33">
        <v>0</v>
      </c>
      <c r="AO43" s="33">
        <v>9214.8819999999996</v>
      </c>
      <c r="AP43" s="33">
        <v>0</v>
      </c>
      <c r="AQ43" s="33">
        <v>0</v>
      </c>
      <c r="AR43" s="33">
        <v>0</v>
      </c>
      <c r="AS43" s="33">
        <v>0</v>
      </c>
      <c r="AT43" s="33">
        <v>0</v>
      </c>
      <c r="AU43" s="33">
        <v>0</v>
      </c>
      <c r="AV43" s="33">
        <v>0</v>
      </c>
      <c r="AW43" s="33">
        <v>0</v>
      </c>
      <c r="AX43" s="33">
        <v>0</v>
      </c>
      <c r="AY43" s="33">
        <v>0</v>
      </c>
      <c r="AZ43" s="33">
        <v>0</v>
      </c>
      <c r="BA43" s="33">
        <v>0</v>
      </c>
      <c r="BB43" s="33">
        <v>0</v>
      </c>
      <c r="BC43" s="33">
        <v>0</v>
      </c>
      <c r="BD43" s="33">
        <v>0</v>
      </c>
      <c r="BE43" s="33">
        <v>0</v>
      </c>
      <c r="BF43" s="33">
        <v>0</v>
      </c>
      <c r="BG43" s="33">
        <v>0</v>
      </c>
      <c r="BH43" s="33">
        <v>0</v>
      </c>
      <c r="BI43" s="33">
        <v>0</v>
      </c>
      <c r="BJ43" s="33">
        <v>0</v>
      </c>
      <c r="BK43" s="33">
        <v>0</v>
      </c>
      <c r="BL43" s="33">
        <v>0</v>
      </c>
      <c r="BM43" s="33">
        <v>0</v>
      </c>
      <c r="BN43" s="34">
        <v>-113.306</v>
      </c>
      <c r="BO43" s="33">
        <v>0</v>
      </c>
      <c r="BP43" s="33">
        <v>359.58199999999999</v>
      </c>
      <c r="BQ43" s="33">
        <v>0</v>
      </c>
      <c r="BR43" s="33">
        <v>0</v>
      </c>
      <c r="BS43" s="33">
        <v>0</v>
      </c>
      <c r="BT43" s="33">
        <v>0</v>
      </c>
      <c r="BU43" s="33">
        <v>0</v>
      </c>
      <c r="BV43" s="33">
        <v>0</v>
      </c>
      <c r="BW43" s="33">
        <v>0</v>
      </c>
      <c r="BX43" s="33">
        <v>0</v>
      </c>
      <c r="BY43" s="33">
        <v>0</v>
      </c>
      <c r="BZ43" s="33">
        <v>0</v>
      </c>
      <c r="CA43" s="33">
        <v>0</v>
      </c>
      <c r="CB43" s="33">
        <v>0</v>
      </c>
      <c r="CC43" s="33">
        <v>1590.2529999999999</v>
      </c>
      <c r="CD43" s="33">
        <v>0</v>
      </c>
      <c r="CE43" s="33">
        <v>0</v>
      </c>
      <c r="CF43" s="33">
        <v>0</v>
      </c>
      <c r="CG43" s="33">
        <v>0</v>
      </c>
      <c r="CH43" s="33">
        <v>0</v>
      </c>
      <c r="CI43" s="33">
        <v>0</v>
      </c>
      <c r="CJ43" s="33">
        <v>0</v>
      </c>
      <c r="CK43" s="34">
        <v>-1040.133</v>
      </c>
      <c r="CL43" s="33">
        <v>0</v>
      </c>
      <c r="CM43" s="33">
        <v>0</v>
      </c>
      <c r="CN43" s="33">
        <v>0</v>
      </c>
      <c r="CO43" s="33">
        <v>0</v>
      </c>
      <c r="CP43" s="33">
        <v>0</v>
      </c>
      <c r="CQ43" s="33">
        <v>0</v>
      </c>
      <c r="CR43" s="33">
        <v>0</v>
      </c>
      <c r="CS43" s="33">
        <v>0</v>
      </c>
      <c r="CT43" s="33">
        <v>0</v>
      </c>
      <c r="CU43" s="33">
        <v>0</v>
      </c>
      <c r="CV43" s="33">
        <v>0</v>
      </c>
      <c r="CW43" s="33">
        <v>0</v>
      </c>
      <c r="CX43" s="34">
        <v>-327.86099999999999</v>
      </c>
      <c r="CY43" s="33">
        <v>0</v>
      </c>
      <c r="CZ43" s="33">
        <v>0</v>
      </c>
      <c r="DA43" s="33">
        <v>754.18499999999995</v>
      </c>
      <c r="DB43" s="33">
        <v>0</v>
      </c>
      <c r="DC43" s="33">
        <v>0</v>
      </c>
      <c r="DD43" s="33">
        <v>0</v>
      </c>
      <c r="DE43" s="33">
        <v>0</v>
      </c>
      <c r="DF43" s="35">
        <v>1051.28</v>
      </c>
      <c r="DG43" s="35">
        <v>1099.8699999999999</v>
      </c>
      <c r="DH43" s="33">
        <v>1036.2840000000001</v>
      </c>
      <c r="DI43" s="33">
        <v>0</v>
      </c>
      <c r="DJ43" s="33">
        <v>0</v>
      </c>
      <c r="DK43" s="33">
        <v>0</v>
      </c>
      <c r="DL43" s="33">
        <v>0</v>
      </c>
      <c r="DM43" s="33">
        <v>0</v>
      </c>
      <c r="DN43" s="33">
        <v>0</v>
      </c>
      <c r="DO43" s="33">
        <v>0</v>
      </c>
      <c r="DP43" s="33">
        <v>0</v>
      </c>
      <c r="DQ43" s="33">
        <v>0</v>
      </c>
      <c r="DR43" s="33">
        <v>0</v>
      </c>
      <c r="DS43" s="33">
        <v>0</v>
      </c>
      <c r="DT43" s="33">
        <v>0</v>
      </c>
      <c r="DU43" s="33">
        <v>0</v>
      </c>
      <c r="DV43" s="33">
        <v>0</v>
      </c>
      <c r="DW43" s="33">
        <v>0</v>
      </c>
      <c r="DX43" s="33">
        <v>0</v>
      </c>
      <c r="DY43" s="33">
        <v>0</v>
      </c>
      <c r="DZ43" s="33">
        <v>0</v>
      </c>
      <c r="EA43" s="33">
        <v>0</v>
      </c>
      <c r="EB43" s="33">
        <v>728.73199999999997</v>
      </c>
      <c r="EC43" s="34">
        <v>-534.46299999999997</v>
      </c>
      <c r="ED43" s="33">
        <v>0</v>
      </c>
      <c r="EE43" s="33">
        <v>0</v>
      </c>
      <c r="EF43" s="33">
        <v>0</v>
      </c>
      <c r="EG43" s="33">
        <v>2768.625</v>
      </c>
      <c r="EH43" s="33">
        <v>4871.7550000000001</v>
      </c>
      <c r="EI43" s="33">
        <v>4551.4679999999998</v>
      </c>
      <c r="EJ43" s="33">
        <v>0</v>
      </c>
      <c r="EK43" s="33">
        <v>0</v>
      </c>
      <c r="EL43" s="33">
        <v>689.14599999999996</v>
      </c>
      <c r="EM43" s="34">
        <v>-611.47500000000002</v>
      </c>
      <c r="EN43" s="33">
        <v>0</v>
      </c>
      <c r="EO43" s="33">
        <v>0</v>
      </c>
      <c r="EP43" s="33">
        <v>0</v>
      </c>
      <c r="EQ43" s="33">
        <v>0</v>
      </c>
      <c r="ER43" s="33">
        <v>1600.317</v>
      </c>
      <c r="ES43" s="33">
        <v>0</v>
      </c>
      <c r="ET43" s="33">
        <v>0</v>
      </c>
      <c r="EU43" s="33">
        <v>0</v>
      </c>
      <c r="EV43" s="33">
        <v>0</v>
      </c>
      <c r="EW43" s="33">
        <v>0</v>
      </c>
      <c r="EX43" s="33">
        <v>0</v>
      </c>
      <c r="EY43" s="33">
        <v>0</v>
      </c>
      <c r="EZ43" s="33">
        <v>0</v>
      </c>
      <c r="FA43" s="33">
        <v>0</v>
      </c>
      <c r="FB43" s="33">
        <v>0</v>
      </c>
      <c r="FC43" s="33">
        <v>0</v>
      </c>
      <c r="FD43" s="33">
        <v>0</v>
      </c>
      <c r="FE43" s="33">
        <v>0</v>
      </c>
      <c r="FF43" s="33">
        <v>0</v>
      </c>
      <c r="FG43" s="34">
        <v>-137.398</v>
      </c>
      <c r="FH43" s="33">
        <v>0</v>
      </c>
      <c r="FI43" s="33">
        <v>0</v>
      </c>
      <c r="FJ43" s="33">
        <v>0</v>
      </c>
      <c r="FK43" s="33">
        <v>0</v>
      </c>
      <c r="FL43" s="33">
        <v>0</v>
      </c>
      <c r="FM43" s="33">
        <v>0</v>
      </c>
      <c r="FN43" s="33">
        <v>0</v>
      </c>
      <c r="FO43" s="33">
        <v>0</v>
      </c>
      <c r="FP43" s="33">
        <v>0</v>
      </c>
      <c r="FQ43" s="33">
        <v>0</v>
      </c>
      <c r="FR43" s="33">
        <v>0</v>
      </c>
      <c r="FS43" s="33">
        <v>0</v>
      </c>
    </row>
    <row r="44" spans="1:175" x14ac:dyDescent="0.2">
      <c r="A44" s="31" t="s">
        <v>1300</v>
      </c>
      <c r="B44" s="29">
        <v>609.67600000000004</v>
      </c>
      <c r="C44" s="30">
        <v>1460.7</v>
      </c>
      <c r="D44" s="30">
        <v>635.07600000000002</v>
      </c>
      <c r="E44" s="33">
        <v>0</v>
      </c>
      <c r="F44" s="33">
        <v>0</v>
      </c>
      <c r="G44" s="33">
        <v>0</v>
      </c>
      <c r="H44" s="33">
        <v>0</v>
      </c>
      <c r="I44" s="35">
        <v>63.5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33">
        <v>0</v>
      </c>
      <c r="V44" s="33">
        <v>0</v>
      </c>
      <c r="W44" s="33">
        <v>0</v>
      </c>
      <c r="X44" s="33">
        <v>0</v>
      </c>
      <c r="Y44" s="33">
        <v>0</v>
      </c>
      <c r="Z44" s="33">
        <v>0</v>
      </c>
      <c r="AA44" s="33">
        <v>0</v>
      </c>
      <c r="AB44" s="33">
        <v>0</v>
      </c>
      <c r="AC44" s="33">
        <v>0</v>
      </c>
      <c r="AD44" s="33">
        <v>0</v>
      </c>
      <c r="AE44" s="33">
        <v>0</v>
      </c>
      <c r="AF44" s="33">
        <v>0</v>
      </c>
      <c r="AG44" s="33">
        <v>0</v>
      </c>
      <c r="AH44" s="33">
        <v>0</v>
      </c>
      <c r="AI44" s="33">
        <v>0</v>
      </c>
      <c r="AJ44" s="33">
        <v>0</v>
      </c>
      <c r="AK44" s="33">
        <v>0</v>
      </c>
      <c r="AL44" s="33">
        <v>0</v>
      </c>
      <c r="AM44" s="33">
        <v>0</v>
      </c>
      <c r="AN44" s="33">
        <v>0</v>
      </c>
      <c r="AO44" s="33">
        <v>0</v>
      </c>
      <c r="AP44" s="33">
        <v>0</v>
      </c>
      <c r="AQ44" s="33">
        <v>127</v>
      </c>
      <c r="AR44" s="33">
        <v>0</v>
      </c>
      <c r="AS44" s="33">
        <v>0</v>
      </c>
      <c r="AT44" s="33">
        <v>0</v>
      </c>
      <c r="AU44" s="33">
        <v>0</v>
      </c>
      <c r="AV44" s="33">
        <v>0</v>
      </c>
      <c r="AW44" s="33">
        <v>0</v>
      </c>
      <c r="AX44" s="33">
        <v>0</v>
      </c>
      <c r="AY44" s="33">
        <v>0</v>
      </c>
      <c r="AZ44" s="33">
        <v>0</v>
      </c>
      <c r="BA44" s="33">
        <v>0</v>
      </c>
      <c r="BB44" s="33">
        <v>0</v>
      </c>
      <c r="BC44" s="33">
        <v>0</v>
      </c>
      <c r="BD44" s="33">
        <v>0</v>
      </c>
      <c r="BE44" s="33">
        <v>0</v>
      </c>
      <c r="BF44" s="33">
        <v>0</v>
      </c>
      <c r="BG44" s="33">
        <v>0</v>
      </c>
      <c r="BH44" s="33">
        <v>0</v>
      </c>
      <c r="BI44" s="33">
        <v>0</v>
      </c>
      <c r="BJ44" s="33">
        <v>0</v>
      </c>
      <c r="BK44" s="33">
        <v>0</v>
      </c>
      <c r="BL44" s="33">
        <v>0</v>
      </c>
      <c r="BM44" s="33">
        <v>0</v>
      </c>
      <c r="BN44" s="33">
        <v>0</v>
      </c>
      <c r="BO44" s="33">
        <v>0</v>
      </c>
      <c r="BP44" s="33">
        <v>0</v>
      </c>
      <c r="BQ44" s="33">
        <v>0</v>
      </c>
      <c r="BR44" s="33">
        <v>0</v>
      </c>
      <c r="BS44" s="33">
        <v>0</v>
      </c>
      <c r="BT44" s="33">
        <v>0</v>
      </c>
      <c r="BU44" s="33">
        <v>0</v>
      </c>
      <c r="BV44" s="33">
        <v>0</v>
      </c>
      <c r="BW44" s="33">
        <v>0</v>
      </c>
      <c r="BX44" s="33">
        <v>0</v>
      </c>
      <c r="BY44" s="33">
        <v>0</v>
      </c>
      <c r="BZ44" s="33">
        <v>0</v>
      </c>
      <c r="CA44" s="33">
        <v>0</v>
      </c>
      <c r="CB44" s="33">
        <v>0</v>
      </c>
      <c r="CC44" s="33">
        <v>0</v>
      </c>
      <c r="CD44" s="33">
        <v>0</v>
      </c>
      <c r="CE44" s="33">
        <v>0</v>
      </c>
      <c r="CF44" s="33">
        <v>0</v>
      </c>
      <c r="CG44" s="33">
        <v>0</v>
      </c>
      <c r="CH44" s="33">
        <v>0</v>
      </c>
      <c r="CI44" s="33">
        <v>0</v>
      </c>
      <c r="CJ44" s="33">
        <v>0</v>
      </c>
      <c r="CK44" s="33">
        <v>0</v>
      </c>
      <c r="CL44" s="33">
        <v>0</v>
      </c>
      <c r="CM44" s="33">
        <v>0</v>
      </c>
      <c r="CN44" s="33">
        <v>0</v>
      </c>
      <c r="CO44" s="33">
        <v>0</v>
      </c>
      <c r="CP44" s="33">
        <v>0</v>
      </c>
      <c r="CQ44" s="33">
        <v>0</v>
      </c>
      <c r="CR44" s="33">
        <v>0</v>
      </c>
      <c r="CS44" s="33">
        <v>0</v>
      </c>
      <c r="CT44" s="33">
        <v>0</v>
      </c>
      <c r="CU44" s="33">
        <v>0</v>
      </c>
      <c r="CV44" s="33">
        <v>0</v>
      </c>
      <c r="CW44" s="33">
        <v>0</v>
      </c>
      <c r="CX44" s="33">
        <v>0</v>
      </c>
      <c r="CY44" s="33">
        <v>0</v>
      </c>
      <c r="CZ44" s="33">
        <v>0</v>
      </c>
      <c r="DA44" s="33">
        <v>0</v>
      </c>
      <c r="DB44" s="33">
        <v>0</v>
      </c>
      <c r="DC44" s="33">
        <v>0</v>
      </c>
      <c r="DD44" s="33">
        <v>0</v>
      </c>
      <c r="DE44" s="33">
        <v>0</v>
      </c>
      <c r="DF44" s="33">
        <v>0</v>
      </c>
      <c r="DG44" s="33">
        <v>0</v>
      </c>
      <c r="DH44" s="33">
        <v>0</v>
      </c>
      <c r="DI44" s="33">
        <v>0</v>
      </c>
      <c r="DJ44" s="33">
        <v>0</v>
      </c>
      <c r="DK44" s="33">
        <v>0</v>
      </c>
      <c r="DL44" s="33">
        <v>0</v>
      </c>
      <c r="DM44" s="33">
        <v>0</v>
      </c>
      <c r="DN44" s="33">
        <v>0</v>
      </c>
      <c r="DO44" s="33">
        <v>0</v>
      </c>
      <c r="DP44" s="33">
        <v>0</v>
      </c>
      <c r="DQ44" s="35">
        <v>41.1</v>
      </c>
      <c r="DR44" s="33">
        <v>0</v>
      </c>
      <c r="DS44" s="34">
        <v>-257</v>
      </c>
      <c r="DT44" s="33">
        <v>0</v>
      </c>
      <c r="DU44" s="33">
        <v>0</v>
      </c>
      <c r="DV44" s="33">
        <v>0</v>
      </c>
      <c r="DW44" s="33">
        <v>0</v>
      </c>
      <c r="DX44" s="33">
        <v>0</v>
      </c>
      <c r="DY44" s="33">
        <v>0</v>
      </c>
      <c r="DZ44" s="33">
        <v>0</v>
      </c>
      <c r="EA44" s="33">
        <v>0</v>
      </c>
      <c r="EB44" s="33">
        <v>0</v>
      </c>
      <c r="EC44" s="33">
        <v>0</v>
      </c>
      <c r="ED44" s="33">
        <v>0</v>
      </c>
      <c r="EE44" s="33">
        <v>0</v>
      </c>
      <c r="EF44" s="33">
        <v>0</v>
      </c>
      <c r="EG44" s="33">
        <v>0</v>
      </c>
      <c r="EH44" s="33">
        <v>0</v>
      </c>
      <c r="EI44" s="33">
        <v>0</v>
      </c>
      <c r="EJ44" s="33">
        <v>0</v>
      </c>
      <c r="EK44" s="33">
        <v>0</v>
      </c>
      <c r="EL44" s="33">
        <v>0</v>
      </c>
      <c r="EM44" s="33">
        <v>0</v>
      </c>
      <c r="EN44" s="33">
        <v>0</v>
      </c>
      <c r="EO44" s="33">
        <v>0</v>
      </c>
      <c r="EP44" s="33">
        <v>0</v>
      </c>
      <c r="EQ44" s="33">
        <v>0</v>
      </c>
      <c r="ER44" s="33">
        <v>0</v>
      </c>
      <c r="ES44" s="33">
        <v>0</v>
      </c>
      <c r="ET44" s="33">
        <v>0</v>
      </c>
      <c r="EU44" s="33">
        <v>0</v>
      </c>
      <c r="EV44" s="33">
        <v>0</v>
      </c>
      <c r="EW44" s="33">
        <v>0</v>
      </c>
      <c r="EX44" s="33">
        <v>0</v>
      </c>
      <c r="EY44" s="33">
        <v>0</v>
      </c>
      <c r="EZ44" s="33">
        <v>0</v>
      </c>
      <c r="FA44" s="33">
        <v>0</v>
      </c>
      <c r="FB44" s="33">
        <v>0</v>
      </c>
      <c r="FC44" s="33">
        <v>0</v>
      </c>
      <c r="FD44" s="33">
        <v>0</v>
      </c>
      <c r="FE44" s="33">
        <v>0</v>
      </c>
      <c r="FF44" s="33">
        <v>0</v>
      </c>
      <c r="FG44" s="33">
        <v>0</v>
      </c>
      <c r="FH44" s="33">
        <v>0</v>
      </c>
      <c r="FI44" s="33">
        <v>0</v>
      </c>
      <c r="FJ44" s="33">
        <v>0</v>
      </c>
      <c r="FK44" s="33">
        <v>0</v>
      </c>
      <c r="FL44" s="33">
        <v>0</v>
      </c>
      <c r="FM44" s="33">
        <v>0</v>
      </c>
      <c r="FN44" s="33">
        <v>0</v>
      </c>
      <c r="FO44" s="33">
        <v>0</v>
      </c>
      <c r="FP44" s="33">
        <v>0</v>
      </c>
      <c r="FQ44" s="33">
        <v>0</v>
      </c>
      <c r="FR44" s="33">
        <v>0</v>
      </c>
      <c r="FS44" s="33">
        <v>0</v>
      </c>
    </row>
    <row r="45" spans="1:175" x14ac:dyDescent="0.2">
      <c r="A45" s="28" t="s">
        <v>1301</v>
      </c>
      <c r="B45" s="29">
        <v>692.27300000000002</v>
      </c>
      <c r="C45" s="30">
        <v>1465.6</v>
      </c>
      <c r="D45" s="30">
        <v>-4641.7269999999999</v>
      </c>
      <c r="E45" s="33">
        <v>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33">
        <v>0</v>
      </c>
      <c r="V45" s="33">
        <v>0</v>
      </c>
      <c r="W45" s="33">
        <v>0</v>
      </c>
      <c r="X45" s="33">
        <v>0</v>
      </c>
      <c r="Y45" s="33">
        <v>0</v>
      </c>
      <c r="Z45" s="33">
        <v>0</v>
      </c>
      <c r="AA45" s="33">
        <v>0</v>
      </c>
      <c r="AB45" s="33">
        <v>0</v>
      </c>
      <c r="AC45" s="33">
        <v>0</v>
      </c>
      <c r="AD45" s="33">
        <v>0</v>
      </c>
      <c r="AE45" s="33">
        <v>0</v>
      </c>
      <c r="AF45" s="33">
        <v>0</v>
      </c>
      <c r="AG45" s="33">
        <v>0</v>
      </c>
      <c r="AH45" s="33">
        <v>0</v>
      </c>
      <c r="AI45" s="33">
        <v>0</v>
      </c>
      <c r="AJ45" s="33">
        <v>0</v>
      </c>
      <c r="AK45" s="33">
        <v>0</v>
      </c>
      <c r="AL45" s="33">
        <v>0</v>
      </c>
      <c r="AM45" s="33">
        <v>0</v>
      </c>
      <c r="AN45" s="33">
        <v>0</v>
      </c>
      <c r="AO45" s="33">
        <v>0</v>
      </c>
      <c r="AP45" s="33">
        <v>0</v>
      </c>
      <c r="AQ45" s="33">
        <v>0</v>
      </c>
      <c r="AR45" s="33">
        <v>0</v>
      </c>
      <c r="AS45" s="33">
        <v>0</v>
      </c>
      <c r="AT45" s="33">
        <v>0</v>
      </c>
      <c r="AU45" s="33">
        <v>0</v>
      </c>
      <c r="AV45" s="33">
        <v>0</v>
      </c>
      <c r="AW45" s="33">
        <v>0</v>
      </c>
      <c r="AX45" s="33">
        <v>0</v>
      </c>
      <c r="AY45" s="33">
        <v>0</v>
      </c>
      <c r="AZ45" s="33">
        <v>0</v>
      </c>
      <c r="BA45" s="33">
        <v>0</v>
      </c>
      <c r="BB45" s="33">
        <v>0</v>
      </c>
      <c r="BC45" s="33">
        <v>0</v>
      </c>
      <c r="BD45" s="33">
        <v>0</v>
      </c>
      <c r="BE45" s="33">
        <v>0</v>
      </c>
      <c r="BF45" s="33">
        <v>0</v>
      </c>
      <c r="BG45" s="33">
        <v>0</v>
      </c>
      <c r="BH45" s="33">
        <v>0</v>
      </c>
      <c r="BI45" s="33">
        <v>334</v>
      </c>
      <c r="BJ45" s="33">
        <v>0</v>
      </c>
      <c r="BK45" s="33">
        <v>0</v>
      </c>
      <c r="BL45" s="33">
        <v>0</v>
      </c>
      <c r="BM45" s="33">
        <v>0</v>
      </c>
      <c r="BN45" s="33">
        <v>0</v>
      </c>
      <c r="BO45" s="33">
        <v>0</v>
      </c>
      <c r="BP45" s="33">
        <v>0</v>
      </c>
      <c r="BQ45" s="33">
        <v>0</v>
      </c>
      <c r="BR45" s="33">
        <v>0</v>
      </c>
      <c r="BS45" s="33">
        <v>0</v>
      </c>
      <c r="BT45" s="33">
        <v>0</v>
      </c>
      <c r="BU45" s="33">
        <v>0</v>
      </c>
      <c r="BV45" s="33">
        <v>0</v>
      </c>
      <c r="BW45" s="33">
        <v>0</v>
      </c>
      <c r="BX45" s="33">
        <v>0</v>
      </c>
      <c r="BY45" s="33">
        <v>0</v>
      </c>
      <c r="BZ45" s="33">
        <v>0</v>
      </c>
      <c r="CA45" s="33">
        <v>0</v>
      </c>
      <c r="CB45" s="33">
        <v>0</v>
      </c>
      <c r="CC45" s="33">
        <v>0</v>
      </c>
      <c r="CD45" s="33">
        <v>0</v>
      </c>
      <c r="CE45" s="33">
        <v>0</v>
      </c>
      <c r="CF45" s="33">
        <v>0</v>
      </c>
      <c r="CG45" s="33">
        <v>0</v>
      </c>
      <c r="CH45" s="33">
        <v>0</v>
      </c>
      <c r="CI45" s="33">
        <v>0</v>
      </c>
      <c r="CJ45" s="33">
        <v>0</v>
      </c>
      <c r="CK45" s="33">
        <v>0</v>
      </c>
      <c r="CL45" s="33">
        <v>0</v>
      </c>
      <c r="CM45" s="33">
        <v>0</v>
      </c>
      <c r="CN45" s="33">
        <v>0</v>
      </c>
      <c r="CO45" s="33">
        <v>0</v>
      </c>
      <c r="CP45" s="33">
        <v>0</v>
      </c>
      <c r="CQ45" s="33">
        <v>0</v>
      </c>
      <c r="CR45" s="33">
        <v>0</v>
      </c>
      <c r="CS45" s="33">
        <v>0</v>
      </c>
      <c r="CT45" s="33">
        <v>0</v>
      </c>
      <c r="CU45" s="33">
        <v>0</v>
      </c>
      <c r="CV45" s="33">
        <v>0</v>
      </c>
      <c r="CW45" s="33">
        <v>0</v>
      </c>
      <c r="CX45" s="33">
        <v>0</v>
      </c>
      <c r="CY45" s="33">
        <v>0</v>
      </c>
      <c r="CZ45" s="33">
        <v>0</v>
      </c>
      <c r="DA45" s="33">
        <v>0</v>
      </c>
      <c r="DB45" s="33">
        <v>0</v>
      </c>
      <c r="DC45" s="33">
        <v>0</v>
      </c>
      <c r="DD45" s="33">
        <v>0</v>
      </c>
      <c r="DE45" s="33">
        <v>0</v>
      </c>
      <c r="DF45" s="33">
        <v>0</v>
      </c>
      <c r="DG45" s="33">
        <v>0</v>
      </c>
      <c r="DH45" s="33">
        <v>0</v>
      </c>
      <c r="DI45" s="33">
        <v>0</v>
      </c>
      <c r="DJ45" s="33">
        <v>0</v>
      </c>
      <c r="DK45" s="33">
        <v>0</v>
      </c>
      <c r="DL45" s="33">
        <v>0</v>
      </c>
      <c r="DM45" s="33">
        <v>0</v>
      </c>
      <c r="DN45" s="33">
        <v>0</v>
      </c>
      <c r="DO45" s="33">
        <v>0</v>
      </c>
      <c r="DP45" s="33">
        <v>0</v>
      </c>
      <c r="DQ45" s="33">
        <v>0</v>
      </c>
      <c r="DR45" s="33">
        <v>1610</v>
      </c>
      <c r="DS45" s="33">
        <v>0</v>
      </c>
      <c r="DT45" s="33">
        <v>0</v>
      </c>
      <c r="DU45" s="33">
        <v>0</v>
      </c>
      <c r="DV45" s="33">
        <v>0</v>
      </c>
      <c r="DW45" s="33">
        <v>0</v>
      </c>
      <c r="DX45" s="33">
        <v>0</v>
      </c>
      <c r="DY45" s="33">
        <v>0</v>
      </c>
      <c r="DZ45" s="33">
        <v>0</v>
      </c>
      <c r="EA45" s="33">
        <v>0</v>
      </c>
      <c r="EB45" s="33">
        <v>0</v>
      </c>
      <c r="EC45" s="33">
        <v>0</v>
      </c>
      <c r="ED45" s="33">
        <v>0</v>
      </c>
      <c r="EE45" s="33">
        <v>0</v>
      </c>
      <c r="EF45" s="33">
        <v>0</v>
      </c>
      <c r="EG45" s="33">
        <v>0</v>
      </c>
      <c r="EH45" s="33">
        <v>0</v>
      </c>
      <c r="EI45" s="33">
        <v>0</v>
      </c>
      <c r="EJ45" s="33">
        <v>0</v>
      </c>
      <c r="EK45" s="33">
        <v>3390</v>
      </c>
      <c r="EL45" s="33">
        <v>0</v>
      </c>
      <c r="EM45" s="33">
        <v>0</v>
      </c>
      <c r="EN45" s="33">
        <v>0</v>
      </c>
      <c r="EO45" s="33">
        <v>0</v>
      </c>
      <c r="EP45" s="33">
        <v>0</v>
      </c>
      <c r="EQ45" s="33">
        <v>0</v>
      </c>
      <c r="ER45" s="33">
        <v>0</v>
      </c>
      <c r="ES45" s="33">
        <v>0</v>
      </c>
      <c r="ET45" s="33">
        <v>0</v>
      </c>
      <c r="EU45" s="33">
        <v>0</v>
      </c>
      <c r="EV45" s="33">
        <v>0</v>
      </c>
      <c r="EW45" s="33">
        <v>0</v>
      </c>
      <c r="EX45" s="33">
        <v>0</v>
      </c>
      <c r="EY45" s="33">
        <v>0</v>
      </c>
      <c r="EZ45" s="33">
        <v>0</v>
      </c>
      <c r="FA45" s="33">
        <v>0</v>
      </c>
      <c r="FB45" s="33">
        <v>0</v>
      </c>
      <c r="FC45" s="33">
        <v>0</v>
      </c>
      <c r="FD45" s="33">
        <v>0</v>
      </c>
      <c r="FE45" s="33">
        <v>0</v>
      </c>
      <c r="FF45" s="33">
        <v>0</v>
      </c>
      <c r="FG45" s="33">
        <v>0</v>
      </c>
      <c r="FH45" s="33">
        <v>0</v>
      </c>
      <c r="FI45" s="33">
        <v>0</v>
      </c>
      <c r="FJ45" s="33">
        <v>0</v>
      </c>
      <c r="FK45" s="33">
        <v>0</v>
      </c>
      <c r="FL45" s="33">
        <v>0</v>
      </c>
      <c r="FM45" s="33">
        <v>0</v>
      </c>
      <c r="FN45" s="33">
        <v>0</v>
      </c>
      <c r="FO45" s="33">
        <v>0</v>
      </c>
      <c r="FP45" s="33">
        <v>0</v>
      </c>
      <c r="FQ45" s="33">
        <v>0</v>
      </c>
      <c r="FR45" s="33">
        <v>0</v>
      </c>
      <c r="FS45" s="33">
        <v>0</v>
      </c>
    </row>
    <row r="46" spans="1:175" x14ac:dyDescent="0.2">
      <c r="A46" s="31" t="s">
        <v>1302</v>
      </c>
      <c r="B46" s="29">
        <v>7122.3670000000002</v>
      </c>
      <c r="C46" s="30">
        <v>1478.8</v>
      </c>
      <c r="D46" s="30">
        <v>3904.3670000000002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33">
        <v>0</v>
      </c>
      <c r="V46" s="34">
        <v>-474</v>
      </c>
      <c r="W46" s="33">
        <v>0</v>
      </c>
      <c r="X46" s="33">
        <v>0</v>
      </c>
      <c r="Y46" s="33">
        <v>0</v>
      </c>
      <c r="Z46" s="33">
        <v>0</v>
      </c>
      <c r="AA46" s="33">
        <v>0</v>
      </c>
      <c r="AB46" s="33">
        <v>0</v>
      </c>
      <c r="AC46" s="33">
        <v>0</v>
      </c>
      <c r="AD46" s="33">
        <v>0</v>
      </c>
      <c r="AE46" s="33">
        <v>0</v>
      </c>
      <c r="AF46" s="33">
        <v>0</v>
      </c>
      <c r="AG46" s="33">
        <v>0</v>
      </c>
      <c r="AH46" s="33">
        <v>0</v>
      </c>
      <c r="AI46" s="33">
        <v>0</v>
      </c>
      <c r="AJ46" s="33">
        <v>0</v>
      </c>
      <c r="AK46" s="33">
        <v>0</v>
      </c>
      <c r="AL46" s="33">
        <v>0</v>
      </c>
      <c r="AM46" s="33">
        <v>0</v>
      </c>
      <c r="AN46" s="33">
        <v>0</v>
      </c>
      <c r="AO46" s="33">
        <v>0</v>
      </c>
      <c r="AP46" s="33">
        <v>0</v>
      </c>
      <c r="AQ46" s="33">
        <v>0</v>
      </c>
      <c r="AR46" s="33">
        <v>0</v>
      </c>
      <c r="AS46" s="33">
        <v>0</v>
      </c>
      <c r="AT46" s="33">
        <v>0</v>
      </c>
      <c r="AU46" s="33">
        <v>0</v>
      </c>
      <c r="AV46" s="33">
        <v>0</v>
      </c>
      <c r="AW46" s="33">
        <v>0</v>
      </c>
      <c r="AX46" s="33">
        <v>0</v>
      </c>
      <c r="AY46" s="33">
        <v>0</v>
      </c>
      <c r="AZ46" s="33">
        <v>0</v>
      </c>
      <c r="BA46" s="33">
        <v>0</v>
      </c>
      <c r="BB46" s="33">
        <v>0</v>
      </c>
      <c r="BC46" s="33">
        <v>0</v>
      </c>
      <c r="BD46" s="33">
        <v>0</v>
      </c>
      <c r="BE46" s="33">
        <v>0</v>
      </c>
      <c r="BF46" s="33">
        <v>0</v>
      </c>
      <c r="BG46" s="33">
        <v>0</v>
      </c>
      <c r="BH46" s="33">
        <v>0</v>
      </c>
      <c r="BI46" s="33">
        <v>0</v>
      </c>
      <c r="BJ46" s="33">
        <v>0</v>
      </c>
      <c r="BK46" s="33">
        <v>0</v>
      </c>
      <c r="BL46" s="33">
        <v>0</v>
      </c>
      <c r="BM46" s="33">
        <v>0</v>
      </c>
      <c r="BN46" s="33">
        <v>0</v>
      </c>
      <c r="BO46" s="33">
        <v>0</v>
      </c>
      <c r="BP46" s="33">
        <v>0</v>
      </c>
      <c r="BQ46" s="35">
        <v>245</v>
      </c>
      <c r="BR46" s="35">
        <v>387</v>
      </c>
      <c r="BS46" s="33">
        <v>0</v>
      </c>
      <c r="BT46" s="33">
        <v>0</v>
      </c>
      <c r="BU46" s="33">
        <v>0</v>
      </c>
      <c r="BV46" s="33">
        <v>0</v>
      </c>
      <c r="BW46" s="33">
        <v>0</v>
      </c>
      <c r="BX46" s="33">
        <v>0</v>
      </c>
      <c r="BY46" s="33">
        <v>0</v>
      </c>
      <c r="BZ46" s="33">
        <v>0</v>
      </c>
      <c r="CA46" s="33">
        <v>0</v>
      </c>
      <c r="CB46" s="33">
        <v>0</v>
      </c>
      <c r="CC46" s="33">
        <v>0</v>
      </c>
      <c r="CD46" s="33">
        <v>0</v>
      </c>
      <c r="CE46" s="33">
        <v>0</v>
      </c>
      <c r="CF46" s="33">
        <v>0</v>
      </c>
      <c r="CG46" s="33">
        <v>0</v>
      </c>
      <c r="CH46" s="33">
        <v>0</v>
      </c>
      <c r="CI46" s="33">
        <v>0</v>
      </c>
      <c r="CJ46" s="33">
        <v>0</v>
      </c>
      <c r="CK46" s="33">
        <v>0</v>
      </c>
      <c r="CL46" s="33">
        <v>0</v>
      </c>
      <c r="CM46" s="33">
        <v>0</v>
      </c>
      <c r="CN46" s="33">
        <v>0</v>
      </c>
      <c r="CO46" s="33">
        <v>0</v>
      </c>
      <c r="CP46" s="33">
        <v>0</v>
      </c>
      <c r="CQ46" s="33">
        <v>0</v>
      </c>
      <c r="CR46" s="33">
        <v>0</v>
      </c>
      <c r="CS46" s="33">
        <v>0</v>
      </c>
      <c r="CT46" s="33">
        <v>0</v>
      </c>
      <c r="CU46" s="33">
        <v>0</v>
      </c>
      <c r="CV46" s="33">
        <v>0</v>
      </c>
      <c r="CW46" s="33">
        <v>0</v>
      </c>
      <c r="CX46" s="33">
        <v>0</v>
      </c>
      <c r="CY46" s="33">
        <v>0</v>
      </c>
      <c r="CZ46" s="33">
        <v>0</v>
      </c>
      <c r="DA46" s="33">
        <v>0</v>
      </c>
      <c r="DB46" s="33">
        <v>0</v>
      </c>
      <c r="DC46" s="33">
        <v>0</v>
      </c>
      <c r="DD46" s="33">
        <v>0</v>
      </c>
      <c r="DE46" s="33">
        <v>0</v>
      </c>
      <c r="DF46" s="33">
        <v>0</v>
      </c>
      <c r="DG46" s="33">
        <v>0</v>
      </c>
      <c r="DH46" s="33">
        <v>0</v>
      </c>
      <c r="DI46" s="33">
        <v>0</v>
      </c>
      <c r="DJ46" s="33">
        <v>0</v>
      </c>
      <c r="DK46" s="33">
        <v>0</v>
      </c>
      <c r="DL46" s="33">
        <v>0</v>
      </c>
      <c r="DM46" s="33">
        <v>0</v>
      </c>
      <c r="DN46" s="33">
        <v>0</v>
      </c>
      <c r="DO46" s="33">
        <v>0</v>
      </c>
      <c r="DP46" s="33">
        <v>0</v>
      </c>
      <c r="DQ46" s="33">
        <v>0</v>
      </c>
      <c r="DR46" s="33">
        <v>0</v>
      </c>
      <c r="DS46" s="33">
        <v>0</v>
      </c>
      <c r="DT46" s="33">
        <v>0</v>
      </c>
      <c r="DU46" s="33">
        <v>0</v>
      </c>
      <c r="DV46" s="33">
        <v>0</v>
      </c>
      <c r="DW46" s="33">
        <v>0</v>
      </c>
      <c r="DX46" s="33">
        <v>0</v>
      </c>
      <c r="DY46" s="33">
        <v>0</v>
      </c>
      <c r="DZ46" s="33">
        <v>0</v>
      </c>
      <c r="EA46" s="33">
        <v>0</v>
      </c>
      <c r="EB46" s="33">
        <v>0</v>
      </c>
      <c r="EC46" s="33">
        <v>0</v>
      </c>
      <c r="ED46" s="33">
        <v>0</v>
      </c>
      <c r="EE46" s="33">
        <v>0</v>
      </c>
      <c r="EF46" s="33">
        <v>0</v>
      </c>
      <c r="EG46" s="33">
        <v>0</v>
      </c>
      <c r="EH46" s="33">
        <v>0</v>
      </c>
      <c r="EI46" s="33">
        <v>0</v>
      </c>
      <c r="EJ46" s="33">
        <v>0</v>
      </c>
      <c r="EK46" s="33">
        <v>0</v>
      </c>
      <c r="EL46" s="33">
        <v>0</v>
      </c>
      <c r="EM46" s="33">
        <v>0</v>
      </c>
      <c r="EN46" s="33">
        <v>0</v>
      </c>
      <c r="EO46" s="33">
        <v>0</v>
      </c>
      <c r="EP46" s="33">
        <v>0</v>
      </c>
      <c r="EQ46" s="33">
        <v>0</v>
      </c>
      <c r="ER46" s="33">
        <v>0</v>
      </c>
      <c r="ES46" s="33">
        <v>0</v>
      </c>
      <c r="ET46" s="33">
        <v>0</v>
      </c>
      <c r="EU46" s="33">
        <v>0</v>
      </c>
      <c r="EV46" s="33">
        <v>0</v>
      </c>
      <c r="EW46" s="33">
        <v>0</v>
      </c>
      <c r="EX46" s="33">
        <v>0</v>
      </c>
      <c r="EY46" s="33">
        <v>0</v>
      </c>
      <c r="EZ46" s="33">
        <v>0</v>
      </c>
      <c r="FA46" s="33">
        <v>0</v>
      </c>
      <c r="FB46" s="33">
        <v>0</v>
      </c>
      <c r="FC46" s="33">
        <v>0</v>
      </c>
      <c r="FD46" s="33">
        <v>0</v>
      </c>
      <c r="FE46" s="33">
        <v>0</v>
      </c>
      <c r="FF46" s="33">
        <v>0</v>
      </c>
      <c r="FG46" s="33">
        <v>0</v>
      </c>
      <c r="FH46" s="33">
        <v>0</v>
      </c>
      <c r="FI46" s="33">
        <v>0</v>
      </c>
      <c r="FJ46" s="33">
        <v>0</v>
      </c>
      <c r="FK46" s="33">
        <v>0</v>
      </c>
      <c r="FL46" s="33">
        <v>0</v>
      </c>
      <c r="FM46" s="33">
        <v>0</v>
      </c>
      <c r="FN46" s="33">
        <v>3060</v>
      </c>
      <c r="FO46" s="33">
        <v>0</v>
      </c>
      <c r="FP46" s="33">
        <v>0</v>
      </c>
      <c r="FQ46" s="33">
        <v>0</v>
      </c>
      <c r="FR46" s="33">
        <v>0</v>
      </c>
      <c r="FS46" s="33">
        <v>0</v>
      </c>
    </row>
    <row r="47" spans="1:175" x14ac:dyDescent="0.2">
      <c r="A47" s="28" t="s">
        <v>1303</v>
      </c>
      <c r="B47" s="29">
        <v>5436.723</v>
      </c>
      <c r="C47" s="30">
        <v>1592.6</v>
      </c>
      <c r="D47" s="30">
        <v>1586.7730999999999</v>
      </c>
      <c r="E47" s="33">
        <v>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33">
        <v>0</v>
      </c>
      <c r="V47" s="33">
        <v>0</v>
      </c>
      <c r="W47" s="33">
        <v>3848.5945999999999</v>
      </c>
      <c r="X47" s="33">
        <v>0</v>
      </c>
      <c r="Y47" s="33">
        <v>0</v>
      </c>
      <c r="Z47" s="33">
        <v>0</v>
      </c>
      <c r="AA47" s="33">
        <v>0</v>
      </c>
      <c r="AB47" s="33">
        <v>0</v>
      </c>
      <c r="AC47" s="33">
        <v>0</v>
      </c>
      <c r="AD47" s="33">
        <v>0</v>
      </c>
      <c r="AE47" s="33">
        <v>0</v>
      </c>
      <c r="AF47" s="33">
        <v>0</v>
      </c>
      <c r="AG47" s="33">
        <v>0</v>
      </c>
      <c r="AH47" s="33">
        <v>0</v>
      </c>
      <c r="AI47" s="33">
        <v>0</v>
      </c>
      <c r="AJ47" s="33">
        <v>0</v>
      </c>
      <c r="AK47" s="33">
        <v>0</v>
      </c>
      <c r="AL47" s="33">
        <v>0</v>
      </c>
      <c r="AM47" s="33">
        <v>0</v>
      </c>
      <c r="AN47" s="33">
        <v>0</v>
      </c>
      <c r="AO47" s="33">
        <v>0</v>
      </c>
      <c r="AP47" s="33">
        <v>0</v>
      </c>
      <c r="AQ47" s="33">
        <v>0</v>
      </c>
      <c r="AR47" s="33">
        <v>0</v>
      </c>
      <c r="AS47" s="33">
        <v>0</v>
      </c>
      <c r="AT47" s="33">
        <v>0</v>
      </c>
      <c r="AU47" s="33">
        <v>1.3552999999999999</v>
      </c>
      <c r="AV47" s="33">
        <v>0</v>
      </c>
      <c r="AW47" s="33">
        <v>0</v>
      </c>
      <c r="AX47" s="33">
        <v>0</v>
      </c>
      <c r="AY47" s="33">
        <v>0</v>
      </c>
      <c r="AZ47" s="33">
        <v>0</v>
      </c>
      <c r="BA47" s="33">
        <v>0</v>
      </c>
      <c r="BB47" s="33">
        <v>0</v>
      </c>
      <c r="BC47" s="33">
        <v>0</v>
      </c>
      <c r="BD47" s="33">
        <v>0</v>
      </c>
      <c r="BE47" s="33">
        <v>0</v>
      </c>
      <c r="BF47" s="33">
        <v>0</v>
      </c>
      <c r="BG47" s="33">
        <v>0</v>
      </c>
      <c r="BH47" s="33">
        <v>0</v>
      </c>
      <c r="BI47" s="33">
        <v>0</v>
      </c>
      <c r="BJ47" s="33">
        <v>0</v>
      </c>
      <c r="BK47" s="33">
        <v>0</v>
      </c>
      <c r="BL47" s="33">
        <v>0</v>
      </c>
      <c r="BM47" s="33">
        <v>0</v>
      </c>
      <c r="BN47" s="33">
        <v>0</v>
      </c>
      <c r="BO47" s="33">
        <v>0</v>
      </c>
      <c r="BP47" s="33">
        <v>0</v>
      </c>
      <c r="BQ47" s="33">
        <v>0</v>
      </c>
      <c r="BR47" s="33">
        <v>0</v>
      </c>
      <c r="BS47" s="33">
        <v>0</v>
      </c>
      <c r="BT47" s="33">
        <v>0</v>
      </c>
      <c r="BU47" s="33">
        <v>0</v>
      </c>
      <c r="BV47" s="33">
        <v>0</v>
      </c>
      <c r="BW47" s="33">
        <v>0</v>
      </c>
      <c r="BX47" s="33">
        <v>0</v>
      </c>
      <c r="BY47" s="33">
        <v>0</v>
      </c>
      <c r="BZ47" s="33">
        <v>0</v>
      </c>
      <c r="CA47" s="33">
        <v>0</v>
      </c>
      <c r="CB47" s="33">
        <v>0</v>
      </c>
      <c r="CC47" s="33">
        <v>0</v>
      </c>
      <c r="CD47" s="33">
        <v>0</v>
      </c>
      <c r="CE47" s="33">
        <v>0</v>
      </c>
      <c r="CF47" s="33">
        <v>0</v>
      </c>
      <c r="CG47" s="33">
        <v>0</v>
      </c>
      <c r="CH47" s="33">
        <v>0</v>
      </c>
      <c r="CI47" s="33">
        <v>0</v>
      </c>
      <c r="CJ47" s="33">
        <v>0</v>
      </c>
      <c r="CK47" s="33">
        <v>0</v>
      </c>
      <c r="CL47" s="33">
        <v>0</v>
      </c>
      <c r="CM47" s="33">
        <v>0</v>
      </c>
      <c r="CN47" s="33">
        <v>0</v>
      </c>
      <c r="CO47" s="33">
        <v>0</v>
      </c>
      <c r="CP47" s="33">
        <v>0</v>
      </c>
      <c r="CQ47" s="33">
        <v>0</v>
      </c>
      <c r="CR47" s="33">
        <v>0</v>
      </c>
      <c r="CS47" s="33">
        <v>0</v>
      </c>
      <c r="CT47" s="33">
        <v>0</v>
      </c>
      <c r="CU47" s="33">
        <v>0</v>
      </c>
      <c r="CV47" s="33">
        <v>0</v>
      </c>
      <c r="CW47" s="33">
        <v>0</v>
      </c>
      <c r="CX47" s="33">
        <v>0</v>
      </c>
      <c r="CY47" s="33">
        <v>0</v>
      </c>
      <c r="CZ47" s="33">
        <v>0</v>
      </c>
      <c r="DA47" s="33">
        <v>0</v>
      </c>
      <c r="DB47" s="33">
        <v>0</v>
      </c>
      <c r="DC47" s="33">
        <v>0</v>
      </c>
      <c r="DD47" s="33">
        <v>0</v>
      </c>
      <c r="DE47" s="33">
        <v>0</v>
      </c>
      <c r="DF47" s="33">
        <v>0</v>
      </c>
      <c r="DG47" s="33">
        <v>0</v>
      </c>
      <c r="DH47" s="33">
        <v>0</v>
      </c>
      <c r="DI47" s="33">
        <v>0</v>
      </c>
      <c r="DJ47" s="33">
        <v>0</v>
      </c>
      <c r="DK47" s="33">
        <v>0</v>
      </c>
      <c r="DL47" s="33">
        <v>0</v>
      </c>
      <c r="DM47" s="33">
        <v>0</v>
      </c>
      <c r="DN47" s="33">
        <v>0</v>
      </c>
      <c r="DO47" s="33">
        <v>0</v>
      </c>
      <c r="DP47" s="33">
        <v>0</v>
      </c>
      <c r="DQ47" s="33">
        <v>0</v>
      </c>
      <c r="DR47" s="33">
        <v>0</v>
      </c>
      <c r="DS47" s="33">
        <v>0</v>
      </c>
      <c r="DT47" s="33">
        <v>0</v>
      </c>
      <c r="DU47" s="33">
        <v>0</v>
      </c>
      <c r="DV47" s="33">
        <v>0</v>
      </c>
      <c r="DW47" s="33">
        <v>0</v>
      </c>
      <c r="DX47" s="33">
        <v>0</v>
      </c>
      <c r="DY47" s="33">
        <v>0</v>
      </c>
      <c r="DZ47" s="33">
        <v>0</v>
      </c>
      <c r="EA47" s="33">
        <v>0</v>
      </c>
      <c r="EB47" s="33">
        <v>0</v>
      </c>
      <c r="EC47" s="33">
        <v>0</v>
      </c>
      <c r="ED47" s="33">
        <v>0</v>
      </c>
      <c r="EE47" s="33">
        <v>0</v>
      </c>
      <c r="EF47" s="33">
        <v>0</v>
      </c>
      <c r="EG47" s="33">
        <v>0</v>
      </c>
      <c r="EH47" s="33">
        <v>0</v>
      </c>
      <c r="EI47" s="33">
        <v>0</v>
      </c>
      <c r="EJ47" s="33">
        <v>0</v>
      </c>
      <c r="EK47" s="33">
        <v>0</v>
      </c>
      <c r="EL47" s="33">
        <v>0</v>
      </c>
      <c r="EM47" s="33">
        <v>0</v>
      </c>
      <c r="EN47" s="33">
        <v>0</v>
      </c>
      <c r="EO47" s="33">
        <v>0</v>
      </c>
      <c r="EP47" s="33">
        <v>0</v>
      </c>
      <c r="EQ47" s="33">
        <v>0</v>
      </c>
      <c r="ER47" s="33">
        <v>0</v>
      </c>
      <c r="ES47" s="33">
        <v>0</v>
      </c>
      <c r="ET47" s="33">
        <v>0</v>
      </c>
      <c r="EU47" s="33">
        <v>0</v>
      </c>
      <c r="EV47" s="33">
        <v>0</v>
      </c>
      <c r="EW47" s="33">
        <v>0</v>
      </c>
      <c r="EX47" s="33">
        <v>0</v>
      </c>
      <c r="EY47" s="33">
        <v>0</v>
      </c>
      <c r="EZ47" s="33">
        <v>0</v>
      </c>
      <c r="FA47" s="33">
        <v>0</v>
      </c>
      <c r="FB47" s="33">
        <v>0</v>
      </c>
      <c r="FC47" s="33">
        <v>0</v>
      </c>
      <c r="FD47" s="33">
        <v>0</v>
      </c>
      <c r="FE47" s="33">
        <v>0</v>
      </c>
      <c r="FF47" s="33">
        <v>0</v>
      </c>
      <c r="FG47" s="33">
        <v>0</v>
      </c>
      <c r="FH47" s="33">
        <v>0</v>
      </c>
      <c r="FI47" s="33">
        <v>0</v>
      </c>
      <c r="FJ47" s="33">
        <v>0</v>
      </c>
      <c r="FK47" s="33">
        <v>0</v>
      </c>
      <c r="FL47" s="33">
        <v>0</v>
      </c>
      <c r="FM47" s="33">
        <v>0</v>
      </c>
      <c r="FN47" s="33">
        <v>0</v>
      </c>
      <c r="FO47" s="33">
        <v>0</v>
      </c>
      <c r="FP47" s="33">
        <v>0</v>
      </c>
      <c r="FQ47" s="33">
        <v>0</v>
      </c>
      <c r="FR47" s="33">
        <v>0</v>
      </c>
      <c r="FS47" s="33">
        <v>0</v>
      </c>
    </row>
    <row r="48" spans="1:175" x14ac:dyDescent="0.2">
      <c r="A48" s="28" t="s">
        <v>1239</v>
      </c>
      <c r="B48" s="29">
        <v>5095.8810000000003</v>
      </c>
      <c r="C48" s="30">
        <v>1621.2</v>
      </c>
      <c r="D48" s="30">
        <v>8029.0510000000004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33">
        <v>0</v>
      </c>
      <c r="V48" s="33">
        <v>0</v>
      </c>
      <c r="W48" s="33">
        <v>0</v>
      </c>
      <c r="X48" s="33">
        <v>0</v>
      </c>
      <c r="Y48" s="33">
        <v>0</v>
      </c>
      <c r="Z48" s="33">
        <v>0</v>
      </c>
      <c r="AA48" s="33">
        <v>0</v>
      </c>
      <c r="AB48" s="33">
        <v>0</v>
      </c>
      <c r="AC48" s="33">
        <v>0</v>
      </c>
      <c r="AD48" s="33">
        <v>0</v>
      </c>
      <c r="AE48" s="33">
        <v>0</v>
      </c>
      <c r="AF48" s="33">
        <v>0</v>
      </c>
      <c r="AG48" s="33">
        <v>0</v>
      </c>
      <c r="AH48" s="34">
        <v>-2933.17</v>
      </c>
      <c r="AI48" s="33">
        <v>0</v>
      </c>
      <c r="AJ48" s="33">
        <v>0</v>
      </c>
      <c r="AK48" s="33">
        <v>0</v>
      </c>
      <c r="AL48" s="33">
        <v>0</v>
      </c>
      <c r="AM48" s="33">
        <v>0</v>
      </c>
      <c r="AN48" s="33">
        <v>0</v>
      </c>
      <c r="AO48" s="33">
        <v>0</v>
      </c>
      <c r="AP48" s="33">
        <v>0</v>
      </c>
      <c r="AQ48" s="33">
        <v>0</v>
      </c>
      <c r="AR48" s="33">
        <v>0</v>
      </c>
      <c r="AS48" s="33">
        <v>0</v>
      </c>
      <c r="AT48" s="33">
        <v>0</v>
      </c>
      <c r="AU48" s="33">
        <v>0</v>
      </c>
      <c r="AV48" s="33">
        <v>0</v>
      </c>
      <c r="AW48" s="33">
        <v>0</v>
      </c>
      <c r="AX48" s="33">
        <v>0</v>
      </c>
      <c r="AY48" s="33">
        <v>0</v>
      </c>
      <c r="AZ48" s="33">
        <v>0</v>
      </c>
      <c r="BA48" s="33">
        <v>0</v>
      </c>
      <c r="BB48" s="33">
        <v>0</v>
      </c>
      <c r="BC48" s="33">
        <v>0</v>
      </c>
      <c r="BD48" s="33">
        <v>0</v>
      </c>
      <c r="BE48" s="33">
        <v>0</v>
      </c>
      <c r="BF48" s="33">
        <v>0</v>
      </c>
      <c r="BG48" s="33">
        <v>0</v>
      </c>
      <c r="BH48" s="33">
        <v>0</v>
      </c>
      <c r="BI48" s="33">
        <v>0</v>
      </c>
      <c r="BJ48" s="33">
        <v>0</v>
      </c>
      <c r="BK48" s="33">
        <v>0</v>
      </c>
      <c r="BL48" s="33">
        <v>0</v>
      </c>
      <c r="BM48" s="33">
        <v>0</v>
      </c>
      <c r="BN48" s="33">
        <v>0</v>
      </c>
      <c r="BO48" s="33">
        <v>0</v>
      </c>
      <c r="BP48" s="33">
        <v>0</v>
      </c>
      <c r="BQ48" s="33">
        <v>0</v>
      </c>
      <c r="BR48" s="33">
        <v>0</v>
      </c>
      <c r="BS48" s="33">
        <v>0</v>
      </c>
      <c r="BT48" s="33">
        <v>0</v>
      </c>
      <c r="BU48" s="33">
        <v>0</v>
      </c>
      <c r="BV48" s="33">
        <v>0</v>
      </c>
      <c r="BW48" s="33">
        <v>0</v>
      </c>
      <c r="BX48" s="33">
        <v>0</v>
      </c>
      <c r="BY48" s="33">
        <v>0</v>
      </c>
      <c r="BZ48" s="33">
        <v>0</v>
      </c>
      <c r="CA48" s="33">
        <v>0</v>
      </c>
      <c r="CB48" s="33">
        <v>0</v>
      </c>
      <c r="CC48" s="33">
        <v>0</v>
      </c>
      <c r="CD48" s="33">
        <v>0</v>
      </c>
      <c r="CE48" s="33">
        <v>0</v>
      </c>
      <c r="CF48" s="33">
        <v>0</v>
      </c>
      <c r="CG48" s="33">
        <v>0</v>
      </c>
      <c r="CH48" s="33">
        <v>0</v>
      </c>
      <c r="CI48" s="33">
        <v>0</v>
      </c>
      <c r="CJ48" s="33">
        <v>0</v>
      </c>
      <c r="CK48" s="33">
        <v>0</v>
      </c>
      <c r="CL48" s="33">
        <v>0</v>
      </c>
      <c r="CM48" s="33">
        <v>0</v>
      </c>
      <c r="CN48" s="33">
        <v>0</v>
      </c>
      <c r="CO48" s="33">
        <v>0</v>
      </c>
      <c r="CP48" s="33">
        <v>0</v>
      </c>
      <c r="CQ48" s="33">
        <v>0</v>
      </c>
      <c r="CR48" s="33">
        <v>0</v>
      </c>
      <c r="CS48" s="33">
        <v>0</v>
      </c>
      <c r="CT48" s="33">
        <v>0</v>
      </c>
      <c r="CU48" s="33">
        <v>0</v>
      </c>
      <c r="CV48" s="33">
        <v>0</v>
      </c>
      <c r="CW48" s="33">
        <v>0</v>
      </c>
      <c r="CX48" s="33">
        <v>0</v>
      </c>
      <c r="CY48" s="33">
        <v>0</v>
      </c>
      <c r="CZ48" s="33">
        <v>0</v>
      </c>
      <c r="DA48" s="33">
        <v>0</v>
      </c>
      <c r="DB48" s="33">
        <v>0</v>
      </c>
      <c r="DC48" s="33">
        <v>0</v>
      </c>
      <c r="DD48" s="33">
        <v>0</v>
      </c>
      <c r="DE48" s="33">
        <v>0</v>
      </c>
      <c r="DF48" s="33">
        <v>0</v>
      </c>
      <c r="DG48" s="33">
        <v>0</v>
      </c>
      <c r="DH48" s="33">
        <v>0</v>
      </c>
      <c r="DI48" s="33">
        <v>0</v>
      </c>
      <c r="DJ48" s="33">
        <v>0</v>
      </c>
      <c r="DK48" s="33">
        <v>0</v>
      </c>
      <c r="DL48" s="33">
        <v>0</v>
      </c>
      <c r="DM48" s="33">
        <v>0</v>
      </c>
      <c r="DN48" s="33">
        <v>0</v>
      </c>
      <c r="DO48" s="33">
        <v>0</v>
      </c>
      <c r="DP48" s="33">
        <v>0</v>
      </c>
      <c r="DQ48" s="33">
        <v>0</v>
      </c>
      <c r="DR48" s="33">
        <v>0</v>
      </c>
      <c r="DS48" s="33">
        <v>0</v>
      </c>
      <c r="DT48" s="33">
        <v>0</v>
      </c>
      <c r="DU48" s="33">
        <v>0</v>
      </c>
      <c r="DV48" s="33">
        <v>0</v>
      </c>
      <c r="DW48" s="33">
        <v>0</v>
      </c>
      <c r="DX48" s="33">
        <v>0</v>
      </c>
      <c r="DY48" s="33">
        <v>0</v>
      </c>
      <c r="DZ48" s="33">
        <v>0</v>
      </c>
      <c r="EA48" s="33">
        <v>0</v>
      </c>
      <c r="EB48" s="33">
        <v>0</v>
      </c>
      <c r="EC48" s="33">
        <v>0</v>
      </c>
      <c r="ED48" s="33">
        <v>0</v>
      </c>
      <c r="EE48" s="33">
        <v>0</v>
      </c>
      <c r="EF48" s="33">
        <v>0</v>
      </c>
      <c r="EG48" s="33">
        <v>0</v>
      </c>
      <c r="EH48" s="33">
        <v>0</v>
      </c>
      <c r="EI48" s="33">
        <v>0</v>
      </c>
      <c r="EJ48" s="33">
        <v>0</v>
      </c>
      <c r="EK48" s="33">
        <v>0</v>
      </c>
      <c r="EL48" s="33">
        <v>0</v>
      </c>
      <c r="EM48" s="33">
        <v>0</v>
      </c>
      <c r="EN48" s="33">
        <v>0</v>
      </c>
      <c r="EO48" s="33">
        <v>0</v>
      </c>
      <c r="EP48" s="33">
        <v>0</v>
      </c>
      <c r="EQ48" s="33">
        <v>0</v>
      </c>
      <c r="ER48" s="33">
        <v>0</v>
      </c>
      <c r="ES48" s="33">
        <v>0</v>
      </c>
      <c r="ET48" s="33">
        <v>0</v>
      </c>
      <c r="EU48" s="33">
        <v>0</v>
      </c>
      <c r="EV48" s="33">
        <v>0</v>
      </c>
      <c r="EW48" s="33">
        <v>0</v>
      </c>
      <c r="EX48" s="33">
        <v>0</v>
      </c>
      <c r="EY48" s="33">
        <v>0</v>
      </c>
      <c r="EZ48" s="33">
        <v>0</v>
      </c>
      <c r="FA48" s="33">
        <v>0</v>
      </c>
      <c r="FB48" s="33">
        <v>0</v>
      </c>
      <c r="FC48" s="33">
        <v>0</v>
      </c>
      <c r="FD48" s="33">
        <v>0</v>
      </c>
      <c r="FE48" s="33">
        <v>0</v>
      </c>
      <c r="FF48" s="33">
        <v>0</v>
      </c>
      <c r="FG48" s="33">
        <v>0</v>
      </c>
      <c r="FH48" s="33">
        <v>0</v>
      </c>
      <c r="FI48" s="33">
        <v>0</v>
      </c>
      <c r="FJ48" s="33">
        <v>0</v>
      </c>
      <c r="FK48" s="33">
        <v>0</v>
      </c>
      <c r="FL48" s="33">
        <v>0</v>
      </c>
      <c r="FM48" s="33">
        <v>0</v>
      </c>
      <c r="FN48" s="33">
        <v>0</v>
      </c>
      <c r="FO48" s="33">
        <v>0</v>
      </c>
      <c r="FP48" s="33">
        <v>0</v>
      </c>
      <c r="FQ48" s="33">
        <v>0</v>
      </c>
      <c r="FR48" s="33">
        <v>0</v>
      </c>
      <c r="FS48" s="33">
        <v>0</v>
      </c>
    </row>
    <row r="49" spans="1:175" x14ac:dyDescent="0.2">
      <c r="A49" s="28" t="s">
        <v>1263</v>
      </c>
      <c r="B49" s="29">
        <v>2500.0790000000002</v>
      </c>
      <c r="C49" s="30">
        <v>1628.3</v>
      </c>
      <c r="D49" s="30">
        <v>-4158.6399999999994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33">
        <v>0</v>
      </c>
      <c r="V49" s="33">
        <v>0</v>
      </c>
      <c r="W49" s="33">
        <v>0</v>
      </c>
      <c r="X49" s="33">
        <v>0</v>
      </c>
      <c r="Y49" s="33">
        <v>0</v>
      </c>
      <c r="Z49" s="33">
        <v>0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0</v>
      </c>
      <c r="AI49" s="33">
        <v>0</v>
      </c>
      <c r="AJ49" s="33">
        <v>0</v>
      </c>
      <c r="AK49" s="33">
        <v>0</v>
      </c>
      <c r="AL49" s="33">
        <v>0</v>
      </c>
      <c r="AM49" s="33">
        <v>0</v>
      </c>
      <c r="AN49" s="33">
        <v>0</v>
      </c>
      <c r="AO49" s="33">
        <v>0</v>
      </c>
      <c r="AP49" s="33">
        <v>0</v>
      </c>
      <c r="AQ49" s="33">
        <v>0</v>
      </c>
      <c r="AR49" s="33">
        <v>0</v>
      </c>
      <c r="AS49" s="33">
        <v>0</v>
      </c>
      <c r="AT49" s="33">
        <v>0</v>
      </c>
      <c r="AU49" s="33">
        <v>0</v>
      </c>
      <c r="AV49" s="33">
        <v>0</v>
      </c>
      <c r="AW49" s="33">
        <v>0</v>
      </c>
      <c r="AX49" s="33">
        <v>0</v>
      </c>
      <c r="AY49" s="33">
        <v>0</v>
      </c>
      <c r="AZ49" s="33">
        <v>0</v>
      </c>
      <c r="BA49" s="33">
        <v>0</v>
      </c>
      <c r="BB49" s="33">
        <v>0</v>
      </c>
      <c r="BC49" s="33">
        <v>0</v>
      </c>
      <c r="BD49" s="33">
        <v>0</v>
      </c>
      <c r="BE49" s="33">
        <v>94.596000000000004</v>
      </c>
      <c r="BF49" s="33">
        <v>0</v>
      </c>
      <c r="BG49" s="33">
        <v>0</v>
      </c>
      <c r="BH49" s="33">
        <v>0</v>
      </c>
      <c r="BI49" s="33">
        <v>0</v>
      </c>
      <c r="BJ49" s="33">
        <v>525.947</v>
      </c>
      <c r="BK49" s="33">
        <v>0</v>
      </c>
      <c r="BL49" s="33">
        <v>0</v>
      </c>
      <c r="BM49" s="33">
        <v>2500.7550000000001</v>
      </c>
      <c r="BN49" s="33">
        <v>0</v>
      </c>
      <c r="BO49" s="33">
        <v>0</v>
      </c>
      <c r="BP49" s="33">
        <v>0</v>
      </c>
      <c r="BQ49" s="33">
        <v>0</v>
      </c>
      <c r="BR49" s="33">
        <v>0</v>
      </c>
      <c r="BS49" s="33">
        <v>0</v>
      </c>
      <c r="BT49" s="33">
        <v>1160.807</v>
      </c>
      <c r="BU49" s="33">
        <v>1034.77</v>
      </c>
      <c r="BV49" s="33">
        <v>998.06100000000004</v>
      </c>
      <c r="BW49" s="34">
        <v>-263.54599999999999</v>
      </c>
      <c r="BX49" s="33">
        <v>0</v>
      </c>
      <c r="BY49" s="34">
        <v>-120.648</v>
      </c>
      <c r="BZ49" s="34">
        <v>-390.95</v>
      </c>
      <c r="CA49" s="33">
        <v>274.75299999999999</v>
      </c>
      <c r="CB49" s="33">
        <v>0</v>
      </c>
      <c r="CC49" s="33">
        <v>0</v>
      </c>
      <c r="CD49" s="33">
        <v>0</v>
      </c>
      <c r="CE49" s="33">
        <v>0</v>
      </c>
      <c r="CF49" s="33">
        <v>85.551000000000002</v>
      </c>
      <c r="CG49" s="33">
        <v>0</v>
      </c>
      <c r="CH49" s="33">
        <v>0</v>
      </c>
      <c r="CI49" s="33">
        <v>0</v>
      </c>
      <c r="CJ49" s="33">
        <v>0</v>
      </c>
      <c r="CK49" s="33">
        <v>0</v>
      </c>
      <c r="CL49" s="33">
        <v>0</v>
      </c>
      <c r="CM49" s="33">
        <v>0</v>
      </c>
      <c r="CN49" s="33">
        <v>0</v>
      </c>
      <c r="CO49" s="33">
        <v>0</v>
      </c>
      <c r="CP49" s="33">
        <v>0</v>
      </c>
      <c r="CQ49" s="33">
        <v>0</v>
      </c>
      <c r="CR49" s="33">
        <v>0</v>
      </c>
      <c r="CS49" s="33">
        <v>0</v>
      </c>
      <c r="CT49" s="33">
        <v>0</v>
      </c>
      <c r="CU49" s="33">
        <v>0</v>
      </c>
      <c r="CV49" s="33">
        <v>0</v>
      </c>
      <c r="CW49" s="33">
        <v>0</v>
      </c>
      <c r="CX49" s="33">
        <v>0</v>
      </c>
      <c r="CY49" s="33">
        <v>0</v>
      </c>
      <c r="CZ49" s="33">
        <v>0</v>
      </c>
      <c r="DA49" s="33">
        <v>0</v>
      </c>
      <c r="DB49" s="33">
        <v>0</v>
      </c>
      <c r="DC49" s="33">
        <v>0</v>
      </c>
      <c r="DD49" s="33">
        <v>0</v>
      </c>
      <c r="DE49" s="33">
        <v>0</v>
      </c>
      <c r="DF49" s="33">
        <v>0</v>
      </c>
      <c r="DG49" s="33">
        <v>0</v>
      </c>
      <c r="DH49" s="33">
        <v>0</v>
      </c>
      <c r="DI49" s="33">
        <v>0</v>
      </c>
      <c r="DJ49" s="33">
        <v>0</v>
      </c>
      <c r="DK49" s="33">
        <v>0</v>
      </c>
      <c r="DL49" s="33">
        <v>0</v>
      </c>
      <c r="DM49" s="33">
        <v>0</v>
      </c>
      <c r="DN49" s="33">
        <v>0</v>
      </c>
      <c r="DO49" s="33">
        <v>0</v>
      </c>
      <c r="DP49" s="33">
        <v>0</v>
      </c>
      <c r="DQ49" s="33">
        <v>0</v>
      </c>
      <c r="DR49" s="33">
        <v>0</v>
      </c>
      <c r="DS49" s="33">
        <v>0</v>
      </c>
      <c r="DT49" s="33">
        <v>0</v>
      </c>
      <c r="DU49" s="33">
        <v>0</v>
      </c>
      <c r="DV49" s="33">
        <v>0</v>
      </c>
      <c r="DW49" s="33">
        <v>0</v>
      </c>
      <c r="DX49" s="33">
        <v>0</v>
      </c>
      <c r="DY49" s="33">
        <v>0</v>
      </c>
      <c r="DZ49" s="33">
        <v>0</v>
      </c>
      <c r="EA49" s="33">
        <v>0</v>
      </c>
      <c r="EB49" s="33">
        <v>0</v>
      </c>
      <c r="EC49" s="33">
        <v>0</v>
      </c>
      <c r="ED49" s="33">
        <v>0</v>
      </c>
      <c r="EE49" s="33">
        <v>0</v>
      </c>
      <c r="EF49" s="33">
        <v>0</v>
      </c>
      <c r="EG49" s="33">
        <v>0</v>
      </c>
      <c r="EH49" s="33">
        <v>0</v>
      </c>
      <c r="EI49" s="33">
        <v>0</v>
      </c>
      <c r="EJ49" s="33">
        <v>0</v>
      </c>
      <c r="EK49" s="33">
        <v>0</v>
      </c>
      <c r="EL49" s="33">
        <v>0</v>
      </c>
      <c r="EM49" s="33">
        <v>358.79599999999999</v>
      </c>
      <c r="EN49" s="33">
        <v>399.827</v>
      </c>
      <c r="EO49" s="33">
        <v>0</v>
      </c>
      <c r="EP49" s="33">
        <v>0</v>
      </c>
      <c r="EQ49" s="33">
        <v>0</v>
      </c>
      <c r="ER49" s="33">
        <v>0</v>
      </c>
      <c r="ES49" s="33">
        <v>0</v>
      </c>
      <c r="ET49" s="33">
        <v>0</v>
      </c>
      <c r="EU49" s="33">
        <v>0</v>
      </c>
      <c r="EV49" s="33">
        <v>0</v>
      </c>
      <c r="EW49" s="33">
        <v>0</v>
      </c>
      <c r="EX49" s="33">
        <v>0</v>
      </c>
      <c r="EY49" s="33">
        <v>0</v>
      </c>
      <c r="EZ49" s="33">
        <v>0</v>
      </c>
      <c r="FA49" s="33">
        <v>0</v>
      </c>
      <c r="FB49" s="33">
        <v>0</v>
      </c>
      <c r="FC49" s="33">
        <v>0</v>
      </c>
      <c r="FD49" s="33">
        <v>0</v>
      </c>
      <c r="FE49" s="33">
        <v>0</v>
      </c>
      <c r="FF49" s="33">
        <v>0</v>
      </c>
      <c r="FG49" s="33">
        <v>0</v>
      </c>
      <c r="FH49" s="33">
        <v>0</v>
      </c>
      <c r="FI49" s="33">
        <v>0</v>
      </c>
      <c r="FJ49" s="33">
        <v>0</v>
      </c>
      <c r="FK49" s="33">
        <v>0</v>
      </c>
      <c r="FL49" s="33">
        <v>0</v>
      </c>
      <c r="FM49" s="33">
        <v>0</v>
      </c>
      <c r="FN49" s="33">
        <v>0</v>
      </c>
      <c r="FO49" s="33">
        <v>0</v>
      </c>
      <c r="FP49" s="33">
        <v>0</v>
      </c>
      <c r="FQ49" s="33">
        <v>0</v>
      </c>
      <c r="FR49" s="33">
        <v>0</v>
      </c>
      <c r="FS49" s="33">
        <v>0</v>
      </c>
    </row>
    <row r="50" spans="1:175" x14ac:dyDescent="0.2">
      <c r="A50" s="32" t="s">
        <v>1304</v>
      </c>
      <c r="B50" s="29">
        <v>1520.501</v>
      </c>
      <c r="C50" s="30">
        <v>1719</v>
      </c>
      <c r="D50" s="30">
        <v>1420.3165999999999</v>
      </c>
      <c r="E50" s="33">
        <v>0</v>
      </c>
      <c r="F50" s="33">
        <v>0</v>
      </c>
      <c r="G50" s="33">
        <v>0</v>
      </c>
      <c r="H50" s="33">
        <v>0</v>
      </c>
      <c r="I50" s="33">
        <v>0</v>
      </c>
      <c r="J50" s="33">
        <v>0</v>
      </c>
      <c r="K50" s="33">
        <v>0</v>
      </c>
      <c r="L50" s="33">
        <v>0</v>
      </c>
      <c r="M50" s="33">
        <v>0</v>
      </c>
      <c r="N50" s="33">
        <v>0</v>
      </c>
      <c r="O50" s="33">
        <v>0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33">
        <v>0</v>
      </c>
      <c r="V50" s="33">
        <v>0</v>
      </c>
      <c r="W50" s="33">
        <v>0</v>
      </c>
      <c r="X50" s="33">
        <v>0</v>
      </c>
      <c r="Y50" s="33">
        <v>0</v>
      </c>
      <c r="Z50" s="33">
        <v>0</v>
      </c>
      <c r="AA50" s="33">
        <v>0</v>
      </c>
      <c r="AB50" s="33">
        <v>0</v>
      </c>
      <c r="AC50" s="33">
        <v>0</v>
      </c>
      <c r="AD50" s="33">
        <v>0</v>
      </c>
      <c r="AE50" s="33">
        <v>0</v>
      </c>
      <c r="AF50" s="33">
        <v>0</v>
      </c>
      <c r="AG50" s="33">
        <v>0</v>
      </c>
      <c r="AH50" s="33">
        <v>0</v>
      </c>
      <c r="AI50" s="33">
        <v>0</v>
      </c>
      <c r="AJ50" s="33">
        <v>0</v>
      </c>
      <c r="AK50" s="33">
        <v>0</v>
      </c>
      <c r="AL50" s="33">
        <v>0</v>
      </c>
      <c r="AM50" s="33">
        <v>0</v>
      </c>
      <c r="AN50" s="33">
        <v>0</v>
      </c>
      <c r="AO50" s="33">
        <v>0</v>
      </c>
      <c r="AP50" s="33">
        <v>0</v>
      </c>
      <c r="AQ50" s="33">
        <v>0</v>
      </c>
      <c r="AR50" s="33">
        <v>0</v>
      </c>
      <c r="AS50" s="33">
        <v>0</v>
      </c>
      <c r="AT50" s="33">
        <v>0</v>
      </c>
      <c r="AU50" s="33">
        <v>0</v>
      </c>
      <c r="AV50" s="34">
        <v>-15.903600000000001</v>
      </c>
      <c r="AW50" s="33">
        <v>0</v>
      </c>
      <c r="AX50" s="33">
        <v>0</v>
      </c>
      <c r="AY50" s="33">
        <v>0</v>
      </c>
      <c r="AZ50" s="33">
        <v>0</v>
      </c>
      <c r="BA50" s="33">
        <v>0</v>
      </c>
      <c r="BB50" s="33">
        <v>0</v>
      </c>
      <c r="BC50" s="33">
        <v>0</v>
      </c>
      <c r="BD50" s="33">
        <v>0</v>
      </c>
      <c r="BE50" s="33">
        <v>0</v>
      </c>
      <c r="BF50" s="33">
        <v>0</v>
      </c>
      <c r="BG50" s="33">
        <v>0</v>
      </c>
      <c r="BH50" s="33">
        <v>0</v>
      </c>
      <c r="BI50" s="33">
        <v>0</v>
      </c>
      <c r="BJ50" s="33">
        <v>0</v>
      </c>
      <c r="BK50" s="33">
        <v>0</v>
      </c>
      <c r="BL50" s="33">
        <v>0</v>
      </c>
      <c r="BM50" s="33">
        <v>0</v>
      </c>
      <c r="BN50" s="33">
        <v>0</v>
      </c>
      <c r="BO50" s="33">
        <v>0</v>
      </c>
      <c r="BP50" s="33">
        <v>0</v>
      </c>
      <c r="BQ50" s="33">
        <v>0</v>
      </c>
      <c r="BR50" s="33">
        <v>0</v>
      </c>
      <c r="BS50" s="33">
        <v>0</v>
      </c>
      <c r="BT50" s="33">
        <v>0</v>
      </c>
      <c r="BU50" s="33">
        <v>0</v>
      </c>
      <c r="BV50" s="33">
        <v>0</v>
      </c>
      <c r="BW50" s="33">
        <v>0</v>
      </c>
      <c r="BX50" s="33">
        <v>0</v>
      </c>
      <c r="BY50" s="33">
        <v>0</v>
      </c>
      <c r="BZ50" s="36">
        <v>65.966200000000001</v>
      </c>
      <c r="CA50" s="33">
        <v>0</v>
      </c>
      <c r="CB50" s="33">
        <v>0</v>
      </c>
      <c r="CC50" s="33">
        <v>0</v>
      </c>
      <c r="CD50" s="33">
        <v>0</v>
      </c>
      <c r="CE50" s="33">
        <v>0</v>
      </c>
      <c r="CF50" s="33">
        <v>0</v>
      </c>
      <c r="CG50" s="33">
        <v>0</v>
      </c>
      <c r="CH50" s="33">
        <v>0</v>
      </c>
      <c r="CI50" s="33">
        <v>0</v>
      </c>
      <c r="CJ50" s="33">
        <v>0</v>
      </c>
      <c r="CK50" s="33">
        <v>0</v>
      </c>
      <c r="CL50" s="33">
        <v>0</v>
      </c>
      <c r="CM50" s="33">
        <v>0</v>
      </c>
      <c r="CN50" s="33">
        <v>0</v>
      </c>
      <c r="CO50" s="33">
        <v>0</v>
      </c>
      <c r="CP50" s="34">
        <v>-32.936900000000001</v>
      </c>
      <c r="CQ50" s="33">
        <v>0</v>
      </c>
      <c r="CR50" s="33">
        <v>0</v>
      </c>
      <c r="CS50" s="33">
        <v>0</v>
      </c>
      <c r="CT50" s="33">
        <v>0</v>
      </c>
      <c r="CU50" s="33">
        <v>0</v>
      </c>
      <c r="CV50" s="33">
        <v>0</v>
      </c>
      <c r="CW50" s="33">
        <v>0</v>
      </c>
      <c r="CX50" s="33">
        <v>0</v>
      </c>
      <c r="CY50" s="33">
        <v>0</v>
      </c>
      <c r="CZ50" s="33">
        <v>0</v>
      </c>
      <c r="DA50" s="33">
        <v>0</v>
      </c>
      <c r="DB50" s="33">
        <v>0</v>
      </c>
      <c r="DC50" s="33">
        <v>0</v>
      </c>
      <c r="DD50" s="33">
        <v>0</v>
      </c>
      <c r="DE50" s="33">
        <v>0</v>
      </c>
      <c r="DF50" s="33">
        <v>0</v>
      </c>
      <c r="DG50" s="33">
        <v>0</v>
      </c>
      <c r="DH50" s="33">
        <v>0</v>
      </c>
      <c r="DI50" s="33">
        <v>0</v>
      </c>
      <c r="DJ50" s="33">
        <v>0</v>
      </c>
      <c r="DK50" s="33">
        <v>0</v>
      </c>
      <c r="DL50" s="33">
        <v>0</v>
      </c>
      <c r="DM50" s="33">
        <v>0</v>
      </c>
      <c r="DN50" s="33">
        <v>0</v>
      </c>
      <c r="DO50" s="33">
        <v>0</v>
      </c>
      <c r="DP50" s="33">
        <v>0</v>
      </c>
      <c r="DQ50" s="33">
        <v>0</v>
      </c>
      <c r="DR50" s="33">
        <v>0</v>
      </c>
      <c r="DS50" s="33">
        <v>0</v>
      </c>
      <c r="DT50" s="33">
        <v>0</v>
      </c>
      <c r="DU50" s="33">
        <v>0</v>
      </c>
      <c r="DV50" s="33">
        <v>0</v>
      </c>
      <c r="DW50" s="33">
        <v>0</v>
      </c>
      <c r="DX50" s="33">
        <v>0</v>
      </c>
      <c r="DY50" s="33">
        <v>0</v>
      </c>
      <c r="DZ50" s="33">
        <v>0</v>
      </c>
      <c r="EA50" s="33">
        <v>0</v>
      </c>
      <c r="EB50" s="33">
        <v>0</v>
      </c>
      <c r="EC50" s="33">
        <v>0</v>
      </c>
      <c r="ED50" s="33">
        <v>0</v>
      </c>
      <c r="EE50" s="33">
        <v>0</v>
      </c>
      <c r="EF50" s="33">
        <v>0</v>
      </c>
      <c r="EG50" s="33">
        <v>0</v>
      </c>
      <c r="EH50" s="33">
        <v>0</v>
      </c>
      <c r="EI50" s="33">
        <v>0</v>
      </c>
      <c r="EJ50" s="33">
        <v>0</v>
      </c>
      <c r="EK50" s="33">
        <v>0</v>
      </c>
      <c r="EL50" s="33">
        <v>0</v>
      </c>
      <c r="EM50" s="33">
        <v>0</v>
      </c>
      <c r="EN50" s="33">
        <v>0</v>
      </c>
      <c r="EO50" s="33">
        <v>0</v>
      </c>
      <c r="EP50" s="33">
        <v>0</v>
      </c>
      <c r="EQ50" s="33">
        <v>0</v>
      </c>
      <c r="ER50" s="33">
        <v>0</v>
      </c>
      <c r="ES50" s="33">
        <v>0</v>
      </c>
      <c r="ET50" s="33">
        <v>83.058700000000002</v>
      </c>
      <c r="EU50" s="33">
        <v>0</v>
      </c>
      <c r="EV50" s="33">
        <v>0</v>
      </c>
      <c r="EW50" s="33">
        <v>0</v>
      </c>
      <c r="EX50" s="33">
        <v>0</v>
      </c>
      <c r="EY50" s="33">
        <v>0</v>
      </c>
      <c r="EZ50" s="33">
        <v>0</v>
      </c>
      <c r="FA50" s="33">
        <v>0</v>
      </c>
      <c r="FB50" s="33">
        <v>0</v>
      </c>
      <c r="FC50" s="33">
        <v>0</v>
      </c>
      <c r="FD50" s="33">
        <v>0</v>
      </c>
      <c r="FE50" s="33">
        <v>0</v>
      </c>
      <c r="FF50" s="33">
        <v>0</v>
      </c>
      <c r="FG50" s="33">
        <v>0</v>
      </c>
      <c r="FH50" s="33">
        <v>0</v>
      </c>
      <c r="FI50" s="33">
        <v>0</v>
      </c>
      <c r="FJ50" s="33">
        <v>0</v>
      </c>
      <c r="FK50" s="33">
        <v>0</v>
      </c>
      <c r="FL50" s="33">
        <v>0</v>
      </c>
      <c r="FM50" s="33">
        <v>0</v>
      </c>
      <c r="FN50" s="33">
        <v>0</v>
      </c>
      <c r="FO50" s="33">
        <v>0</v>
      </c>
      <c r="FP50" s="33">
        <v>0</v>
      </c>
      <c r="FQ50" s="33">
        <v>0</v>
      </c>
      <c r="FR50" s="33">
        <v>0</v>
      </c>
      <c r="FS50" s="33">
        <v>0</v>
      </c>
    </row>
    <row r="51" spans="1:175" x14ac:dyDescent="0.2">
      <c r="A51" s="28" t="s">
        <v>1305</v>
      </c>
      <c r="B51" s="29">
        <v>5483.5609999999997</v>
      </c>
      <c r="C51" s="30">
        <v>1736.7</v>
      </c>
      <c r="D51" s="30">
        <v>5426.4780000000001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33">
        <v>0</v>
      </c>
      <c r="V51" s="33">
        <v>0</v>
      </c>
      <c r="W51" s="33">
        <v>0</v>
      </c>
      <c r="X51" s="33">
        <v>0</v>
      </c>
      <c r="Y51" s="33">
        <v>0</v>
      </c>
      <c r="Z51" s="33">
        <v>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3">
        <v>0</v>
      </c>
      <c r="AG51" s="33">
        <v>0</v>
      </c>
      <c r="AH51" s="33">
        <v>0</v>
      </c>
      <c r="AI51" s="33">
        <v>0</v>
      </c>
      <c r="AJ51" s="33">
        <v>0</v>
      </c>
      <c r="AK51" s="33">
        <v>0</v>
      </c>
      <c r="AL51" s="33">
        <v>0</v>
      </c>
      <c r="AM51" s="33">
        <v>0</v>
      </c>
      <c r="AN51" s="33">
        <v>0</v>
      </c>
      <c r="AO51" s="33">
        <v>0</v>
      </c>
      <c r="AP51" s="33">
        <v>0</v>
      </c>
      <c r="AQ51" s="33">
        <v>0</v>
      </c>
      <c r="AR51" s="33">
        <v>0</v>
      </c>
      <c r="AS51" s="33">
        <v>0</v>
      </c>
      <c r="AT51" s="33">
        <v>0</v>
      </c>
      <c r="AU51" s="33">
        <v>0</v>
      </c>
      <c r="AV51" s="33">
        <v>0</v>
      </c>
      <c r="AW51" s="33">
        <v>0</v>
      </c>
      <c r="AX51" s="33">
        <v>0</v>
      </c>
      <c r="AY51" s="33">
        <v>0</v>
      </c>
      <c r="AZ51" s="33">
        <v>0</v>
      </c>
      <c r="BA51" s="33">
        <v>0</v>
      </c>
      <c r="BB51" s="33">
        <v>0</v>
      </c>
      <c r="BC51" s="33">
        <v>0</v>
      </c>
      <c r="BD51" s="33">
        <v>0</v>
      </c>
      <c r="BE51" s="33">
        <v>0</v>
      </c>
      <c r="BF51" s="33">
        <v>0</v>
      </c>
      <c r="BG51" s="33">
        <v>0</v>
      </c>
      <c r="BH51" s="33">
        <v>0</v>
      </c>
      <c r="BI51" s="33">
        <v>0</v>
      </c>
      <c r="BJ51" s="33">
        <v>0</v>
      </c>
      <c r="BK51" s="33">
        <v>0</v>
      </c>
      <c r="BL51" s="33">
        <v>0</v>
      </c>
      <c r="BM51" s="33">
        <v>0</v>
      </c>
      <c r="BN51" s="33">
        <v>0</v>
      </c>
      <c r="BO51" s="33">
        <v>0</v>
      </c>
      <c r="BP51" s="33">
        <v>0</v>
      </c>
      <c r="BQ51" s="33">
        <v>0</v>
      </c>
      <c r="BR51" s="33">
        <v>0</v>
      </c>
      <c r="BS51" s="33">
        <v>0</v>
      </c>
      <c r="BT51" s="33">
        <v>0</v>
      </c>
      <c r="BU51" s="33">
        <v>0</v>
      </c>
      <c r="BV51" s="33">
        <v>0</v>
      </c>
      <c r="BW51" s="33">
        <v>0</v>
      </c>
      <c r="BX51" s="33">
        <v>0</v>
      </c>
      <c r="BY51" s="33">
        <v>0</v>
      </c>
      <c r="BZ51" s="33">
        <v>0</v>
      </c>
      <c r="CA51" s="33">
        <v>0</v>
      </c>
      <c r="CB51" s="33">
        <v>0</v>
      </c>
      <c r="CC51" s="33">
        <v>0</v>
      </c>
      <c r="CD51" s="33">
        <v>0</v>
      </c>
      <c r="CE51" s="33">
        <v>0</v>
      </c>
      <c r="CF51" s="33">
        <v>0</v>
      </c>
      <c r="CG51" s="33">
        <v>0</v>
      </c>
      <c r="CH51" s="33">
        <v>0</v>
      </c>
      <c r="CI51" s="33">
        <v>0</v>
      </c>
      <c r="CJ51" s="33">
        <v>0</v>
      </c>
      <c r="CK51" s="33">
        <v>0</v>
      </c>
      <c r="CL51" s="33">
        <v>0</v>
      </c>
      <c r="CM51" s="33">
        <v>0</v>
      </c>
      <c r="CN51" s="33">
        <v>0</v>
      </c>
      <c r="CO51" s="33">
        <v>0</v>
      </c>
      <c r="CP51" s="33">
        <v>0</v>
      </c>
      <c r="CQ51" s="33">
        <v>0</v>
      </c>
      <c r="CR51" s="33">
        <v>0</v>
      </c>
      <c r="CS51" s="33">
        <v>0</v>
      </c>
      <c r="CT51" s="33">
        <v>0</v>
      </c>
      <c r="CU51" s="33">
        <v>0</v>
      </c>
      <c r="CV51" s="33">
        <v>0</v>
      </c>
      <c r="CW51" s="33">
        <v>0</v>
      </c>
      <c r="CX51" s="33">
        <v>0</v>
      </c>
      <c r="CY51" s="33">
        <v>0</v>
      </c>
      <c r="CZ51" s="33">
        <v>0</v>
      </c>
      <c r="DA51" s="33">
        <v>0</v>
      </c>
      <c r="DB51" s="33">
        <v>0</v>
      </c>
      <c r="DC51" s="33">
        <v>0</v>
      </c>
      <c r="DD51" s="33">
        <v>0</v>
      </c>
      <c r="DE51" s="33">
        <v>0</v>
      </c>
      <c r="DF51" s="33">
        <v>0</v>
      </c>
      <c r="DG51" s="33">
        <v>0</v>
      </c>
      <c r="DH51" s="33">
        <v>0</v>
      </c>
      <c r="DI51" s="33">
        <v>0</v>
      </c>
      <c r="DJ51" s="33">
        <v>0</v>
      </c>
      <c r="DK51" s="33">
        <v>0</v>
      </c>
      <c r="DL51" s="33">
        <v>0</v>
      </c>
      <c r="DM51" s="33">
        <v>0</v>
      </c>
      <c r="DN51" s="33">
        <v>0</v>
      </c>
      <c r="DO51" s="33">
        <v>0</v>
      </c>
      <c r="DP51" s="33">
        <v>0</v>
      </c>
      <c r="DQ51" s="33">
        <v>0</v>
      </c>
      <c r="DR51" s="33">
        <v>0</v>
      </c>
      <c r="DS51" s="33">
        <v>0</v>
      </c>
      <c r="DT51" s="33">
        <v>0</v>
      </c>
      <c r="DU51" s="33">
        <v>0</v>
      </c>
      <c r="DV51" s="33">
        <v>0</v>
      </c>
      <c r="DW51" s="33">
        <v>0</v>
      </c>
      <c r="DX51" s="33">
        <v>0</v>
      </c>
      <c r="DY51" s="33">
        <v>0</v>
      </c>
      <c r="DZ51" s="33">
        <v>0</v>
      </c>
      <c r="EA51" s="33">
        <v>0</v>
      </c>
      <c r="EB51" s="33">
        <v>0</v>
      </c>
      <c r="EC51" s="33">
        <v>0</v>
      </c>
      <c r="ED51" s="33">
        <v>0</v>
      </c>
      <c r="EE51" s="33">
        <v>0</v>
      </c>
      <c r="EF51" s="33">
        <v>0</v>
      </c>
      <c r="EG51" s="33">
        <v>0</v>
      </c>
      <c r="EH51" s="33">
        <v>0</v>
      </c>
      <c r="EI51" s="33">
        <v>0</v>
      </c>
      <c r="EJ51" s="33">
        <v>0</v>
      </c>
      <c r="EK51" s="33">
        <v>0</v>
      </c>
      <c r="EL51" s="33">
        <v>0</v>
      </c>
      <c r="EM51" s="33">
        <v>0</v>
      </c>
      <c r="EN51" s="33">
        <v>0</v>
      </c>
      <c r="EO51" s="33">
        <v>0</v>
      </c>
      <c r="EP51" s="33">
        <v>0</v>
      </c>
      <c r="EQ51" s="33">
        <v>0</v>
      </c>
      <c r="ER51" s="33">
        <v>0</v>
      </c>
      <c r="ES51" s="33">
        <v>0</v>
      </c>
      <c r="ET51" s="33">
        <v>0</v>
      </c>
      <c r="EU51" s="33">
        <v>0</v>
      </c>
      <c r="EV51" s="33">
        <v>0</v>
      </c>
      <c r="EW51" s="33">
        <v>0</v>
      </c>
      <c r="EX51" s="33">
        <v>0</v>
      </c>
      <c r="EY51" s="33">
        <v>0</v>
      </c>
      <c r="EZ51" s="33">
        <v>0</v>
      </c>
      <c r="FA51" s="33">
        <v>0</v>
      </c>
      <c r="FB51" s="33">
        <v>0</v>
      </c>
      <c r="FC51" s="33">
        <v>0</v>
      </c>
      <c r="FD51" s="33">
        <v>0</v>
      </c>
      <c r="FE51" s="33">
        <v>0</v>
      </c>
      <c r="FF51" s="33">
        <v>0</v>
      </c>
      <c r="FG51" s="33">
        <v>0</v>
      </c>
      <c r="FH51" s="33">
        <v>0</v>
      </c>
      <c r="FI51" s="33">
        <v>57.082999999999998</v>
      </c>
      <c r="FJ51" s="33">
        <v>0</v>
      </c>
      <c r="FK51" s="33">
        <v>0</v>
      </c>
      <c r="FL51" s="33">
        <v>0</v>
      </c>
      <c r="FM51" s="33">
        <v>0</v>
      </c>
      <c r="FN51" s="33">
        <v>0</v>
      </c>
      <c r="FO51" s="33">
        <v>0</v>
      </c>
      <c r="FP51" s="33">
        <v>0</v>
      </c>
      <c r="FQ51" s="33">
        <v>0</v>
      </c>
      <c r="FR51" s="33">
        <v>0</v>
      </c>
      <c r="FS51" s="33">
        <v>0</v>
      </c>
    </row>
    <row r="52" spans="1:175" x14ac:dyDescent="0.2">
      <c r="A52" s="28" t="s">
        <v>1238</v>
      </c>
      <c r="B52" s="29">
        <v>4482.125</v>
      </c>
      <c r="C52" s="30">
        <v>2000.1</v>
      </c>
      <c r="D52" s="30">
        <v>3219.502</v>
      </c>
      <c r="E52" s="33">
        <v>0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  <c r="N52" s="33">
        <v>0</v>
      </c>
      <c r="O52" s="33">
        <v>0</v>
      </c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33">
        <v>0</v>
      </c>
      <c r="W52" s="33">
        <v>0</v>
      </c>
      <c r="X52" s="33">
        <v>0</v>
      </c>
      <c r="Y52" s="33">
        <v>0</v>
      </c>
      <c r="Z52" s="33">
        <v>0</v>
      </c>
      <c r="AA52" s="33">
        <v>0</v>
      </c>
      <c r="AB52" s="33">
        <v>0</v>
      </c>
      <c r="AC52" s="33">
        <v>0</v>
      </c>
      <c r="AD52" s="33">
        <v>0</v>
      </c>
      <c r="AE52" s="33">
        <v>0</v>
      </c>
      <c r="AF52" s="33">
        <v>0</v>
      </c>
      <c r="AG52" s="33">
        <v>0</v>
      </c>
      <c r="AH52" s="33">
        <v>0</v>
      </c>
      <c r="AI52" s="33">
        <v>0</v>
      </c>
      <c r="AJ52" s="33">
        <v>0</v>
      </c>
      <c r="AK52" s="33">
        <v>0</v>
      </c>
      <c r="AL52" s="33">
        <v>0</v>
      </c>
      <c r="AM52" s="33">
        <v>0</v>
      </c>
      <c r="AN52" s="33">
        <v>0</v>
      </c>
      <c r="AO52" s="33">
        <v>0</v>
      </c>
      <c r="AP52" s="33">
        <v>0</v>
      </c>
      <c r="AQ52" s="33">
        <v>0</v>
      </c>
      <c r="AR52" s="33">
        <v>0</v>
      </c>
      <c r="AS52" s="33">
        <v>0</v>
      </c>
      <c r="AT52" s="33">
        <v>0</v>
      </c>
      <c r="AU52" s="33">
        <v>0</v>
      </c>
      <c r="AV52" s="33">
        <v>0</v>
      </c>
      <c r="AW52" s="33">
        <v>0</v>
      </c>
      <c r="AX52" s="33">
        <v>0</v>
      </c>
      <c r="AY52" s="33">
        <v>0</v>
      </c>
      <c r="AZ52" s="33">
        <v>0</v>
      </c>
      <c r="BA52" s="33">
        <v>0</v>
      </c>
      <c r="BB52" s="33">
        <v>0</v>
      </c>
      <c r="BC52" s="33">
        <v>0</v>
      </c>
      <c r="BD52" s="33">
        <v>453.28300000000002</v>
      </c>
      <c r="BE52" s="33">
        <v>0</v>
      </c>
      <c r="BF52" s="33">
        <v>0</v>
      </c>
      <c r="BG52" s="33">
        <v>519.45600000000002</v>
      </c>
      <c r="BH52" s="33">
        <v>0</v>
      </c>
      <c r="BI52" s="33">
        <v>0</v>
      </c>
      <c r="BJ52" s="33">
        <v>0</v>
      </c>
      <c r="BK52" s="33">
        <v>0</v>
      </c>
      <c r="BL52" s="33">
        <v>0</v>
      </c>
      <c r="BM52" s="33">
        <v>0</v>
      </c>
      <c r="BN52" s="33">
        <v>0</v>
      </c>
      <c r="BO52" s="33">
        <v>0</v>
      </c>
      <c r="BP52" s="33">
        <v>0</v>
      </c>
      <c r="BQ52" s="33">
        <v>0</v>
      </c>
      <c r="BR52" s="33">
        <v>0</v>
      </c>
      <c r="BS52" s="33">
        <v>0</v>
      </c>
      <c r="BT52" s="33">
        <v>0</v>
      </c>
      <c r="BU52" s="33">
        <v>0</v>
      </c>
      <c r="BV52" s="33">
        <v>0</v>
      </c>
      <c r="BW52" s="33">
        <v>0</v>
      </c>
      <c r="BX52" s="33">
        <v>0</v>
      </c>
      <c r="BY52" s="33">
        <v>0</v>
      </c>
      <c r="BZ52" s="33">
        <v>0</v>
      </c>
      <c r="CA52" s="33">
        <v>0</v>
      </c>
      <c r="CB52" s="33">
        <v>0</v>
      </c>
      <c r="CC52" s="33">
        <v>0</v>
      </c>
      <c r="CD52" s="33">
        <v>0</v>
      </c>
      <c r="CE52" s="33">
        <v>0</v>
      </c>
      <c r="CF52" s="33">
        <v>0</v>
      </c>
      <c r="CG52" s="33">
        <v>289.88400000000001</v>
      </c>
      <c r="CH52" s="33">
        <v>0</v>
      </c>
      <c r="CI52" s="33">
        <v>0</v>
      </c>
      <c r="CJ52" s="33">
        <v>0</v>
      </c>
      <c r="CK52" s="33">
        <v>0</v>
      </c>
      <c r="CL52" s="33">
        <v>0</v>
      </c>
      <c r="CM52" s="33">
        <v>0</v>
      </c>
      <c r="CN52" s="33">
        <v>0</v>
      </c>
      <c r="CO52" s="33">
        <v>0</v>
      </c>
      <c r="CP52" s="33">
        <v>0</v>
      </c>
      <c r="CQ52" s="33">
        <v>0</v>
      </c>
      <c r="CR52" s="33">
        <v>0</v>
      </c>
      <c r="CS52" s="33">
        <v>0</v>
      </c>
      <c r="CT52" s="33">
        <v>0</v>
      </c>
      <c r="CU52" s="33">
        <v>0</v>
      </c>
      <c r="CV52" s="33">
        <v>0</v>
      </c>
      <c r="CW52" s="33">
        <v>0</v>
      </c>
      <c r="CX52" s="33">
        <v>0</v>
      </c>
      <c r="CY52" s="33">
        <v>0</v>
      </c>
      <c r="CZ52" s="33">
        <v>0</v>
      </c>
      <c r="DA52" s="33">
        <v>0</v>
      </c>
      <c r="DB52" s="33">
        <v>0</v>
      </c>
      <c r="DC52" s="33">
        <v>0</v>
      </c>
      <c r="DD52" s="33">
        <v>0</v>
      </c>
      <c r="DE52" s="33">
        <v>0</v>
      </c>
      <c r="DF52" s="33">
        <v>0</v>
      </c>
      <c r="DG52" s="33">
        <v>0</v>
      </c>
      <c r="DH52" s="33">
        <v>0</v>
      </c>
      <c r="DI52" s="33">
        <v>0</v>
      </c>
      <c r="DJ52" s="33">
        <v>0</v>
      </c>
      <c r="DK52" s="33">
        <v>0</v>
      </c>
      <c r="DL52" s="33">
        <v>0</v>
      </c>
      <c r="DM52" s="33">
        <v>0</v>
      </c>
      <c r="DN52" s="33">
        <v>0</v>
      </c>
      <c r="DO52" s="33">
        <v>0</v>
      </c>
      <c r="DP52" s="33">
        <v>0</v>
      </c>
      <c r="DQ52" s="33">
        <v>0</v>
      </c>
      <c r="DR52" s="33">
        <v>0</v>
      </c>
      <c r="DS52" s="33">
        <v>0</v>
      </c>
      <c r="DT52" s="33">
        <v>0</v>
      </c>
      <c r="DU52" s="33">
        <v>0</v>
      </c>
      <c r="DV52" s="33">
        <v>0</v>
      </c>
      <c r="DW52" s="33">
        <v>0</v>
      </c>
      <c r="DX52" s="33">
        <v>0</v>
      </c>
      <c r="DY52" s="33">
        <v>0</v>
      </c>
      <c r="DZ52" s="33">
        <v>0</v>
      </c>
      <c r="EA52" s="33">
        <v>0</v>
      </c>
      <c r="EB52" s="33">
        <v>0</v>
      </c>
      <c r="EC52" s="33">
        <v>0</v>
      </c>
      <c r="ED52" s="33">
        <v>0</v>
      </c>
      <c r="EE52" s="33">
        <v>0</v>
      </c>
      <c r="EF52" s="33">
        <v>0</v>
      </c>
      <c r="EG52" s="33">
        <v>0</v>
      </c>
      <c r="EH52" s="33">
        <v>0</v>
      </c>
      <c r="EI52" s="33">
        <v>0</v>
      </c>
      <c r="EJ52" s="33">
        <v>0</v>
      </c>
      <c r="EK52" s="33">
        <v>0</v>
      </c>
      <c r="EL52" s="33">
        <v>0</v>
      </c>
      <c r="EM52" s="33">
        <v>0</v>
      </c>
      <c r="EN52" s="33">
        <v>0</v>
      </c>
      <c r="EO52" s="33">
        <v>0</v>
      </c>
      <c r="EP52" s="33">
        <v>0</v>
      </c>
      <c r="EQ52" s="33">
        <v>0</v>
      </c>
      <c r="ER52" s="33">
        <v>0</v>
      </c>
      <c r="ES52" s="33">
        <v>0</v>
      </c>
      <c r="ET52" s="33">
        <v>0</v>
      </c>
      <c r="EU52" s="33">
        <v>0</v>
      </c>
      <c r="EV52" s="33">
        <v>0</v>
      </c>
      <c r="EW52" s="33">
        <v>0</v>
      </c>
      <c r="EX52" s="33">
        <v>0</v>
      </c>
      <c r="EY52" s="33">
        <v>0</v>
      </c>
      <c r="EZ52" s="33">
        <v>0</v>
      </c>
      <c r="FA52" s="33">
        <v>0</v>
      </c>
      <c r="FB52" s="33">
        <v>0</v>
      </c>
      <c r="FC52" s="33">
        <v>0</v>
      </c>
      <c r="FD52" s="33">
        <v>0</v>
      </c>
      <c r="FE52" s="33">
        <v>0</v>
      </c>
      <c r="FF52" s="33">
        <v>0</v>
      </c>
      <c r="FG52" s="33">
        <v>0</v>
      </c>
      <c r="FH52" s="33">
        <v>0</v>
      </c>
      <c r="FI52" s="33">
        <v>0</v>
      </c>
      <c r="FJ52" s="33">
        <v>0</v>
      </c>
      <c r="FK52" s="33">
        <v>0</v>
      </c>
      <c r="FL52" s="33">
        <v>0</v>
      </c>
      <c r="FM52" s="33">
        <v>0</v>
      </c>
      <c r="FN52" s="33">
        <v>0</v>
      </c>
      <c r="FO52" s="33">
        <v>0</v>
      </c>
      <c r="FP52" s="33">
        <v>0</v>
      </c>
      <c r="FQ52" s="33">
        <v>0</v>
      </c>
      <c r="FR52" s="33">
        <v>0</v>
      </c>
      <c r="FS52" s="33">
        <v>0</v>
      </c>
    </row>
    <row r="53" spans="1:175" x14ac:dyDescent="0.2">
      <c r="A53" s="31" t="s">
        <v>1306</v>
      </c>
      <c r="B53" s="29">
        <v>2955.8510000000001</v>
      </c>
      <c r="C53" s="30">
        <v>2223.8000000000002</v>
      </c>
      <c r="D53" s="30">
        <v>-21880.273000000008</v>
      </c>
      <c r="E53" s="33">
        <v>0</v>
      </c>
      <c r="F53" s="33">
        <v>3153.0880000000002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  <c r="R53" s="33">
        <v>929.48</v>
      </c>
      <c r="S53" s="33">
        <v>0</v>
      </c>
      <c r="T53" s="33">
        <v>0</v>
      </c>
      <c r="U53" s="33">
        <v>0</v>
      </c>
      <c r="V53" s="33">
        <v>0</v>
      </c>
      <c r="W53" s="33">
        <v>0</v>
      </c>
      <c r="X53" s="33">
        <v>0</v>
      </c>
      <c r="Y53" s="33">
        <v>0</v>
      </c>
      <c r="Z53" s="33">
        <v>230.04900000000001</v>
      </c>
      <c r="AA53" s="35">
        <v>250.59899999999999</v>
      </c>
      <c r="AB53" s="33">
        <v>400.83800000000002</v>
      </c>
      <c r="AC53" s="33">
        <v>0</v>
      </c>
      <c r="AD53" s="33">
        <v>0</v>
      </c>
      <c r="AE53" s="33">
        <v>0</v>
      </c>
      <c r="AF53" s="33">
        <v>9742.1110000000008</v>
      </c>
      <c r="AG53" s="33">
        <v>0</v>
      </c>
      <c r="AH53" s="33">
        <v>3180.1280000000002</v>
      </c>
      <c r="AI53" s="33">
        <v>0</v>
      </c>
      <c r="AJ53" s="33">
        <v>0</v>
      </c>
      <c r="AK53" s="33">
        <v>0</v>
      </c>
      <c r="AL53" s="33">
        <v>0</v>
      </c>
      <c r="AM53" s="33">
        <v>0</v>
      </c>
      <c r="AN53" s="33">
        <v>0</v>
      </c>
      <c r="AO53" s="33">
        <v>0</v>
      </c>
      <c r="AP53" s="33">
        <v>0</v>
      </c>
      <c r="AQ53" s="33">
        <v>0</v>
      </c>
      <c r="AR53" s="33">
        <v>0</v>
      </c>
      <c r="AS53" s="33">
        <v>0</v>
      </c>
      <c r="AT53" s="33">
        <v>0</v>
      </c>
      <c r="AU53" s="33">
        <v>0</v>
      </c>
      <c r="AV53" s="33">
        <v>0</v>
      </c>
      <c r="AW53" s="33">
        <v>0</v>
      </c>
      <c r="AX53" s="33">
        <v>0</v>
      </c>
      <c r="AY53" s="33">
        <v>752.51400000000001</v>
      </c>
      <c r="AZ53" s="33">
        <v>0</v>
      </c>
      <c r="BA53" s="33">
        <v>0</v>
      </c>
      <c r="BB53" s="33">
        <v>0</v>
      </c>
      <c r="BC53" s="33">
        <v>0</v>
      </c>
      <c r="BD53" s="33">
        <v>0</v>
      </c>
      <c r="BE53" s="33">
        <v>0</v>
      </c>
      <c r="BF53" s="33">
        <v>0</v>
      </c>
      <c r="BG53" s="33">
        <v>0</v>
      </c>
      <c r="BH53" s="33">
        <v>0</v>
      </c>
      <c r="BI53" s="33">
        <v>0</v>
      </c>
      <c r="BJ53" s="33">
        <v>0</v>
      </c>
      <c r="BK53" s="33">
        <v>0</v>
      </c>
      <c r="BL53" s="33">
        <v>0</v>
      </c>
      <c r="BM53" s="33">
        <v>0</v>
      </c>
      <c r="BN53" s="33">
        <v>0</v>
      </c>
      <c r="BO53" s="33">
        <v>0</v>
      </c>
      <c r="BP53" s="33">
        <v>0</v>
      </c>
      <c r="BQ53" s="33">
        <v>0</v>
      </c>
      <c r="BR53" s="33">
        <v>0</v>
      </c>
      <c r="BS53" s="33">
        <v>0</v>
      </c>
      <c r="BT53" s="33">
        <v>0</v>
      </c>
      <c r="BU53" s="33">
        <v>0</v>
      </c>
      <c r="BV53" s="33">
        <v>0</v>
      </c>
      <c r="BW53" s="33">
        <v>0</v>
      </c>
      <c r="BX53" s="33">
        <v>0</v>
      </c>
      <c r="BY53" s="33">
        <v>0</v>
      </c>
      <c r="BZ53" s="33">
        <v>0</v>
      </c>
      <c r="CA53" s="33">
        <v>0</v>
      </c>
      <c r="CB53" s="33">
        <v>0</v>
      </c>
      <c r="CC53" s="33">
        <v>0</v>
      </c>
      <c r="CD53" s="33">
        <v>0</v>
      </c>
      <c r="CE53" s="33">
        <v>0</v>
      </c>
      <c r="CF53" s="33">
        <v>0</v>
      </c>
      <c r="CG53" s="33">
        <v>0</v>
      </c>
      <c r="CH53" s="35">
        <v>292.03100000000001</v>
      </c>
      <c r="CI53" s="34">
        <v>-342.923</v>
      </c>
      <c r="CJ53" s="33">
        <v>689.18</v>
      </c>
      <c r="CK53" s="34">
        <v>-144.745</v>
      </c>
      <c r="CL53" s="33">
        <v>0</v>
      </c>
      <c r="CM53" s="33">
        <v>0</v>
      </c>
      <c r="CN53" s="33">
        <v>0</v>
      </c>
      <c r="CO53" s="33">
        <v>0</v>
      </c>
      <c r="CP53" s="33">
        <v>0</v>
      </c>
      <c r="CQ53" s="33">
        <v>0</v>
      </c>
      <c r="CR53" s="33">
        <v>0</v>
      </c>
      <c r="CS53" s="33">
        <v>0</v>
      </c>
      <c r="CT53" s="33">
        <v>0</v>
      </c>
      <c r="CU53" s="33">
        <v>0</v>
      </c>
      <c r="CV53" s="33">
        <v>72.506</v>
      </c>
      <c r="CW53" s="33">
        <v>0</v>
      </c>
      <c r="CX53" s="33">
        <v>0</v>
      </c>
      <c r="CY53" s="33">
        <v>0</v>
      </c>
      <c r="CZ53" s="33">
        <v>6671.78</v>
      </c>
      <c r="DA53" s="33">
        <v>0</v>
      </c>
      <c r="DB53" s="33">
        <v>0</v>
      </c>
      <c r="DC53" s="34">
        <v>-1662.6559999999999</v>
      </c>
      <c r="DD53" s="33">
        <v>0</v>
      </c>
      <c r="DE53" s="33">
        <v>0</v>
      </c>
      <c r="DF53" s="33">
        <v>0</v>
      </c>
      <c r="DG53" s="33">
        <v>0</v>
      </c>
      <c r="DH53" s="33">
        <v>0</v>
      </c>
      <c r="DI53" s="33">
        <v>0</v>
      </c>
      <c r="DJ53" s="33">
        <v>0</v>
      </c>
      <c r="DK53" s="33">
        <v>0</v>
      </c>
      <c r="DL53" s="34">
        <v>-2318.8240000000001</v>
      </c>
      <c r="DM53" s="33">
        <v>0</v>
      </c>
      <c r="DN53" s="33">
        <v>0</v>
      </c>
      <c r="DO53" s="33">
        <v>0</v>
      </c>
      <c r="DP53" s="33">
        <v>0</v>
      </c>
      <c r="DQ53" s="33">
        <v>0</v>
      </c>
      <c r="DR53" s="33">
        <v>0</v>
      </c>
      <c r="DS53" s="33">
        <v>0</v>
      </c>
      <c r="DT53" s="33">
        <v>0</v>
      </c>
      <c r="DU53" s="33">
        <v>2588.5709999999999</v>
      </c>
      <c r="DV53" s="33">
        <v>0</v>
      </c>
      <c r="DW53" s="33">
        <v>0</v>
      </c>
      <c r="DX53" s="34">
        <v>-1226.5340000000001</v>
      </c>
      <c r="DY53" s="33">
        <v>0</v>
      </c>
      <c r="DZ53" s="33">
        <v>0</v>
      </c>
      <c r="EA53" s="33">
        <v>0</v>
      </c>
      <c r="EB53" s="33">
        <v>0</v>
      </c>
      <c r="EC53" s="33">
        <v>0</v>
      </c>
      <c r="ED53" s="33">
        <v>0</v>
      </c>
      <c r="EE53" s="33">
        <v>0</v>
      </c>
      <c r="EF53" s="33">
        <v>0</v>
      </c>
      <c r="EG53" s="33">
        <v>0</v>
      </c>
      <c r="EH53" s="33">
        <v>0</v>
      </c>
      <c r="EI53" s="33">
        <v>0</v>
      </c>
      <c r="EJ53" s="33">
        <v>0</v>
      </c>
      <c r="EK53" s="33">
        <v>0</v>
      </c>
      <c r="EL53" s="33">
        <v>0</v>
      </c>
      <c r="EM53" s="33">
        <v>0</v>
      </c>
      <c r="EN53" s="33">
        <v>0</v>
      </c>
      <c r="EO53" s="33">
        <v>0</v>
      </c>
      <c r="EP53" s="33">
        <v>0</v>
      </c>
      <c r="EQ53" s="33">
        <v>0</v>
      </c>
      <c r="ER53" s="33">
        <v>0</v>
      </c>
      <c r="ES53" s="33">
        <v>0</v>
      </c>
      <c r="ET53" s="33">
        <v>0</v>
      </c>
      <c r="EU53" s="33">
        <v>845.68700000000001</v>
      </c>
      <c r="EV53" s="33">
        <v>0</v>
      </c>
      <c r="EW53" s="33">
        <v>0</v>
      </c>
      <c r="EX53" s="33">
        <v>0</v>
      </c>
      <c r="EY53" s="33">
        <v>0</v>
      </c>
      <c r="EZ53" s="33">
        <v>0</v>
      </c>
      <c r="FA53" s="33">
        <v>0</v>
      </c>
      <c r="FB53" s="33">
        <v>0</v>
      </c>
      <c r="FC53" s="33">
        <v>0</v>
      </c>
      <c r="FD53" s="33">
        <v>0</v>
      </c>
      <c r="FE53" s="33">
        <v>0</v>
      </c>
      <c r="FF53" s="33">
        <v>0</v>
      </c>
      <c r="FG53" s="33">
        <v>0</v>
      </c>
      <c r="FH53" s="33">
        <v>0</v>
      </c>
      <c r="FI53" s="33">
        <v>0</v>
      </c>
      <c r="FJ53" s="33">
        <v>1378.395</v>
      </c>
      <c r="FK53" s="33">
        <v>0</v>
      </c>
      <c r="FL53" s="34">
        <v>-216.084</v>
      </c>
      <c r="FM53" s="34">
        <v>-207.25899999999999</v>
      </c>
      <c r="FN53" s="33">
        <v>0</v>
      </c>
      <c r="FO53" s="33">
        <v>0</v>
      </c>
      <c r="FP53" s="34">
        <v>-221.80799999999999</v>
      </c>
      <c r="FQ53" s="33">
        <v>0</v>
      </c>
      <c r="FR53" s="33">
        <v>0</v>
      </c>
      <c r="FS53" s="33">
        <v>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9"/>
  <sheetViews>
    <sheetView workbookViewId="0">
      <selection activeCell="P1246" sqref="P1246"/>
    </sheetView>
  </sheetViews>
  <sheetFormatPr defaultRowHeight="14.25" x14ac:dyDescent="0.2"/>
  <cols>
    <col min="1" max="1" width="15.75" customWidth="1"/>
    <col min="4" max="4" width="9.5" customWidth="1"/>
    <col min="5" max="5" width="14.125" bestFit="1" customWidth="1"/>
    <col min="14" max="14" width="10.625" customWidth="1"/>
    <col min="15" max="15" width="11.5" customWidth="1"/>
    <col min="16" max="16" width="11.375" customWidth="1"/>
  </cols>
  <sheetData>
    <row r="1" spans="1:5" s="27" customFormat="1" ht="40.5" customHeight="1" x14ac:dyDescent="0.2">
      <c r="A1" s="27" t="s">
        <v>1315</v>
      </c>
      <c r="B1" s="27" t="s">
        <v>1312</v>
      </c>
      <c r="C1" s="27" t="s">
        <v>1319</v>
      </c>
      <c r="D1" s="27" t="s">
        <v>1313</v>
      </c>
      <c r="E1" s="27" t="s">
        <v>1320</v>
      </c>
    </row>
    <row r="2" spans="1:5" x14ac:dyDescent="0.2">
      <c r="A2" t="s">
        <v>2</v>
      </c>
      <c r="B2">
        <v>2.8159999999999998</v>
      </c>
      <c r="C2">
        <v>19248.443027000001</v>
      </c>
      <c r="D2">
        <f>(B2-2.564)/2.155</f>
        <v>0.11693735498839898</v>
      </c>
      <c r="E2">
        <f>(C2-19248.44)/158322</f>
        <v>1.9119263289218733E-8</v>
      </c>
    </row>
    <row r="3" spans="1:5" x14ac:dyDescent="0.2">
      <c r="A3" t="s">
        <v>5</v>
      </c>
      <c r="B3">
        <v>2.5640000000000001</v>
      </c>
      <c r="C3">
        <v>118455.413562</v>
      </c>
      <c r="D3">
        <f t="shared" ref="D3:D10" si="0">(B3-2.564)/2.155</f>
        <v>0</v>
      </c>
      <c r="E3">
        <f t="shared" ref="E3:E10" si="1">(C3-19248.44)/158322</f>
        <v>0.62661521179621282</v>
      </c>
    </row>
    <row r="4" spans="1:5" x14ac:dyDescent="0.2">
      <c r="A4" t="s">
        <v>6</v>
      </c>
      <c r="B4">
        <v>2.88</v>
      </c>
      <c r="C4">
        <v>38091.224053999998</v>
      </c>
      <c r="D4">
        <f t="shared" si="0"/>
        <v>0.14663573085846862</v>
      </c>
      <c r="E4">
        <f t="shared" si="1"/>
        <v>0.11901557619282223</v>
      </c>
    </row>
    <row r="5" spans="1:5" x14ac:dyDescent="0.2">
      <c r="A5" t="s">
        <v>7</v>
      </c>
      <c r="B5">
        <v>3.0859999999999999</v>
      </c>
      <c r="C5">
        <v>177570.42194299999</v>
      </c>
      <c r="D5">
        <f t="shared" si="0"/>
        <v>0.24222737819025514</v>
      </c>
      <c r="E5">
        <f t="shared" si="1"/>
        <v>0.99999988594762568</v>
      </c>
    </row>
    <row r="6" spans="1:5" x14ac:dyDescent="0.2">
      <c r="A6" t="s">
        <v>8</v>
      </c>
      <c r="B6">
        <v>3.452</v>
      </c>
      <c r="C6">
        <v>136158.07908900001</v>
      </c>
      <c r="D6">
        <f t="shared" si="0"/>
        <v>0.41206496519721575</v>
      </c>
      <c r="E6">
        <f t="shared" si="1"/>
        <v>0.73842952393855565</v>
      </c>
    </row>
    <row r="7" spans="1:5" x14ac:dyDescent="0.2">
      <c r="A7" t="s">
        <v>9</v>
      </c>
      <c r="B7">
        <v>3.6880000000000002</v>
      </c>
      <c r="C7">
        <v>81360.906308000005</v>
      </c>
      <c r="D7">
        <f t="shared" si="0"/>
        <v>0.5215777262180975</v>
      </c>
      <c r="E7">
        <f t="shared" si="1"/>
        <v>0.39231734255504608</v>
      </c>
    </row>
    <row r="8" spans="1:5" x14ac:dyDescent="0.2">
      <c r="A8" t="s">
        <v>10</v>
      </c>
      <c r="B8">
        <v>4.0330000000000004</v>
      </c>
      <c r="C8">
        <v>36789.594954</v>
      </c>
      <c r="D8">
        <f t="shared" si="0"/>
        <v>0.68167053364269159</v>
      </c>
      <c r="E8">
        <f t="shared" si="1"/>
        <v>0.11079417234496786</v>
      </c>
    </row>
    <row r="9" spans="1:5" x14ac:dyDescent="0.2">
      <c r="A9" t="s">
        <v>11</v>
      </c>
      <c r="B9">
        <v>4.0199999999999996</v>
      </c>
      <c r="C9">
        <v>20056.052027000002</v>
      </c>
      <c r="D9">
        <f t="shared" si="0"/>
        <v>0.67563805104408337</v>
      </c>
      <c r="E9">
        <f t="shared" si="1"/>
        <v>5.1010726683594371E-3</v>
      </c>
    </row>
    <row r="10" spans="1:5" x14ac:dyDescent="0.2">
      <c r="A10" t="s">
        <v>12</v>
      </c>
      <c r="B10">
        <v>4.7190000000000003</v>
      </c>
      <c r="C10">
        <v>77466.210107999999</v>
      </c>
      <c r="D10">
        <f t="shared" si="0"/>
        <v>1.0000000000000002</v>
      </c>
      <c r="E10">
        <f t="shared" si="1"/>
        <v>0.36771750046108559</v>
      </c>
    </row>
    <row r="11" spans="1:5" x14ac:dyDescent="0.2">
      <c r="A11" t="s">
        <v>1309</v>
      </c>
      <c r="B11">
        <f>MAX(B2:B10)</f>
        <v>4.7190000000000003</v>
      </c>
      <c r="C11">
        <f>MAX(C2:C10)</f>
        <v>177570.42194299999</v>
      </c>
    </row>
    <row r="12" spans="1:5" x14ac:dyDescent="0.2">
      <c r="A12" t="s">
        <v>1310</v>
      </c>
      <c r="B12">
        <f>MIN(B2:B11)</f>
        <v>2.5640000000000001</v>
      </c>
      <c r="C12">
        <f>MIN(C2:C11)</f>
        <v>19248.443027000001</v>
      </c>
    </row>
    <row r="13" spans="1:5" x14ac:dyDescent="0.2">
      <c r="A13" t="s">
        <v>1311</v>
      </c>
      <c r="B13">
        <f>B11-B12</f>
        <v>2.1550000000000002</v>
      </c>
      <c r="C13">
        <f>C11-C12</f>
        <v>158321.97891599999</v>
      </c>
    </row>
    <row r="19" spans="1:5" s="27" customFormat="1" ht="40.5" customHeight="1" x14ac:dyDescent="0.2">
      <c r="A19" s="27" t="s">
        <v>1314</v>
      </c>
      <c r="B19" s="27" t="s">
        <v>1312</v>
      </c>
      <c r="C19" s="27" t="s">
        <v>1319</v>
      </c>
      <c r="D19" s="27" t="s">
        <v>1313</v>
      </c>
      <c r="E19" s="27" t="s">
        <v>1321</v>
      </c>
    </row>
    <row r="20" spans="1:5" x14ac:dyDescent="0.2">
      <c r="A20" t="s">
        <v>676</v>
      </c>
      <c r="B20">
        <v>104.017</v>
      </c>
      <c r="C20">
        <v>24774.721989999998</v>
      </c>
      <c r="D20">
        <f>(B20-77.743)/117.333</f>
        <v>0.22392677251924012</v>
      </c>
      <c r="E20">
        <f>(C20-23917.71)/147562.7</f>
        <v>5.8077819801345392E-3</v>
      </c>
    </row>
    <row r="21" spans="1:5" x14ac:dyDescent="0.2">
      <c r="A21" t="s">
        <v>679</v>
      </c>
      <c r="B21">
        <v>77.742999999999995</v>
      </c>
      <c r="C21">
        <v>26623.699990000001</v>
      </c>
      <c r="D21">
        <f t="shared" ref="D21:D31" si="2">(B21-77.743)/117.333</f>
        <v>0</v>
      </c>
      <c r="E21">
        <f t="shared" ref="E21:E31" si="3">(C21-23917.71)/147562.7</f>
        <v>1.8337899686031778E-2</v>
      </c>
    </row>
    <row r="22" spans="1:5" x14ac:dyDescent="0.2">
      <c r="A22" t="s">
        <v>680</v>
      </c>
      <c r="B22">
        <v>123.812</v>
      </c>
      <c r="C22">
        <v>23917.708067</v>
      </c>
      <c r="D22">
        <f t="shared" si="2"/>
        <v>0.39263463816658573</v>
      </c>
      <c r="E22">
        <f t="shared" si="3"/>
        <v>-1.30995163381629E-8</v>
      </c>
    </row>
    <row r="23" spans="1:5" x14ac:dyDescent="0.2">
      <c r="A23" t="s">
        <v>681</v>
      </c>
      <c r="B23">
        <v>89.98</v>
      </c>
      <c r="C23">
        <v>47835.416133999999</v>
      </c>
      <c r="D23">
        <f t="shared" si="2"/>
        <v>0.10429290992303963</v>
      </c>
      <c r="E23">
        <f t="shared" si="3"/>
        <v>0.16208504001349933</v>
      </c>
    </row>
    <row r="24" spans="1:5" x14ac:dyDescent="0.2">
      <c r="A24" t="s">
        <v>682</v>
      </c>
      <c r="B24">
        <v>136.76900000000001</v>
      </c>
      <c r="C24">
        <v>73076.809523999997</v>
      </c>
      <c r="D24">
        <f t="shared" si="2"/>
        <v>0.50306392915888976</v>
      </c>
      <c r="E24">
        <f t="shared" si="3"/>
        <v>0.33314041776139902</v>
      </c>
    </row>
    <row r="25" spans="1:5" x14ac:dyDescent="0.2">
      <c r="A25" t="s">
        <v>683</v>
      </c>
      <c r="B25">
        <v>136.76900000000001</v>
      </c>
      <c r="C25">
        <v>95095.859328000006</v>
      </c>
      <c r="D25">
        <f t="shared" si="2"/>
        <v>0.50306392915888976</v>
      </c>
      <c r="E25">
        <f t="shared" si="3"/>
        <v>0.4823586809403731</v>
      </c>
    </row>
    <row r="26" spans="1:5" x14ac:dyDescent="0.2">
      <c r="A26" t="s">
        <v>684</v>
      </c>
      <c r="B26">
        <v>136.76900000000001</v>
      </c>
      <c r="C26">
        <v>46730.532654000002</v>
      </c>
      <c r="D26">
        <f t="shared" si="2"/>
        <v>0.50306392915888976</v>
      </c>
      <c r="E26">
        <f t="shared" si="3"/>
        <v>0.15459748740027121</v>
      </c>
    </row>
    <row r="27" spans="1:5" x14ac:dyDescent="0.2">
      <c r="A27" t="s">
        <v>685</v>
      </c>
      <c r="B27">
        <v>195.07599999999999</v>
      </c>
      <c r="C27">
        <v>167078.00458899999</v>
      </c>
      <c r="D27">
        <f t="shared" si="2"/>
        <v>1</v>
      </c>
      <c r="E27">
        <f t="shared" si="3"/>
        <v>0.97016586568963559</v>
      </c>
    </row>
    <row r="28" spans="1:5" x14ac:dyDescent="0.2">
      <c r="A28" t="s">
        <v>686</v>
      </c>
      <c r="B28">
        <v>133.53</v>
      </c>
      <c r="C28">
        <v>47732.142134000002</v>
      </c>
      <c r="D28">
        <f t="shared" si="2"/>
        <v>0.47545873709868502</v>
      </c>
      <c r="E28">
        <f t="shared" si="3"/>
        <v>0.16138517480365974</v>
      </c>
    </row>
    <row r="29" spans="1:5" x14ac:dyDescent="0.2">
      <c r="A29" t="s">
        <v>687</v>
      </c>
      <c r="B29">
        <v>182.47900000000001</v>
      </c>
      <c r="C29">
        <v>48692.430056999998</v>
      </c>
      <c r="D29">
        <f t="shared" si="2"/>
        <v>0.89263889954232845</v>
      </c>
      <c r="E29">
        <f t="shared" si="3"/>
        <v>0.1678928350931502</v>
      </c>
    </row>
    <row r="30" spans="1:5" x14ac:dyDescent="0.2">
      <c r="A30" t="s">
        <v>688</v>
      </c>
      <c r="B30">
        <v>182.47900000000001</v>
      </c>
      <c r="C30">
        <v>171480.436781</v>
      </c>
      <c r="D30">
        <f t="shared" si="2"/>
        <v>0.89263889954232845</v>
      </c>
      <c r="E30">
        <f t="shared" si="3"/>
        <v>1.0000001814889534</v>
      </c>
    </row>
    <row r="31" spans="1:5" x14ac:dyDescent="0.2">
      <c r="A31" t="s">
        <v>689</v>
      </c>
      <c r="B31">
        <v>135.69</v>
      </c>
      <c r="C31">
        <v>74324.165970000002</v>
      </c>
      <c r="D31">
        <f t="shared" si="2"/>
        <v>0.49386788030647816</v>
      </c>
      <c r="E31">
        <f t="shared" si="3"/>
        <v>0.34159347836546766</v>
      </c>
    </row>
    <row r="32" spans="1:5" x14ac:dyDescent="0.2">
      <c r="A32" t="s">
        <v>1309</v>
      </c>
      <c r="B32">
        <f>MAX(B20:B31)</f>
        <v>195.07599999999999</v>
      </c>
      <c r="C32">
        <f>MAX(C20:C31)</f>
        <v>171480.436781</v>
      </c>
    </row>
    <row r="33" spans="1:5" x14ac:dyDescent="0.2">
      <c r="A33" t="s">
        <v>1310</v>
      </c>
      <c r="B33">
        <f>MIN(B20:B31)</f>
        <v>77.742999999999995</v>
      </c>
      <c r="C33">
        <f>MIN(C20:C31)</f>
        <v>23917.708067</v>
      </c>
    </row>
    <row r="34" spans="1:5" x14ac:dyDescent="0.2">
      <c r="A34" t="s">
        <v>1311</v>
      </c>
      <c r="B34">
        <f>B32-B33</f>
        <v>117.333</v>
      </c>
      <c r="C34">
        <f>C32-C33</f>
        <v>147562.728714</v>
      </c>
    </row>
    <row r="39" spans="1:5" s="27" customFormat="1" ht="40.5" customHeight="1" x14ac:dyDescent="0.2">
      <c r="A39" s="27" t="s">
        <v>1316</v>
      </c>
      <c r="B39" s="27" t="s">
        <v>1312</v>
      </c>
      <c r="C39" s="27" t="s">
        <v>1322</v>
      </c>
      <c r="D39" s="27" t="s">
        <v>1313</v>
      </c>
      <c r="E39" s="27" t="s">
        <v>1320</v>
      </c>
    </row>
    <row r="40" spans="1:5" x14ac:dyDescent="0.2">
      <c r="A40" t="s">
        <v>192</v>
      </c>
      <c r="B40">
        <v>644.38300000000004</v>
      </c>
      <c r="C40">
        <v>7447.0609999999997</v>
      </c>
      <c r="D40">
        <f>(B40-644.383)/1012.251</f>
        <v>0</v>
      </c>
      <c r="E40">
        <f>(C40-7374.555)/135767</f>
        <v>5.3404730162704783E-4</v>
      </c>
    </row>
    <row r="41" spans="1:5" x14ac:dyDescent="0.2">
      <c r="A41" t="s">
        <v>195</v>
      </c>
      <c r="B41">
        <v>680.827</v>
      </c>
      <c r="C41">
        <v>7850.7359999999999</v>
      </c>
      <c r="D41">
        <f t="shared" ref="D41:D60" si="4">(B41-644.383)/1012.251</f>
        <v>3.600292812750984E-2</v>
      </c>
      <c r="E41">
        <f t="shared" ref="E41:E60" si="5">(C41-7374.555)/135767</f>
        <v>3.5073397806536168E-3</v>
      </c>
    </row>
    <row r="42" spans="1:5" x14ac:dyDescent="0.2">
      <c r="A42" t="s">
        <v>196</v>
      </c>
      <c r="B42">
        <v>708.52700000000004</v>
      </c>
      <c r="C42">
        <v>39253.68</v>
      </c>
      <c r="D42">
        <f t="shared" si="4"/>
        <v>6.3367682521429963E-2</v>
      </c>
      <c r="E42">
        <f t="shared" si="5"/>
        <v>0.23480761156982183</v>
      </c>
    </row>
    <row r="43" spans="1:5" x14ac:dyDescent="0.2">
      <c r="A43" t="s">
        <v>197</v>
      </c>
      <c r="B43">
        <v>730.91600000000005</v>
      </c>
      <c r="C43">
        <v>7850.7359999999999</v>
      </c>
      <c r="D43">
        <f t="shared" si="4"/>
        <v>8.5485714511519387E-2</v>
      </c>
      <c r="E43">
        <f t="shared" si="5"/>
        <v>3.5073397806536168E-3</v>
      </c>
    </row>
    <row r="44" spans="1:5" x14ac:dyDescent="0.2">
      <c r="A44" t="s">
        <v>198</v>
      </c>
      <c r="B44">
        <v>773.73299999999995</v>
      </c>
      <c r="C44">
        <v>7850.7359999999999</v>
      </c>
      <c r="D44">
        <f t="shared" si="4"/>
        <v>0.12778451194417187</v>
      </c>
      <c r="E44">
        <f t="shared" si="5"/>
        <v>3.5073397806536168E-3</v>
      </c>
    </row>
    <row r="45" spans="1:5" x14ac:dyDescent="0.2">
      <c r="A45" t="s">
        <v>199</v>
      </c>
      <c r="B45">
        <v>809.60500000000002</v>
      </c>
      <c r="C45">
        <v>21831.1446</v>
      </c>
      <c r="D45">
        <f t="shared" si="4"/>
        <v>0.1632223628329337</v>
      </c>
      <c r="E45">
        <f t="shared" si="5"/>
        <v>0.10648087974250002</v>
      </c>
    </row>
    <row r="46" spans="1:5" x14ac:dyDescent="0.2">
      <c r="A46" t="s">
        <v>200</v>
      </c>
      <c r="B46">
        <v>821.94399999999996</v>
      </c>
      <c r="C46">
        <v>7374.5550000000003</v>
      </c>
      <c r="D46">
        <f t="shared" si="4"/>
        <v>0.17541202725410981</v>
      </c>
      <c r="E46">
        <f t="shared" si="5"/>
        <v>0</v>
      </c>
    </row>
    <row r="47" spans="1:5" x14ac:dyDescent="0.2">
      <c r="A47" t="s">
        <v>201</v>
      </c>
      <c r="B47">
        <v>862.55499999999995</v>
      </c>
      <c r="C47">
        <v>100777.15313000001</v>
      </c>
      <c r="D47">
        <f t="shared" si="4"/>
        <v>0.21553152330795416</v>
      </c>
      <c r="E47">
        <f t="shared" si="5"/>
        <v>0.68796245133206158</v>
      </c>
    </row>
    <row r="48" spans="1:5" x14ac:dyDescent="0.2">
      <c r="A48" t="s">
        <v>202</v>
      </c>
      <c r="B48">
        <v>888.21199999999999</v>
      </c>
      <c r="C48">
        <v>32352.073899999999</v>
      </c>
      <c r="D48">
        <f t="shared" si="4"/>
        <v>0.24087800357816386</v>
      </c>
      <c r="E48">
        <f t="shared" si="5"/>
        <v>0.18397341695699249</v>
      </c>
    </row>
    <row r="49" spans="1:5" x14ac:dyDescent="0.2">
      <c r="A49" t="s">
        <v>203</v>
      </c>
      <c r="B49">
        <v>895.48500000000001</v>
      </c>
      <c r="C49">
        <v>46343.707000000002</v>
      </c>
      <c r="D49">
        <f t="shared" si="4"/>
        <v>0.24806298042679137</v>
      </c>
      <c r="E49">
        <f t="shared" si="5"/>
        <v>0.28702963164833872</v>
      </c>
    </row>
    <row r="50" spans="1:5" x14ac:dyDescent="0.2">
      <c r="A50" t="s">
        <v>204</v>
      </c>
      <c r="B50">
        <v>932.17399999999998</v>
      </c>
      <c r="C50">
        <v>7850.7359999999999</v>
      </c>
      <c r="D50">
        <f t="shared" si="4"/>
        <v>0.28430794338558318</v>
      </c>
      <c r="E50">
        <f t="shared" si="5"/>
        <v>3.5073397806536168E-3</v>
      </c>
    </row>
    <row r="51" spans="1:5" x14ac:dyDescent="0.2">
      <c r="A51" t="s">
        <v>205</v>
      </c>
      <c r="B51">
        <v>904.63599999999997</v>
      </c>
      <c r="C51">
        <v>75277.960000000006</v>
      </c>
      <c r="D51">
        <f t="shared" si="4"/>
        <v>0.25710322834949034</v>
      </c>
      <c r="E51">
        <f t="shared" si="5"/>
        <v>0.50014661147406958</v>
      </c>
    </row>
    <row r="52" spans="1:5" x14ac:dyDescent="0.2">
      <c r="A52" t="s">
        <v>206</v>
      </c>
      <c r="B52">
        <v>914.197</v>
      </c>
      <c r="C52">
        <v>74325.597999999998</v>
      </c>
      <c r="D52">
        <f t="shared" si="4"/>
        <v>0.26654851415311021</v>
      </c>
      <c r="E52">
        <f t="shared" si="5"/>
        <v>0.49313193191276233</v>
      </c>
    </row>
    <row r="53" spans="1:5" x14ac:dyDescent="0.2">
      <c r="A53" t="s">
        <v>207</v>
      </c>
      <c r="B53">
        <v>949.57799999999997</v>
      </c>
      <c r="C53">
        <v>29715.738000000001</v>
      </c>
      <c r="D53">
        <f t="shared" si="4"/>
        <v>0.30150130748203752</v>
      </c>
      <c r="E53">
        <f t="shared" si="5"/>
        <v>0.16455532640479645</v>
      </c>
    </row>
    <row r="54" spans="1:5" x14ac:dyDescent="0.2">
      <c r="A54" t="s">
        <v>208</v>
      </c>
      <c r="B54">
        <v>942.79600000000005</v>
      </c>
      <c r="C54">
        <v>20853.352699999999</v>
      </c>
      <c r="D54">
        <f t="shared" si="4"/>
        <v>0.29480138819324458</v>
      </c>
      <c r="E54">
        <f t="shared" si="5"/>
        <v>9.9278894724049285E-2</v>
      </c>
    </row>
    <row r="55" spans="1:5" x14ac:dyDescent="0.2">
      <c r="A55" t="s">
        <v>209</v>
      </c>
      <c r="B55">
        <v>1028.6759999999999</v>
      </c>
      <c r="C55">
        <v>7850.7359999999999</v>
      </c>
      <c r="D55">
        <f t="shared" si="4"/>
        <v>0.37964200578710211</v>
      </c>
      <c r="E55">
        <f t="shared" si="5"/>
        <v>3.5073397806536168E-3</v>
      </c>
    </row>
    <row r="56" spans="1:5" x14ac:dyDescent="0.2">
      <c r="A56" t="s">
        <v>210</v>
      </c>
      <c r="B56">
        <v>1077.6210000000001</v>
      </c>
      <c r="C56">
        <v>15628.966</v>
      </c>
      <c r="D56">
        <f t="shared" si="4"/>
        <v>0.42799463769361556</v>
      </c>
      <c r="E56">
        <f t="shared" si="5"/>
        <v>6.0798360426318622E-2</v>
      </c>
    </row>
    <row r="57" spans="1:5" x14ac:dyDescent="0.2">
      <c r="A57" t="s">
        <v>211</v>
      </c>
      <c r="B57">
        <v>1199.2909999999999</v>
      </c>
      <c r="C57">
        <v>44682.366000000002</v>
      </c>
      <c r="D57">
        <f t="shared" si="4"/>
        <v>0.54819209860005069</v>
      </c>
      <c r="E57">
        <f t="shared" si="5"/>
        <v>0.27479292464295446</v>
      </c>
    </row>
    <row r="58" spans="1:5" x14ac:dyDescent="0.2">
      <c r="A58" t="s">
        <v>212</v>
      </c>
      <c r="B58">
        <v>1394.828</v>
      </c>
      <c r="C58">
        <v>15628.966</v>
      </c>
      <c r="D58">
        <f t="shared" si="4"/>
        <v>0.74136256718936311</v>
      </c>
      <c r="E58">
        <f t="shared" si="5"/>
        <v>6.0798360426318622E-2</v>
      </c>
    </row>
    <row r="59" spans="1:5" x14ac:dyDescent="0.2">
      <c r="A59" t="s">
        <v>213</v>
      </c>
      <c r="B59">
        <v>1648.5450000000001</v>
      </c>
      <c r="C59">
        <v>60787.512999999999</v>
      </c>
      <c r="D59">
        <f t="shared" si="4"/>
        <v>0.99200889897861311</v>
      </c>
      <c r="E59">
        <f t="shared" si="5"/>
        <v>0.39341635301656513</v>
      </c>
    </row>
    <row r="60" spans="1:5" x14ac:dyDescent="0.2">
      <c r="A60" t="s">
        <v>214</v>
      </c>
      <c r="B60">
        <v>1656.634</v>
      </c>
      <c r="C60">
        <v>143141.53510000001</v>
      </c>
      <c r="D60">
        <f t="shared" si="4"/>
        <v>1</v>
      </c>
      <c r="E60">
        <f t="shared" si="5"/>
        <v>0.9999998534253538</v>
      </c>
    </row>
    <row r="61" spans="1:5" x14ac:dyDescent="0.2">
      <c r="A61" t="s">
        <v>1309</v>
      </c>
      <c r="B61">
        <f>MAX(B40:B60)</f>
        <v>1656.634</v>
      </c>
      <c r="C61">
        <f>MAX(C40:C60)</f>
        <v>143141.53510000001</v>
      </c>
    </row>
    <row r="62" spans="1:5" x14ac:dyDescent="0.2">
      <c r="A62" t="s">
        <v>1310</v>
      </c>
      <c r="B62">
        <f>MIN(B40:B60)</f>
        <v>644.38300000000004</v>
      </c>
      <c r="C62">
        <f>MIN(C40:C60)</f>
        <v>7374.5550000000003</v>
      </c>
    </row>
    <row r="63" spans="1:5" x14ac:dyDescent="0.2">
      <c r="A63" t="s">
        <v>1311</v>
      </c>
      <c r="B63">
        <f>B61-B62</f>
        <v>1012.251</v>
      </c>
      <c r="C63">
        <f>C61-C62</f>
        <v>135766.98010000002</v>
      </c>
    </row>
    <row r="70" spans="1:5" s="27" customFormat="1" ht="40.5" customHeight="1" x14ac:dyDescent="0.2">
      <c r="A70" s="27" t="s">
        <v>1317</v>
      </c>
      <c r="B70" s="27" t="s">
        <v>1312</v>
      </c>
      <c r="C70" s="27" t="s">
        <v>1322</v>
      </c>
      <c r="D70" s="27" t="s">
        <v>1313</v>
      </c>
      <c r="E70" s="27" t="s">
        <v>1323</v>
      </c>
    </row>
    <row r="71" spans="1:5" x14ac:dyDescent="0.2">
      <c r="A71" t="s">
        <v>440</v>
      </c>
      <c r="B71">
        <v>138.63499999999999</v>
      </c>
      <c r="C71">
        <v>373690.19658699998</v>
      </c>
      <c r="D71">
        <f>(B71-131.105)/362.412</f>
        <v>2.0777457700076159E-2</v>
      </c>
      <c r="E71">
        <f>(C71-24774.72)/507699</f>
        <v>0.68724869772640862</v>
      </c>
    </row>
    <row r="72" spans="1:5" x14ac:dyDescent="0.2">
      <c r="A72" t="s">
        <v>442</v>
      </c>
      <c r="B72">
        <v>131.67400000000001</v>
      </c>
      <c r="C72">
        <v>416916.47707000002</v>
      </c>
      <c r="D72">
        <f t="shared" ref="D72:D85" si="6">(B72-131.105)/362.412</f>
        <v>1.5700363122634375E-3</v>
      </c>
      <c r="E72">
        <f t="shared" ref="E72:E85" si="7">(C72-24774.72)/507699</f>
        <v>0.77239024908459553</v>
      </c>
    </row>
    <row r="73" spans="1:5" x14ac:dyDescent="0.2">
      <c r="A73" t="s">
        <v>443</v>
      </c>
      <c r="B73">
        <v>131.499</v>
      </c>
      <c r="C73">
        <v>235438.79814999999</v>
      </c>
      <c r="D73">
        <f t="shared" si="6"/>
        <v>1.0871604693001486E-3</v>
      </c>
      <c r="E73">
        <f t="shared" si="7"/>
        <v>0.41493892670657218</v>
      </c>
    </row>
    <row r="74" spans="1:5" x14ac:dyDescent="0.2">
      <c r="A74" t="s">
        <v>444</v>
      </c>
      <c r="B74">
        <v>131.499</v>
      </c>
      <c r="C74">
        <v>176730.51183</v>
      </c>
      <c r="D74">
        <f t="shared" si="6"/>
        <v>1.0871604693001486E-3</v>
      </c>
      <c r="E74">
        <f t="shared" si="7"/>
        <v>0.29930291733881692</v>
      </c>
    </row>
    <row r="75" spans="1:5" x14ac:dyDescent="0.2">
      <c r="A75" t="s">
        <v>445</v>
      </c>
      <c r="B75">
        <v>131.10499999999999</v>
      </c>
      <c r="C75">
        <v>532473.70794400002</v>
      </c>
      <c r="D75">
        <f t="shared" si="6"/>
        <v>0</v>
      </c>
      <c r="E75">
        <f t="shared" si="7"/>
        <v>0.99999997625364645</v>
      </c>
    </row>
    <row r="76" spans="1:5" x14ac:dyDescent="0.2">
      <c r="A76" t="s">
        <v>446</v>
      </c>
      <c r="B76">
        <v>137.97800000000001</v>
      </c>
      <c r="C76">
        <v>400579.55598</v>
      </c>
      <c r="D76">
        <f t="shared" si="6"/>
        <v>1.896460382106558E-2</v>
      </c>
      <c r="E76">
        <f t="shared" si="7"/>
        <v>0.74021188928873205</v>
      </c>
    </row>
    <row r="77" spans="1:5" x14ac:dyDescent="0.2">
      <c r="A77" t="s">
        <v>447</v>
      </c>
      <c r="B77">
        <v>148.834</v>
      </c>
      <c r="C77">
        <v>447970.10651000001</v>
      </c>
      <c r="D77">
        <f t="shared" si="6"/>
        <v>4.8919461827974832E-2</v>
      </c>
      <c r="E77">
        <f t="shared" si="7"/>
        <v>0.83355568261903212</v>
      </c>
    </row>
    <row r="78" spans="1:5" x14ac:dyDescent="0.2">
      <c r="A78" t="s">
        <v>448</v>
      </c>
      <c r="B78">
        <v>176.71899999999999</v>
      </c>
      <c r="C78">
        <v>207096.89369999999</v>
      </c>
      <c r="D78">
        <f t="shared" si="6"/>
        <v>0.12586227829100582</v>
      </c>
      <c r="E78">
        <f t="shared" si="7"/>
        <v>0.35911469926078243</v>
      </c>
    </row>
    <row r="79" spans="1:5" x14ac:dyDescent="0.2">
      <c r="A79" t="s">
        <v>449</v>
      </c>
      <c r="B79">
        <v>176.71899999999999</v>
      </c>
      <c r="C79">
        <v>24774.721989999998</v>
      </c>
      <c r="D79">
        <f t="shared" si="6"/>
        <v>0.12586227829100582</v>
      </c>
      <c r="E79">
        <f t="shared" si="7"/>
        <v>3.9196452957797749E-9</v>
      </c>
    </row>
    <row r="80" spans="1:5" x14ac:dyDescent="0.2">
      <c r="A80" t="s">
        <v>450</v>
      </c>
      <c r="B80">
        <v>176.71899999999999</v>
      </c>
      <c r="C80">
        <v>121595.91108999999</v>
      </c>
      <c r="D80">
        <f t="shared" si="6"/>
        <v>0.12586227829100582</v>
      </c>
      <c r="E80">
        <f t="shared" si="7"/>
        <v>0.19070589284201858</v>
      </c>
    </row>
    <row r="81" spans="1:5" x14ac:dyDescent="0.2">
      <c r="A81" t="s">
        <v>451</v>
      </c>
      <c r="B81">
        <v>139.423</v>
      </c>
      <c r="C81">
        <v>520107.38114999997</v>
      </c>
      <c r="D81">
        <f t="shared" si="6"/>
        <v>2.2951778638676458E-2</v>
      </c>
      <c r="E81">
        <f t="shared" si="7"/>
        <v>0.9756423809186151</v>
      </c>
    </row>
    <row r="82" spans="1:5" x14ac:dyDescent="0.2">
      <c r="A82" t="s">
        <v>452</v>
      </c>
      <c r="B82">
        <v>210.46899999999999</v>
      </c>
      <c r="C82">
        <v>371746.49154999998</v>
      </c>
      <c r="D82">
        <f t="shared" si="6"/>
        <v>0.21898833371963403</v>
      </c>
      <c r="E82">
        <f t="shared" si="7"/>
        <v>0.68342023827110143</v>
      </c>
    </row>
    <row r="83" spans="1:5" x14ac:dyDescent="0.2">
      <c r="A83" t="s">
        <v>453</v>
      </c>
      <c r="B83">
        <v>243.56299999999999</v>
      </c>
      <c r="C83">
        <v>310439.07695000002</v>
      </c>
      <c r="D83">
        <f t="shared" si="6"/>
        <v>0.31030429455978281</v>
      </c>
      <c r="E83">
        <f t="shared" si="7"/>
        <v>0.56266480128974061</v>
      </c>
    </row>
    <row r="84" spans="1:5" x14ac:dyDescent="0.2">
      <c r="A84" t="s">
        <v>454</v>
      </c>
      <c r="B84">
        <v>300.38200000000001</v>
      </c>
      <c r="C84">
        <v>269862.43917000003</v>
      </c>
      <c r="D84">
        <f t="shared" si="6"/>
        <v>0.46708442325309324</v>
      </c>
      <c r="E84">
        <f t="shared" si="7"/>
        <v>0.4827421743395201</v>
      </c>
    </row>
    <row r="85" spans="1:5" x14ac:dyDescent="0.2">
      <c r="A85" t="s">
        <v>455</v>
      </c>
      <c r="B85">
        <v>493.517</v>
      </c>
      <c r="C85">
        <v>64313.51165</v>
      </c>
      <c r="D85">
        <f t="shared" si="6"/>
        <v>1.0000000000000002</v>
      </c>
      <c r="E85">
        <f t="shared" si="7"/>
        <v>7.7878411519423915E-2</v>
      </c>
    </row>
    <row r="86" spans="1:5" x14ac:dyDescent="0.2">
      <c r="A86" t="s">
        <v>1309</v>
      </c>
      <c r="B86">
        <f>MAX(B71:B85)</f>
        <v>493.517</v>
      </c>
      <c r="C86">
        <f>MAX(C71:C85)</f>
        <v>532473.70794400002</v>
      </c>
    </row>
    <row r="87" spans="1:5" x14ac:dyDescent="0.2">
      <c r="A87" t="s">
        <v>1310</v>
      </c>
      <c r="B87">
        <f>MIN(B71:B85)</f>
        <v>131.10499999999999</v>
      </c>
      <c r="C87">
        <f>MIN(C71:C85)</f>
        <v>24774.721989999998</v>
      </c>
    </row>
    <row r="88" spans="1:5" x14ac:dyDescent="0.2">
      <c r="A88" t="s">
        <v>1311</v>
      </c>
      <c r="B88">
        <f>B86-B87</f>
        <v>362.41200000000003</v>
      </c>
      <c r="C88">
        <f>C86-C87</f>
        <v>507698.98595400003</v>
      </c>
    </row>
    <row r="93" spans="1:5" s="27" customFormat="1" ht="40.5" customHeight="1" x14ac:dyDescent="0.2">
      <c r="A93" s="27" t="s">
        <v>1318</v>
      </c>
      <c r="B93" s="27" t="s">
        <v>1312</v>
      </c>
      <c r="C93" s="27" t="s">
        <v>1319</v>
      </c>
      <c r="D93" s="27" t="s">
        <v>1313</v>
      </c>
      <c r="E93" s="27" t="s">
        <v>1323</v>
      </c>
    </row>
    <row r="94" spans="1:5" x14ac:dyDescent="0.2">
      <c r="A94" t="s">
        <v>13</v>
      </c>
      <c r="B94">
        <v>235.09200000000001</v>
      </c>
      <c r="C94">
        <v>394359.98658700002</v>
      </c>
      <c r="D94">
        <f>(B94-235.092)/711.473</f>
        <v>0</v>
      </c>
      <c r="E94">
        <f>(C94-24774.72)/531289.5</f>
        <v>0.69563819083004652</v>
      </c>
    </row>
    <row r="95" spans="1:5" x14ac:dyDescent="0.2">
      <c r="A95" t="s">
        <v>14</v>
      </c>
      <c r="B95">
        <v>368.04199999999997</v>
      </c>
      <c r="C95">
        <v>25735.143189999999</v>
      </c>
      <c r="D95">
        <f t="shared" ref="D95:D109" si="8">(B95-235.092)/711.473</f>
        <v>0.18686584030595677</v>
      </c>
      <c r="E95">
        <f t="shared" ref="E95:E109" si="9">(C95-24774.72)/531289.5</f>
        <v>1.8077210070968797E-3</v>
      </c>
    </row>
    <row r="96" spans="1:5" x14ac:dyDescent="0.2">
      <c r="A96" t="s">
        <v>16</v>
      </c>
      <c r="B96">
        <v>368.04199999999997</v>
      </c>
      <c r="C96">
        <v>211629.13631999999</v>
      </c>
      <c r="D96">
        <f t="shared" si="8"/>
        <v>0.18686584030595677</v>
      </c>
      <c r="E96">
        <f t="shared" si="9"/>
        <v>0.3516998102164639</v>
      </c>
    </row>
    <row r="97" spans="1:5" x14ac:dyDescent="0.2">
      <c r="A97" t="s">
        <v>17</v>
      </c>
      <c r="B97">
        <v>368.04199999999997</v>
      </c>
      <c r="C97">
        <v>261237.65767399999</v>
      </c>
      <c r="D97">
        <f t="shared" si="8"/>
        <v>0.18686584030595677</v>
      </c>
      <c r="E97">
        <f t="shared" si="9"/>
        <v>0.44507361367766535</v>
      </c>
    </row>
    <row r="98" spans="1:5" x14ac:dyDescent="0.2">
      <c r="A98" t="s">
        <v>18</v>
      </c>
      <c r="B98">
        <v>700.15</v>
      </c>
      <c r="C98">
        <v>49549.443979999996</v>
      </c>
      <c r="D98">
        <f t="shared" si="8"/>
        <v>0.65365516330205087</v>
      </c>
      <c r="E98">
        <f t="shared" si="9"/>
        <v>4.6631307375733934E-2</v>
      </c>
    </row>
    <row r="99" spans="1:5" x14ac:dyDescent="0.2">
      <c r="A99" t="s">
        <v>19</v>
      </c>
      <c r="B99">
        <v>700.15</v>
      </c>
      <c r="C99">
        <v>124418.52845</v>
      </c>
      <c r="D99">
        <f t="shared" si="8"/>
        <v>0.65365516330205087</v>
      </c>
      <c r="E99">
        <f t="shared" si="9"/>
        <v>0.18755087094700723</v>
      </c>
    </row>
    <row r="100" spans="1:5" x14ac:dyDescent="0.2">
      <c r="A100" t="s">
        <v>20</v>
      </c>
      <c r="B100">
        <v>686.74199999999996</v>
      </c>
      <c r="C100">
        <v>344832.95705999999</v>
      </c>
      <c r="D100">
        <f t="shared" si="8"/>
        <v>0.63480975384870542</v>
      </c>
      <c r="E100">
        <f t="shared" si="9"/>
        <v>0.60241777234445615</v>
      </c>
    </row>
    <row r="101" spans="1:5" x14ac:dyDescent="0.2">
      <c r="A101" t="s">
        <v>21</v>
      </c>
      <c r="B101">
        <v>686.74199999999996</v>
      </c>
      <c r="C101">
        <v>556064.27180700004</v>
      </c>
      <c r="D101">
        <f t="shared" si="8"/>
        <v>0.63480975384870542</v>
      </c>
      <c r="E101">
        <f t="shared" si="9"/>
        <v>1.0000000975118086</v>
      </c>
    </row>
    <row r="102" spans="1:5" x14ac:dyDescent="0.2">
      <c r="A102" t="s">
        <v>22</v>
      </c>
      <c r="B102">
        <v>686.74199999999996</v>
      </c>
      <c r="C102">
        <v>119992.89264999999</v>
      </c>
      <c r="D102">
        <f t="shared" si="8"/>
        <v>0.63480975384870542</v>
      </c>
      <c r="E102">
        <f t="shared" si="9"/>
        <v>0.17922088174149875</v>
      </c>
    </row>
    <row r="103" spans="1:5" x14ac:dyDescent="0.2">
      <c r="A103" t="s">
        <v>23</v>
      </c>
      <c r="B103">
        <v>609.15300000000002</v>
      </c>
      <c r="C103">
        <v>385608.60350600001</v>
      </c>
      <c r="D103">
        <f t="shared" si="8"/>
        <v>0.52575572087767219</v>
      </c>
      <c r="E103">
        <f t="shared" si="9"/>
        <v>0.67916622388735337</v>
      </c>
    </row>
    <row r="104" spans="1:5" x14ac:dyDescent="0.2">
      <c r="A104" t="s">
        <v>24</v>
      </c>
      <c r="B104">
        <v>609.15300000000002</v>
      </c>
      <c r="C104">
        <v>252238.73487799999</v>
      </c>
      <c r="D104">
        <f t="shared" si="8"/>
        <v>0.52575572087767219</v>
      </c>
      <c r="E104">
        <f t="shared" si="9"/>
        <v>0.42813572426708979</v>
      </c>
    </row>
    <row r="105" spans="1:5" x14ac:dyDescent="0.2">
      <c r="A105" t="s">
        <v>25</v>
      </c>
      <c r="B105">
        <v>538.298</v>
      </c>
      <c r="C105">
        <v>24774.721989999998</v>
      </c>
      <c r="D105">
        <f t="shared" si="8"/>
        <v>0.42616655867474945</v>
      </c>
      <c r="E105">
        <f t="shared" si="9"/>
        <v>3.7456038506729308E-9</v>
      </c>
    </row>
    <row r="106" spans="1:5" x14ac:dyDescent="0.2">
      <c r="A106" t="s">
        <v>26</v>
      </c>
      <c r="B106">
        <v>538.298</v>
      </c>
      <c r="C106">
        <v>108242.937297</v>
      </c>
      <c r="D106">
        <f t="shared" si="8"/>
        <v>0.42616655867474945</v>
      </c>
      <c r="E106">
        <f t="shared" si="9"/>
        <v>0.15710496310768421</v>
      </c>
    </row>
    <row r="107" spans="1:5" x14ac:dyDescent="0.2">
      <c r="A107" t="s">
        <v>27</v>
      </c>
      <c r="B107">
        <v>538.298</v>
      </c>
      <c r="C107">
        <v>94206.927060000002</v>
      </c>
      <c r="D107">
        <f t="shared" si="8"/>
        <v>0.42616655867474945</v>
      </c>
      <c r="E107">
        <f t="shared" si="9"/>
        <v>0.13068620226825489</v>
      </c>
    </row>
    <row r="108" spans="1:5" x14ac:dyDescent="0.2">
      <c r="A108" t="s">
        <v>28</v>
      </c>
      <c r="B108">
        <v>780.42100000000005</v>
      </c>
      <c r="C108">
        <v>89417.918197000006</v>
      </c>
      <c r="D108">
        <f t="shared" si="8"/>
        <v>0.76647884037763925</v>
      </c>
      <c r="E108">
        <f t="shared" si="9"/>
        <v>0.12167226756222362</v>
      </c>
    </row>
    <row r="109" spans="1:5" x14ac:dyDescent="0.2">
      <c r="A109" t="s">
        <v>29</v>
      </c>
      <c r="B109">
        <v>946.56500000000005</v>
      </c>
      <c r="C109">
        <v>24774.721989999998</v>
      </c>
      <c r="D109">
        <f t="shared" si="8"/>
        <v>1.0000000000000002</v>
      </c>
      <c r="E109">
        <f t="shared" si="9"/>
        <v>3.7456038506729308E-9</v>
      </c>
    </row>
    <row r="110" spans="1:5" x14ac:dyDescent="0.2">
      <c r="A110" t="s">
        <v>1309</v>
      </c>
      <c r="B110">
        <f>MAX(B94:B109)</f>
        <v>946.56500000000005</v>
      </c>
      <c r="C110">
        <f>MAX(C94:C109)</f>
        <v>556064.27180700004</v>
      </c>
    </row>
    <row r="111" spans="1:5" x14ac:dyDescent="0.2">
      <c r="A111" t="s">
        <v>1310</v>
      </c>
      <c r="B111">
        <f>MIN(B94:B109)</f>
        <v>235.09200000000001</v>
      </c>
      <c r="C111">
        <f>MIN(C94:C109)</f>
        <v>24774.721989999998</v>
      </c>
    </row>
    <row r="112" spans="1:5" x14ac:dyDescent="0.2">
      <c r="A112" t="s">
        <v>1311</v>
      </c>
      <c r="B112">
        <f>B110-B111</f>
        <v>711.47300000000007</v>
      </c>
      <c r="C112">
        <f>C110-C111</f>
        <v>531289.54981700005</v>
      </c>
    </row>
    <row r="118" spans="1:5" s="27" customFormat="1" ht="40.5" customHeight="1" x14ac:dyDescent="0.2">
      <c r="A118" s="27" t="s">
        <v>1324</v>
      </c>
      <c r="B118" s="27" t="s">
        <v>1312</v>
      </c>
      <c r="C118" s="27" t="s">
        <v>1319</v>
      </c>
      <c r="D118" s="27" t="s">
        <v>1313</v>
      </c>
      <c r="E118" s="27" t="s">
        <v>1323</v>
      </c>
    </row>
    <row r="119" spans="1:5" x14ac:dyDescent="0.2">
      <c r="A119" t="s">
        <v>691</v>
      </c>
      <c r="B119">
        <v>328.69900000000001</v>
      </c>
      <c r="C119">
        <v>184321.35328000001</v>
      </c>
      <c r="D119">
        <f>(B119-206.611)/662.093</f>
        <v>0.18439705600270662</v>
      </c>
      <c r="E119">
        <f>(C119-36636.56)/263774.7</f>
        <v>0.55988991089744389</v>
      </c>
    </row>
    <row r="120" spans="1:5" x14ac:dyDescent="0.2">
      <c r="A120" t="s">
        <v>693</v>
      </c>
      <c r="B120">
        <v>328.69900000000001</v>
      </c>
      <c r="C120">
        <v>152811.37093</v>
      </c>
      <c r="D120">
        <f t="shared" ref="D120:D126" si="10">(B120-206.611)/662.093</f>
        <v>0.18439705600270662</v>
      </c>
      <c r="E120">
        <f t="shared" ref="E120:E126" si="11">(C120-36636.56)/263774.7</f>
        <v>0.44043197065525996</v>
      </c>
    </row>
    <row r="121" spans="1:5" x14ac:dyDescent="0.2">
      <c r="A121" t="s">
        <v>694</v>
      </c>
      <c r="B121">
        <v>328.69900000000001</v>
      </c>
      <c r="C121">
        <v>137543.67196000001</v>
      </c>
      <c r="D121">
        <f t="shared" si="10"/>
        <v>0.18439705600270662</v>
      </c>
      <c r="E121">
        <f t="shared" si="11"/>
        <v>0.38255038091219518</v>
      </c>
    </row>
    <row r="122" spans="1:5" x14ac:dyDescent="0.2">
      <c r="A122" t="s">
        <v>695</v>
      </c>
      <c r="B122">
        <v>206.61099999999999</v>
      </c>
      <c r="C122">
        <v>300411.29470999999</v>
      </c>
      <c r="D122">
        <f t="shared" si="10"/>
        <v>0</v>
      </c>
      <c r="E122">
        <f t="shared" si="11"/>
        <v>1.0000001315895723</v>
      </c>
    </row>
    <row r="123" spans="1:5" x14ac:dyDescent="0.2">
      <c r="A123" t="s">
        <v>696</v>
      </c>
      <c r="B123">
        <v>206.61099999999999</v>
      </c>
      <c r="C123">
        <v>163860.54934999999</v>
      </c>
      <c r="D123">
        <f t="shared" si="10"/>
        <v>0</v>
      </c>
      <c r="E123">
        <f t="shared" si="11"/>
        <v>0.48232066741048318</v>
      </c>
    </row>
    <row r="124" spans="1:5" x14ac:dyDescent="0.2">
      <c r="A124" t="s">
        <v>697</v>
      </c>
      <c r="B124">
        <v>610.44000000000005</v>
      </c>
      <c r="C124">
        <v>211356.391229</v>
      </c>
      <c r="D124">
        <f t="shared" si="10"/>
        <v>0.60992791042950167</v>
      </c>
      <c r="E124">
        <f t="shared" si="11"/>
        <v>0.66238282605951215</v>
      </c>
    </row>
    <row r="125" spans="1:5" x14ac:dyDescent="0.2">
      <c r="A125" t="s">
        <v>698</v>
      </c>
      <c r="B125">
        <v>610.44000000000005</v>
      </c>
      <c r="C125">
        <v>84561.409763999996</v>
      </c>
      <c r="D125">
        <f t="shared" si="10"/>
        <v>0.60992791042950167</v>
      </c>
      <c r="E125">
        <f t="shared" si="11"/>
        <v>0.18168857651624662</v>
      </c>
    </row>
    <row r="126" spans="1:5" x14ac:dyDescent="0.2">
      <c r="A126" t="s">
        <v>699</v>
      </c>
      <c r="B126">
        <v>868.70399999999995</v>
      </c>
      <c r="C126">
        <v>36636.562586</v>
      </c>
      <c r="D126">
        <f t="shared" si="10"/>
        <v>1</v>
      </c>
      <c r="E126">
        <f t="shared" si="11"/>
        <v>9.8038212244713035E-9</v>
      </c>
    </row>
    <row r="127" spans="1:5" x14ac:dyDescent="0.2">
      <c r="A127" t="s">
        <v>1309</v>
      </c>
      <c r="B127">
        <f>MAX(B119:B126)</f>
        <v>868.70399999999995</v>
      </c>
      <c r="C127">
        <f>MAX(C119:C126)</f>
        <v>300411.29470999999</v>
      </c>
    </row>
    <row r="128" spans="1:5" x14ac:dyDescent="0.2">
      <c r="A128" t="s">
        <v>1310</v>
      </c>
      <c r="B128">
        <f>MIN(B119:B126)</f>
        <v>206.61099999999999</v>
      </c>
      <c r="C128">
        <f>MIN(C119:C126)</f>
        <v>36636.562586</v>
      </c>
    </row>
    <row r="129" spans="1:5" x14ac:dyDescent="0.2">
      <c r="A129" t="s">
        <v>1311</v>
      </c>
      <c r="B129">
        <f>B127-B128</f>
        <v>662.09299999999996</v>
      </c>
      <c r="C129">
        <f>C127-C128</f>
        <v>263774.73212399997</v>
      </c>
    </row>
    <row r="136" spans="1:5" s="27" customFormat="1" ht="40.5" customHeight="1" x14ac:dyDescent="0.2">
      <c r="A136" s="27" t="s">
        <v>1325</v>
      </c>
      <c r="B136" s="27" t="s">
        <v>1312</v>
      </c>
      <c r="C136" s="27" t="s">
        <v>1319</v>
      </c>
      <c r="D136" s="27" t="s">
        <v>1313</v>
      </c>
      <c r="E136" s="27" t="s">
        <v>1323</v>
      </c>
    </row>
    <row r="137" spans="1:5" x14ac:dyDescent="0.2">
      <c r="A137" t="s">
        <v>30</v>
      </c>
      <c r="B137">
        <v>2.4239999999999999</v>
      </c>
      <c r="C137">
        <v>46912.652959999999</v>
      </c>
      <c r="D137">
        <f>(B137-0)/22.98</f>
        <v>0.10548302872062662</v>
      </c>
      <c r="E137">
        <f>(C137-45001.67)/550506</f>
        <v>3.4713208575383398E-3</v>
      </c>
    </row>
    <row r="138" spans="1:5" x14ac:dyDescent="0.2">
      <c r="A138" t="s">
        <v>31</v>
      </c>
      <c r="B138">
        <v>2.4239999999999999</v>
      </c>
      <c r="C138">
        <v>91771.806419999994</v>
      </c>
      <c r="D138">
        <f t="shared" ref="D138:D149" si="12">(B138-0)/22.98</f>
        <v>0.10548302872062662</v>
      </c>
      <c r="E138">
        <f t="shared" ref="E138:E149" si="13">(C138-45001.67)/550506</f>
        <v>8.4958449898820343E-2</v>
      </c>
    </row>
    <row r="139" spans="1:5" x14ac:dyDescent="0.2">
      <c r="A139" t="s">
        <v>33</v>
      </c>
      <c r="B139">
        <v>0</v>
      </c>
      <c r="C139">
        <v>204203.13589999999</v>
      </c>
      <c r="D139">
        <f t="shared" si="12"/>
        <v>0</v>
      </c>
      <c r="E139">
        <f t="shared" si="13"/>
        <v>0.28919115486479713</v>
      </c>
    </row>
    <row r="140" spans="1:5" x14ac:dyDescent="0.2">
      <c r="A140" t="s">
        <v>34</v>
      </c>
      <c r="B140">
        <v>0</v>
      </c>
      <c r="C140">
        <v>595507.62107700005</v>
      </c>
      <c r="D140">
        <f t="shared" si="12"/>
        <v>0</v>
      </c>
      <c r="E140">
        <f t="shared" si="13"/>
        <v>0.99999991113085052</v>
      </c>
    </row>
    <row r="141" spans="1:5" x14ac:dyDescent="0.2">
      <c r="A141" t="s">
        <v>35</v>
      </c>
      <c r="B141">
        <v>2.8540000000000001</v>
      </c>
      <c r="C141">
        <v>582833.79704700003</v>
      </c>
      <c r="D141">
        <f t="shared" si="12"/>
        <v>0.12419495213228895</v>
      </c>
      <c r="E141">
        <f t="shared" si="13"/>
        <v>0.97697777507783745</v>
      </c>
    </row>
    <row r="142" spans="1:5" x14ac:dyDescent="0.2">
      <c r="A142" t="s">
        <v>36</v>
      </c>
      <c r="B142">
        <v>2.8540000000000001</v>
      </c>
      <c r="C142">
        <v>181760.12734000001</v>
      </c>
      <c r="D142">
        <f t="shared" si="12"/>
        <v>0.12419495213228895</v>
      </c>
      <c r="E142">
        <f t="shared" si="13"/>
        <v>0.24842319128220222</v>
      </c>
    </row>
    <row r="143" spans="1:5" x14ac:dyDescent="0.2">
      <c r="A143" t="s">
        <v>37</v>
      </c>
      <c r="B143">
        <v>2.8540000000000001</v>
      </c>
      <c r="C143">
        <v>45891.204259999999</v>
      </c>
      <c r="D143">
        <f t="shared" si="12"/>
        <v>0.12419495213228895</v>
      </c>
      <c r="E143">
        <f t="shared" si="13"/>
        <v>1.6158484376192091E-3</v>
      </c>
    </row>
    <row r="144" spans="1:5" x14ac:dyDescent="0.2">
      <c r="A144" t="s">
        <v>38</v>
      </c>
      <c r="B144">
        <v>2.8540000000000001</v>
      </c>
      <c r="C144">
        <v>45001.670819999999</v>
      </c>
      <c r="D144">
        <f t="shared" si="12"/>
        <v>0.12419495213228895</v>
      </c>
      <c r="E144">
        <f t="shared" si="13"/>
        <v>1.4895387173126733E-9</v>
      </c>
    </row>
    <row r="145" spans="1:5" x14ac:dyDescent="0.2">
      <c r="A145" t="s">
        <v>39</v>
      </c>
      <c r="B145">
        <v>10.707000000000001</v>
      </c>
      <c r="C145">
        <v>98335.294320000001</v>
      </c>
      <c r="D145">
        <f t="shared" si="12"/>
        <v>0.46592689295039169</v>
      </c>
      <c r="E145">
        <f t="shared" si="13"/>
        <v>9.6881095428569361E-2</v>
      </c>
    </row>
    <row r="146" spans="1:5" x14ac:dyDescent="0.2">
      <c r="A146" t="s">
        <v>40</v>
      </c>
      <c r="B146">
        <v>10.707000000000001</v>
      </c>
      <c r="C146">
        <v>72809.273690000002</v>
      </c>
      <c r="D146">
        <f t="shared" si="12"/>
        <v>0.46592689295039169</v>
      </c>
      <c r="E146">
        <f t="shared" si="13"/>
        <v>5.0512807653322583E-2</v>
      </c>
    </row>
    <row r="147" spans="1:5" x14ac:dyDescent="0.2">
      <c r="A147" t="s">
        <v>41</v>
      </c>
      <c r="B147">
        <v>22.98</v>
      </c>
      <c r="C147">
        <v>47267.460359999997</v>
      </c>
      <c r="D147">
        <f t="shared" si="12"/>
        <v>1</v>
      </c>
      <c r="E147">
        <f t="shared" si="13"/>
        <v>4.1158322706746136E-3</v>
      </c>
    </row>
    <row r="148" spans="1:5" x14ac:dyDescent="0.2">
      <c r="A148" t="s">
        <v>42</v>
      </c>
      <c r="B148">
        <v>15.127000000000001</v>
      </c>
      <c r="C148">
        <v>211340.66807000001</v>
      </c>
      <c r="D148">
        <f t="shared" si="12"/>
        <v>0.65826805918189735</v>
      </c>
      <c r="E148">
        <f t="shared" si="13"/>
        <v>0.30215655791217538</v>
      </c>
    </row>
    <row r="149" spans="1:5" x14ac:dyDescent="0.2">
      <c r="A149" t="s">
        <v>43</v>
      </c>
      <c r="B149">
        <v>15.127000000000001</v>
      </c>
      <c r="C149">
        <v>72903.232189999995</v>
      </c>
      <c r="D149">
        <f t="shared" si="12"/>
        <v>0.65826805918189735</v>
      </c>
      <c r="E149">
        <f t="shared" si="13"/>
        <v>5.0683484267201442E-2</v>
      </c>
    </row>
    <row r="150" spans="1:5" x14ac:dyDescent="0.2">
      <c r="A150" t="s">
        <v>1309</v>
      </c>
      <c r="B150">
        <f>MAX(B137:B149)</f>
        <v>22.98</v>
      </c>
      <c r="C150">
        <f>MAX(C137:C149)</f>
        <v>595507.62107700005</v>
      </c>
    </row>
    <row r="151" spans="1:5" x14ac:dyDescent="0.2">
      <c r="A151" t="s">
        <v>1310</v>
      </c>
      <c r="B151">
        <f>MIN(B137:B149)</f>
        <v>0</v>
      </c>
      <c r="C151">
        <f>MIN(C137:C149)</f>
        <v>45001.670819999999</v>
      </c>
    </row>
    <row r="152" spans="1:5" x14ac:dyDescent="0.2">
      <c r="A152" t="s">
        <v>1311</v>
      </c>
      <c r="B152">
        <f>B150-B151</f>
        <v>22.98</v>
      </c>
      <c r="C152">
        <f>C150-C151</f>
        <v>550505.95025700005</v>
      </c>
    </row>
    <row r="158" spans="1:5" s="27" customFormat="1" ht="40.5" customHeight="1" x14ac:dyDescent="0.2">
      <c r="A158" s="27" t="s">
        <v>1326</v>
      </c>
      <c r="B158" s="27" t="s">
        <v>1312</v>
      </c>
      <c r="C158" s="27" t="s">
        <v>1319</v>
      </c>
      <c r="D158" s="27" t="s">
        <v>1313</v>
      </c>
      <c r="E158" s="27" t="s">
        <v>1323</v>
      </c>
    </row>
    <row r="159" spans="1:5" x14ac:dyDescent="0.2">
      <c r="A159" t="s">
        <v>458</v>
      </c>
      <c r="B159">
        <v>383.12900000000002</v>
      </c>
      <c r="C159">
        <v>24242.636127000002</v>
      </c>
      <c r="D159">
        <f>(B159-309.15)/452.006</f>
        <v>0.16366818139582229</v>
      </c>
      <c r="E159">
        <f>(C159-24242.64)/1072184</f>
        <v>-3.6122531187171542E-9</v>
      </c>
    </row>
    <row r="160" spans="1:5" x14ac:dyDescent="0.2">
      <c r="A160" t="s">
        <v>460</v>
      </c>
      <c r="B160">
        <v>413.74099999999999</v>
      </c>
      <c r="C160">
        <v>51426.624054</v>
      </c>
      <c r="D160">
        <f t="shared" ref="D160:D167" si="14">(B160-309.15)/452.006</f>
        <v>0.23139294611133485</v>
      </c>
      <c r="E160">
        <f t="shared" ref="E160:E167" si="15">(C160-24242.64)/1072184</f>
        <v>2.5353842301321414E-2</v>
      </c>
    </row>
    <row r="161" spans="1:5" x14ac:dyDescent="0.2">
      <c r="A161" t="s">
        <v>461</v>
      </c>
      <c r="B161">
        <v>407.20400000000001</v>
      </c>
      <c r="C161">
        <v>76556.719280999998</v>
      </c>
      <c r="D161">
        <f t="shared" si="14"/>
        <v>0.21693074870687565</v>
      </c>
      <c r="E161">
        <f t="shared" si="15"/>
        <v>4.8792072331801259E-2</v>
      </c>
    </row>
    <row r="162" spans="1:5" x14ac:dyDescent="0.2">
      <c r="A162" t="s">
        <v>462</v>
      </c>
      <c r="B162">
        <v>417.24900000000002</v>
      </c>
      <c r="C162">
        <v>121268.27763500001</v>
      </c>
      <c r="D162">
        <f t="shared" si="14"/>
        <v>0.23915390503665893</v>
      </c>
      <c r="E162">
        <f t="shared" si="15"/>
        <v>9.0493457871969746E-2</v>
      </c>
    </row>
    <row r="163" spans="1:5" x14ac:dyDescent="0.2">
      <c r="A163" t="s">
        <v>463</v>
      </c>
      <c r="B163">
        <v>429.36599999999999</v>
      </c>
      <c r="C163">
        <v>179833.17488899999</v>
      </c>
      <c r="D163">
        <f t="shared" si="14"/>
        <v>0.26596107131321267</v>
      </c>
      <c r="E163">
        <f t="shared" si="15"/>
        <v>0.14511551644960194</v>
      </c>
    </row>
    <row r="164" spans="1:5" x14ac:dyDescent="0.2">
      <c r="A164" t="s">
        <v>464</v>
      </c>
      <c r="B164">
        <v>309.14999999999998</v>
      </c>
      <c r="C164">
        <v>1096426.595161</v>
      </c>
      <c r="D164">
        <f t="shared" si="14"/>
        <v>0</v>
      </c>
      <c r="E164">
        <f t="shared" si="15"/>
        <v>0.99999995817975285</v>
      </c>
    </row>
    <row r="165" spans="1:5" x14ac:dyDescent="0.2">
      <c r="A165" t="s">
        <v>465</v>
      </c>
      <c r="B165">
        <v>383.28899999999999</v>
      </c>
      <c r="C165">
        <v>352627.52107800002</v>
      </c>
      <c r="D165">
        <f t="shared" si="14"/>
        <v>0.16402215899788944</v>
      </c>
      <c r="E165">
        <f t="shared" si="15"/>
        <v>0.30627661024413722</v>
      </c>
    </row>
    <row r="166" spans="1:5" x14ac:dyDescent="0.2">
      <c r="A166" t="s">
        <v>466</v>
      </c>
      <c r="B166">
        <v>463.80500000000001</v>
      </c>
      <c r="C166">
        <v>203447.13701599999</v>
      </c>
      <c r="D166">
        <f t="shared" si="14"/>
        <v>0.3421525377981709</v>
      </c>
      <c r="E166">
        <f t="shared" si="15"/>
        <v>0.16713968592704234</v>
      </c>
    </row>
    <row r="167" spans="1:5" x14ac:dyDescent="0.2">
      <c r="A167" t="s">
        <v>467</v>
      </c>
      <c r="B167">
        <v>761.15599999999995</v>
      </c>
      <c r="C167">
        <v>176479.70558899999</v>
      </c>
      <c r="D167">
        <f t="shared" si="14"/>
        <v>1</v>
      </c>
      <c r="E167">
        <f t="shared" si="15"/>
        <v>0.14198781700622282</v>
      </c>
    </row>
    <row r="168" spans="1:5" x14ac:dyDescent="0.2">
      <c r="A168" t="s">
        <v>1309</v>
      </c>
      <c r="B168">
        <f>MAX(B159:B167)</f>
        <v>761.15599999999995</v>
      </c>
      <c r="C168">
        <f>MAX(C159:C167)</f>
        <v>1096426.595161</v>
      </c>
    </row>
    <row r="169" spans="1:5" x14ac:dyDescent="0.2">
      <c r="A169" t="s">
        <v>1310</v>
      </c>
      <c r="B169">
        <f>MIN(B159:B167)</f>
        <v>309.14999999999998</v>
      </c>
      <c r="C169">
        <f>MIN(C159:C167)</f>
        <v>24242.636127000002</v>
      </c>
    </row>
    <row r="170" spans="1:5" x14ac:dyDescent="0.2">
      <c r="A170" t="s">
        <v>1311</v>
      </c>
      <c r="B170">
        <f>B168-B169</f>
        <v>452.00599999999997</v>
      </c>
      <c r="C170">
        <f>C168-C169</f>
        <v>1072183.9590340001</v>
      </c>
    </row>
    <row r="182" spans="1:5" s="27" customFormat="1" ht="40.5" customHeight="1" x14ac:dyDescent="0.2">
      <c r="A182" s="27" t="s">
        <v>1327</v>
      </c>
      <c r="B182" s="27" t="s">
        <v>1312</v>
      </c>
      <c r="C182" s="27" t="s">
        <v>1319</v>
      </c>
      <c r="D182" s="27" t="s">
        <v>1313</v>
      </c>
      <c r="E182" s="27" t="s">
        <v>1323</v>
      </c>
    </row>
    <row r="183" spans="1:5" x14ac:dyDescent="0.2">
      <c r="A183" t="s">
        <v>806</v>
      </c>
      <c r="B183">
        <v>95.417000000000002</v>
      </c>
      <c r="C183">
        <v>49689.285554000002</v>
      </c>
      <c r="D183">
        <f>(B183-78.957)/43.564</f>
        <v>0.37783490955835114</v>
      </c>
      <c r="E183">
        <f>(C183-26815.88)/271954.9</f>
        <v>8.4107348512565863E-2</v>
      </c>
    </row>
    <row r="184" spans="1:5" x14ac:dyDescent="0.2">
      <c r="A184" t="s">
        <v>808</v>
      </c>
      <c r="B184">
        <v>93.691999999999993</v>
      </c>
      <c r="C184">
        <v>150232.653162</v>
      </c>
      <c r="D184">
        <f t="shared" ref="D184:D205" si="16">(B184-78.957)/43.564</f>
        <v>0.33823799467450189</v>
      </c>
      <c r="E184">
        <f t="shared" ref="E184:E206" si="17">(C184-26815.88)/271954.9</f>
        <v>0.45381338288811851</v>
      </c>
    </row>
    <row r="185" spans="1:5" x14ac:dyDescent="0.2">
      <c r="A185" t="s">
        <v>809</v>
      </c>
      <c r="B185">
        <v>84.548000000000002</v>
      </c>
      <c r="C185">
        <v>156316.80166500001</v>
      </c>
      <c r="D185">
        <f t="shared" si="16"/>
        <v>0.12833991369020312</v>
      </c>
      <c r="E185">
        <f t="shared" si="17"/>
        <v>0.4761852853726849</v>
      </c>
    </row>
    <row r="186" spans="1:5" x14ac:dyDescent="0.2">
      <c r="A186" t="s">
        <v>810</v>
      </c>
      <c r="B186">
        <v>83.661000000000001</v>
      </c>
      <c r="C186">
        <v>98495.086410999997</v>
      </c>
      <c r="D186">
        <f t="shared" si="16"/>
        <v>0.10797906528326158</v>
      </c>
      <c r="E186">
        <f t="shared" si="17"/>
        <v>0.26357019642227436</v>
      </c>
    </row>
    <row r="187" spans="1:5" x14ac:dyDescent="0.2">
      <c r="A187" t="s">
        <v>811</v>
      </c>
      <c r="B187">
        <v>89.435000000000002</v>
      </c>
      <c r="C187">
        <v>83878.081080999997</v>
      </c>
      <c r="D187">
        <f t="shared" si="16"/>
        <v>0.24051969516114244</v>
      </c>
      <c r="E187">
        <f t="shared" si="17"/>
        <v>0.20982229436204308</v>
      </c>
    </row>
    <row r="188" spans="1:5" x14ac:dyDescent="0.2">
      <c r="A188" t="s">
        <v>812</v>
      </c>
      <c r="B188">
        <v>93.061000000000007</v>
      </c>
      <c r="C188">
        <v>51426.624054</v>
      </c>
      <c r="D188">
        <f t="shared" si="16"/>
        <v>0.32375355798365651</v>
      </c>
      <c r="E188">
        <f t="shared" si="17"/>
        <v>9.0495681651626789E-2</v>
      </c>
    </row>
    <row r="189" spans="1:5" x14ac:dyDescent="0.2">
      <c r="A189" t="s">
        <v>813</v>
      </c>
      <c r="B189">
        <v>82.870999999999995</v>
      </c>
      <c r="C189">
        <v>174297.35118900001</v>
      </c>
      <c r="D189">
        <f t="shared" si="16"/>
        <v>8.984482600312188E-2</v>
      </c>
      <c r="E189">
        <f t="shared" si="17"/>
        <v>0.54230120946156879</v>
      </c>
    </row>
    <row r="190" spans="1:5" x14ac:dyDescent="0.2">
      <c r="A190" t="s">
        <v>814</v>
      </c>
      <c r="B190">
        <v>86.64</v>
      </c>
      <c r="C190">
        <v>96225.895008000007</v>
      </c>
      <c r="D190">
        <f t="shared" si="16"/>
        <v>0.17636121568267393</v>
      </c>
      <c r="E190">
        <f t="shared" si="17"/>
        <v>0.25522619746141728</v>
      </c>
    </row>
    <row r="191" spans="1:5" x14ac:dyDescent="0.2">
      <c r="A191" t="s">
        <v>815</v>
      </c>
      <c r="B191">
        <v>89.691000000000003</v>
      </c>
      <c r="C191">
        <v>105338.95230800001</v>
      </c>
      <c r="D191">
        <f t="shared" si="16"/>
        <v>0.24639610687723829</v>
      </c>
      <c r="E191">
        <f t="shared" si="17"/>
        <v>0.28873564075513991</v>
      </c>
    </row>
    <row r="192" spans="1:5" x14ac:dyDescent="0.2">
      <c r="A192" t="s">
        <v>816</v>
      </c>
      <c r="B192">
        <v>84.971000000000004</v>
      </c>
      <c r="C192">
        <v>26815.879427</v>
      </c>
      <c r="D192">
        <f t="shared" si="16"/>
        <v>0.13804976586172091</v>
      </c>
      <c r="E192">
        <f t="shared" si="17"/>
        <v>-2.106967005073677E-9</v>
      </c>
    </row>
    <row r="193" spans="1:5" x14ac:dyDescent="0.2">
      <c r="A193" t="s">
        <v>817</v>
      </c>
      <c r="B193">
        <v>93.451999999999998</v>
      </c>
      <c r="C193">
        <v>48062.356054000003</v>
      </c>
      <c r="D193">
        <f t="shared" si="16"/>
        <v>0.3327288586906621</v>
      </c>
      <c r="E193">
        <f t="shared" si="17"/>
        <v>7.8124998130204681E-2</v>
      </c>
    </row>
    <row r="194" spans="1:5" x14ac:dyDescent="0.2">
      <c r="A194" t="s">
        <v>818</v>
      </c>
      <c r="B194">
        <v>88.932000000000002</v>
      </c>
      <c r="C194">
        <v>44672.356154000001</v>
      </c>
      <c r="D194">
        <f t="shared" si="16"/>
        <v>0.2289734643283447</v>
      </c>
      <c r="E194">
        <f t="shared" si="17"/>
        <v>6.5659696346710428E-2</v>
      </c>
    </row>
    <row r="195" spans="1:5" x14ac:dyDescent="0.2">
      <c r="A195" t="s">
        <v>819</v>
      </c>
      <c r="B195">
        <v>82.2</v>
      </c>
      <c r="C195">
        <v>124811.614438</v>
      </c>
      <c r="D195">
        <f t="shared" si="16"/>
        <v>7.4442199981636425E-2</v>
      </c>
      <c r="E195">
        <f t="shared" si="17"/>
        <v>0.36033818268396706</v>
      </c>
    </row>
    <row r="196" spans="1:5" x14ac:dyDescent="0.2">
      <c r="A196" t="s">
        <v>820</v>
      </c>
      <c r="B196">
        <v>78.956999999999994</v>
      </c>
      <c r="C196">
        <v>87272.929008000006</v>
      </c>
      <c r="D196">
        <f t="shared" si="16"/>
        <v>0</v>
      </c>
      <c r="E196">
        <f t="shared" si="17"/>
        <v>0.22230542273001883</v>
      </c>
    </row>
    <row r="197" spans="1:5" x14ac:dyDescent="0.2">
      <c r="A197" t="s">
        <v>821</v>
      </c>
      <c r="B197">
        <v>87.326999999999998</v>
      </c>
      <c r="C197">
        <v>298770.826527</v>
      </c>
      <c r="D197">
        <f t="shared" si="16"/>
        <v>0.1921311174364155</v>
      </c>
      <c r="E197">
        <f t="shared" si="17"/>
        <v>1.000000171083514</v>
      </c>
    </row>
    <row r="198" spans="1:5" x14ac:dyDescent="0.2">
      <c r="A198" t="s">
        <v>822</v>
      </c>
      <c r="B198">
        <v>110.30200000000001</v>
      </c>
      <c r="C198">
        <v>75953.543980999995</v>
      </c>
      <c r="D198">
        <f t="shared" si="16"/>
        <v>0.71951611422275308</v>
      </c>
      <c r="E198">
        <f t="shared" si="17"/>
        <v>0.18068313525882412</v>
      </c>
    </row>
    <row r="199" spans="1:5" x14ac:dyDescent="0.2">
      <c r="A199" t="s">
        <v>823</v>
      </c>
      <c r="B199">
        <v>106.102</v>
      </c>
      <c r="C199">
        <v>160610.310589</v>
      </c>
      <c r="D199">
        <f t="shared" si="16"/>
        <v>0.62310623450555525</v>
      </c>
      <c r="E199">
        <f t="shared" si="17"/>
        <v>0.49197286237166526</v>
      </c>
    </row>
    <row r="200" spans="1:5" x14ac:dyDescent="0.2">
      <c r="A200" t="s">
        <v>824</v>
      </c>
      <c r="B200">
        <v>106.054</v>
      </c>
      <c r="C200">
        <v>40227.908054</v>
      </c>
      <c r="D200">
        <f t="shared" si="16"/>
        <v>0.62200440730878725</v>
      </c>
      <c r="E200">
        <f t="shared" si="17"/>
        <v>4.9317103880091875E-2</v>
      </c>
    </row>
    <row r="201" spans="1:5" x14ac:dyDescent="0.2">
      <c r="A201" t="s">
        <v>825</v>
      </c>
      <c r="B201">
        <v>109.64</v>
      </c>
      <c r="C201">
        <v>43024.338753999997</v>
      </c>
      <c r="D201">
        <f t="shared" si="16"/>
        <v>0.70432008080066122</v>
      </c>
      <c r="E201">
        <f t="shared" si="17"/>
        <v>5.9599804063100149E-2</v>
      </c>
    </row>
    <row r="202" spans="1:5" x14ac:dyDescent="0.2">
      <c r="A202" t="s">
        <v>826</v>
      </c>
      <c r="B202">
        <v>107.755</v>
      </c>
      <c r="C202">
        <v>72855.464584000001</v>
      </c>
      <c r="D202">
        <f t="shared" si="16"/>
        <v>0.66105040859425213</v>
      </c>
      <c r="E202">
        <f t="shared" si="17"/>
        <v>0.16929124860041128</v>
      </c>
    </row>
    <row r="203" spans="1:5" x14ac:dyDescent="0.2">
      <c r="A203" t="s">
        <v>827</v>
      </c>
      <c r="B203">
        <v>108.33</v>
      </c>
      <c r="C203">
        <v>171927.363889</v>
      </c>
      <c r="D203">
        <f t="shared" si="16"/>
        <v>0.67424938022220193</v>
      </c>
      <c r="E203">
        <f t="shared" si="17"/>
        <v>0.53358657589548852</v>
      </c>
    </row>
    <row r="204" spans="1:5" x14ac:dyDescent="0.2">
      <c r="A204" t="s">
        <v>828</v>
      </c>
      <c r="B204">
        <v>98.26</v>
      </c>
      <c r="C204">
        <v>120650.791935</v>
      </c>
      <c r="D204">
        <f t="shared" si="16"/>
        <v>0.44309521623358761</v>
      </c>
      <c r="E204">
        <f t="shared" si="17"/>
        <v>0.34503850430714794</v>
      </c>
    </row>
    <row r="205" spans="1:5" x14ac:dyDescent="0.2">
      <c r="A205" t="s">
        <v>829</v>
      </c>
      <c r="B205">
        <v>79.555999999999997</v>
      </c>
      <c r="C205">
        <v>245988.941781</v>
      </c>
      <c r="D205">
        <f t="shared" si="16"/>
        <v>1.3749885226333755E-2</v>
      </c>
      <c r="E205">
        <f t="shared" si="17"/>
        <v>0.80591694351158949</v>
      </c>
    </row>
    <row r="206" spans="1:5" x14ac:dyDescent="0.2">
      <c r="A206" t="s">
        <v>830</v>
      </c>
      <c r="B206">
        <v>122.521</v>
      </c>
      <c r="C206">
        <v>45799.948554000002</v>
      </c>
      <c r="D206">
        <f>(B206-78.957)/43.564</f>
        <v>1.0000000000000002</v>
      </c>
      <c r="E206">
        <f t="shared" si="17"/>
        <v>6.9805944125294297E-2</v>
      </c>
    </row>
    <row r="207" spans="1:5" x14ac:dyDescent="0.2">
      <c r="A207" t="s">
        <v>1309</v>
      </c>
      <c r="B207">
        <f>MAX(B183:B206)</f>
        <v>122.521</v>
      </c>
      <c r="C207">
        <f>MAX(C183:C206)</f>
        <v>298770.826527</v>
      </c>
    </row>
    <row r="208" spans="1:5" x14ac:dyDescent="0.2">
      <c r="A208" t="s">
        <v>1310</v>
      </c>
      <c r="B208">
        <f>MIN(B183:B206)</f>
        <v>78.956999999999994</v>
      </c>
      <c r="C208">
        <f>MIN(C183:C206)</f>
        <v>26815.879427</v>
      </c>
    </row>
    <row r="209" spans="1:5" x14ac:dyDescent="0.2">
      <c r="A209" t="s">
        <v>1311</v>
      </c>
      <c r="B209">
        <f>B207-B208</f>
        <v>43.564000000000007</v>
      </c>
      <c r="C209">
        <f>C207-C208</f>
        <v>271954.94709999999</v>
      </c>
    </row>
    <row r="216" spans="1:5" s="27" customFormat="1" ht="40.5" customHeight="1" x14ac:dyDescent="0.2">
      <c r="A216" s="27" t="s">
        <v>1328</v>
      </c>
      <c r="B216" s="27" t="s">
        <v>1312</v>
      </c>
      <c r="C216" s="27" t="s">
        <v>1319</v>
      </c>
      <c r="D216" s="27" t="s">
        <v>1313</v>
      </c>
      <c r="E216" s="27" t="s">
        <v>1323</v>
      </c>
    </row>
    <row r="217" spans="1:5" x14ac:dyDescent="0.2">
      <c r="A217" t="s">
        <v>784</v>
      </c>
      <c r="B217">
        <v>149.99299999999999</v>
      </c>
      <c r="C217">
        <v>24774.721989999998</v>
      </c>
      <c r="D217">
        <f>(B217-149.993)/525.292</f>
        <v>0</v>
      </c>
      <c r="E217">
        <f>(C217-24774.72)/1421163</f>
        <v>1.4002616146227394E-9</v>
      </c>
    </row>
    <row r="218" spans="1:5" x14ac:dyDescent="0.2">
      <c r="A218" t="s">
        <v>786</v>
      </c>
      <c r="B218">
        <v>223.88200000000001</v>
      </c>
      <c r="C218">
        <v>274050.62102999998</v>
      </c>
      <c r="D218">
        <f t="shared" ref="D218:D230" si="18">(B218-149.993)/525.292</f>
        <v>0.14066271711733666</v>
      </c>
      <c r="E218">
        <f t="shared" ref="E218:E230" si="19">(C218-24774.72)/1421163</f>
        <v>0.17540275185182838</v>
      </c>
    </row>
    <row r="219" spans="1:5" x14ac:dyDescent="0.2">
      <c r="A219" t="s">
        <v>787</v>
      </c>
      <c r="B219">
        <v>242.23599999999999</v>
      </c>
      <c r="C219">
        <v>148281.82594000001</v>
      </c>
      <c r="D219">
        <f t="shared" si="18"/>
        <v>0.17560328350707796</v>
      </c>
      <c r="E219">
        <f t="shared" si="19"/>
        <v>8.690565821091599E-2</v>
      </c>
    </row>
    <row r="220" spans="1:5" x14ac:dyDescent="0.2">
      <c r="A220" t="s">
        <v>788</v>
      </c>
      <c r="B220">
        <v>257.42500000000001</v>
      </c>
      <c r="C220">
        <v>296863.64278300002</v>
      </c>
      <c r="D220">
        <f t="shared" si="18"/>
        <v>0.20451862963837258</v>
      </c>
      <c r="E220">
        <f t="shared" si="19"/>
        <v>0.19145511301870372</v>
      </c>
    </row>
    <row r="221" spans="1:5" x14ac:dyDescent="0.2">
      <c r="A221" t="s">
        <v>789</v>
      </c>
      <c r="B221">
        <v>295.714</v>
      </c>
      <c r="C221">
        <v>73302.717269999994</v>
      </c>
      <c r="D221">
        <f t="shared" si="18"/>
        <v>0.2774095169924537</v>
      </c>
      <c r="E221">
        <f t="shared" si="19"/>
        <v>3.4146679353459101E-2</v>
      </c>
    </row>
    <row r="222" spans="1:5" x14ac:dyDescent="0.2">
      <c r="A222" t="s">
        <v>790</v>
      </c>
      <c r="B222">
        <v>316.59899999999999</v>
      </c>
      <c r="C222">
        <v>146370.62674000001</v>
      </c>
      <c r="D222">
        <f t="shared" si="18"/>
        <v>0.31716835588586917</v>
      </c>
      <c r="E222">
        <f t="shared" si="19"/>
        <v>8.5560844702542924E-2</v>
      </c>
    </row>
    <row r="223" spans="1:5" x14ac:dyDescent="0.2">
      <c r="A223" t="s">
        <v>791</v>
      </c>
      <c r="B223">
        <v>346.50299999999999</v>
      </c>
      <c r="C223">
        <v>74467.977710000006</v>
      </c>
      <c r="D223">
        <f t="shared" si="18"/>
        <v>0.37409669288700376</v>
      </c>
      <c r="E223">
        <f t="shared" si="19"/>
        <v>3.4966613759294329E-2</v>
      </c>
    </row>
    <row r="224" spans="1:5" x14ac:dyDescent="0.2">
      <c r="A224" t="s">
        <v>792</v>
      </c>
      <c r="B224">
        <v>365.48899999999998</v>
      </c>
      <c r="C224">
        <v>74324.165970000002</v>
      </c>
      <c r="D224">
        <f t="shared" si="18"/>
        <v>0.41024039962535119</v>
      </c>
      <c r="E224">
        <f t="shared" si="19"/>
        <v>3.486542076454284E-2</v>
      </c>
    </row>
    <row r="225" spans="1:5" x14ac:dyDescent="0.2">
      <c r="A225" t="s">
        <v>793</v>
      </c>
      <c r="B225">
        <v>406.62700000000001</v>
      </c>
      <c r="C225">
        <v>338236.35645999998</v>
      </c>
      <c r="D225">
        <f t="shared" si="18"/>
        <v>0.48855493706357606</v>
      </c>
      <c r="E225">
        <f t="shared" si="19"/>
        <v>0.22056698384351406</v>
      </c>
    </row>
    <row r="226" spans="1:5" x14ac:dyDescent="0.2">
      <c r="A226" t="s">
        <v>794</v>
      </c>
      <c r="B226">
        <v>424.18900000000002</v>
      </c>
      <c r="C226">
        <v>1445937.5118470001</v>
      </c>
      <c r="D226">
        <f t="shared" si="18"/>
        <v>0.52198777061139334</v>
      </c>
      <c r="E226">
        <f t="shared" si="19"/>
        <v>0.99999985353333865</v>
      </c>
    </row>
    <row r="227" spans="1:5" x14ac:dyDescent="0.2">
      <c r="A227" t="s">
        <v>795</v>
      </c>
      <c r="B227">
        <v>475.45299999999997</v>
      </c>
      <c r="C227">
        <v>539216.72086999996</v>
      </c>
      <c r="D227">
        <f t="shared" si="18"/>
        <v>0.61957920547048106</v>
      </c>
      <c r="E227">
        <f t="shared" si="19"/>
        <v>0.36198662705826146</v>
      </c>
    </row>
    <row r="228" spans="1:5" x14ac:dyDescent="0.2">
      <c r="A228" t="s">
        <v>796</v>
      </c>
      <c r="B228">
        <v>557.25300000000004</v>
      </c>
      <c r="C228">
        <v>475480.76299999998</v>
      </c>
      <c r="D228">
        <f t="shared" si="18"/>
        <v>0.77530211767930979</v>
      </c>
      <c r="E228">
        <f t="shared" si="19"/>
        <v>0.31713888062101248</v>
      </c>
    </row>
    <row r="229" spans="1:5" x14ac:dyDescent="0.2">
      <c r="A229" t="s">
        <v>797</v>
      </c>
      <c r="B229">
        <v>603.13699999999994</v>
      </c>
      <c r="C229">
        <v>99599.658259999997</v>
      </c>
      <c r="D229">
        <f t="shared" si="18"/>
        <v>0.86265162995057976</v>
      </c>
      <c r="E229">
        <f t="shared" si="19"/>
        <v>5.2650496994363062E-2</v>
      </c>
    </row>
    <row r="230" spans="1:5" x14ac:dyDescent="0.2">
      <c r="A230" t="s">
        <v>798</v>
      </c>
      <c r="B230">
        <v>675.28499999999997</v>
      </c>
      <c r="C230">
        <v>144096.19743999999</v>
      </c>
      <c r="D230">
        <f t="shared" si="18"/>
        <v>0.99999999999999978</v>
      </c>
      <c r="E230">
        <f t="shared" si="19"/>
        <v>8.3960444678055926E-2</v>
      </c>
    </row>
    <row r="231" spans="1:5" x14ac:dyDescent="0.2">
      <c r="A231" t="s">
        <v>1309</v>
      </c>
      <c r="B231">
        <f>MAX(B217:B230)</f>
        <v>675.28499999999997</v>
      </c>
      <c r="C231">
        <f>MAX(C217:C230)</f>
        <v>1445937.5118470001</v>
      </c>
    </row>
    <row r="232" spans="1:5" x14ac:dyDescent="0.2">
      <c r="A232" t="s">
        <v>1310</v>
      </c>
      <c r="B232">
        <f>MIN(B217:B230)</f>
        <v>149.99299999999999</v>
      </c>
      <c r="C232">
        <f>MIN(C217:C230)</f>
        <v>24774.721989999998</v>
      </c>
    </row>
    <row r="233" spans="1:5" x14ac:dyDescent="0.2">
      <c r="A233" t="s">
        <v>1311</v>
      </c>
      <c r="B233">
        <f>B231-B232</f>
        <v>525.29199999999992</v>
      </c>
      <c r="C233">
        <f>C231-C232</f>
        <v>1421162.7898570001</v>
      </c>
    </row>
    <row r="238" spans="1:5" s="27" customFormat="1" ht="40.5" customHeight="1" x14ac:dyDescent="0.2">
      <c r="A238" s="27" t="s">
        <v>1329</v>
      </c>
      <c r="B238" s="27" t="s">
        <v>1312</v>
      </c>
      <c r="C238" s="27" t="s">
        <v>1319</v>
      </c>
      <c r="D238" s="27" t="s">
        <v>1313</v>
      </c>
      <c r="E238" s="27" t="s">
        <v>1323</v>
      </c>
    </row>
    <row r="239" spans="1:5" x14ac:dyDescent="0.2">
      <c r="A239" t="s">
        <v>217</v>
      </c>
      <c r="B239">
        <v>299.22699999999998</v>
      </c>
      <c r="C239">
        <v>23878.005026999999</v>
      </c>
      <c r="D239">
        <f>(B239-283.29)/890.323</f>
        <v>1.7900245191913446E-2</v>
      </c>
      <c r="E239">
        <f>(C239-22876.06)/148962.2</f>
        <v>6.7261696390090763E-3</v>
      </c>
    </row>
    <row r="240" spans="1:5" x14ac:dyDescent="0.2">
      <c r="A240" t="s">
        <v>219</v>
      </c>
      <c r="B240">
        <v>311.28800000000001</v>
      </c>
      <c r="C240">
        <v>26182.370027000001</v>
      </c>
      <c r="D240">
        <f t="shared" ref="D240:D264" si="20">(B240-283.29)/890.323</f>
        <v>3.1447014173507808E-2</v>
      </c>
      <c r="E240">
        <f t="shared" ref="E240:E264" si="21">(C240-22876.06)/148962.2</f>
        <v>2.219563101914445E-2</v>
      </c>
    </row>
    <row r="241" spans="1:5" x14ac:dyDescent="0.2">
      <c r="A241" t="s">
        <v>220</v>
      </c>
      <c r="B241">
        <v>312.07799999999997</v>
      </c>
      <c r="C241">
        <v>25645.154526999999</v>
      </c>
      <c r="D241">
        <f t="shared" si="20"/>
        <v>3.2334332596147639E-2</v>
      </c>
      <c r="E241">
        <f t="shared" si="21"/>
        <v>1.8589242955595428E-2</v>
      </c>
    </row>
    <row r="242" spans="1:5" x14ac:dyDescent="0.2">
      <c r="A242" t="s">
        <v>221</v>
      </c>
      <c r="B242">
        <v>283.29000000000002</v>
      </c>
      <c r="C242">
        <v>50290.452193999998</v>
      </c>
      <c r="D242">
        <f t="shared" si="20"/>
        <v>0</v>
      </c>
      <c r="E242">
        <f t="shared" si="21"/>
        <v>0.18403589765725797</v>
      </c>
    </row>
    <row r="243" spans="1:5" x14ac:dyDescent="0.2">
      <c r="A243" t="s">
        <v>222</v>
      </c>
      <c r="B243">
        <v>305.54500000000002</v>
      </c>
      <c r="C243">
        <v>71170.355320999995</v>
      </c>
      <c r="D243">
        <f t="shared" si="20"/>
        <v>2.4996546197278962E-2</v>
      </c>
      <c r="E243">
        <f t="shared" si="21"/>
        <v>0.32420503537810258</v>
      </c>
    </row>
    <row r="244" spans="1:5" x14ac:dyDescent="0.2">
      <c r="A244" t="s">
        <v>223</v>
      </c>
      <c r="B244">
        <v>318.93400000000003</v>
      </c>
      <c r="C244">
        <v>103096.733108</v>
      </c>
      <c r="D244">
        <f t="shared" si="20"/>
        <v>4.0034908679209689E-2</v>
      </c>
      <c r="E244">
        <f t="shared" si="21"/>
        <v>0.53853039971214167</v>
      </c>
    </row>
    <row r="245" spans="1:5" x14ac:dyDescent="0.2">
      <c r="A245" t="s">
        <v>224</v>
      </c>
      <c r="B245">
        <v>321.483</v>
      </c>
      <c r="C245">
        <v>76290.860981000005</v>
      </c>
      <c r="D245">
        <f t="shared" si="20"/>
        <v>4.28979145770692E-2</v>
      </c>
      <c r="E245">
        <f t="shared" si="21"/>
        <v>0.35857956569518978</v>
      </c>
    </row>
    <row r="246" spans="1:5" x14ac:dyDescent="0.2">
      <c r="A246" t="s">
        <v>225</v>
      </c>
      <c r="B246">
        <v>336.45100000000002</v>
      </c>
      <c r="C246">
        <v>26349.208027000001</v>
      </c>
      <c r="D246">
        <f t="shared" si="20"/>
        <v>5.9709790716402929E-2</v>
      </c>
      <c r="E246">
        <f t="shared" si="21"/>
        <v>2.3315633274750232E-2</v>
      </c>
    </row>
    <row r="247" spans="1:5" x14ac:dyDescent="0.2">
      <c r="A247" t="s">
        <v>226</v>
      </c>
      <c r="B247">
        <v>377.40800000000002</v>
      </c>
      <c r="C247">
        <v>22876.063727000001</v>
      </c>
      <c r="D247">
        <f t="shared" si="20"/>
        <v>0.10571219658483494</v>
      </c>
      <c r="E247">
        <f t="shared" si="21"/>
        <v>2.5019770111774098E-8</v>
      </c>
    </row>
    <row r="248" spans="1:5" x14ac:dyDescent="0.2">
      <c r="A248" t="s">
        <v>227</v>
      </c>
      <c r="B248">
        <v>404.61700000000002</v>
      </c>
      <c r="C248">
        <v>47489.05618</v>
      </c>
      <c r="D248">
        <f t="shared" si="20"/>
        <v>0.13627301552357965</v>
      </c>
      <c r="E248">
        <f t="shared" si="21"/>
        <v>0.16522981118699909</v>
      </c>
    </row>
    <row r="249" spans="1:5" x14ac:dyDescent="0.2">
      <c r="A249" t="s">
        <v>228</v>
      </c>
      <c r="B249">
        <v>563.34900000000005</v>
      </c>
      <c r="C249">
        <v>24555.584167000001</v>
      </c>
      <c r="D249">
        <f t="shared" si="20"/>
        <v>0.31455887357734219</v>
      </c>
      <c r="E249">
        <f t="shared" si="21"/>
        <v>1.1274834602335354E-2</v>
      </c>
    </row>
    <row r="250" spans="1:5" x14ac:dyDescent="0.2">
      <c r="A250" t="s">
        <v>229</v>
      </c>
      <c r="B250">
        <v>627.1</v>
      </c>
      <c r="C250">
        <v>24774.721989999998</v>
      </c>
      <c r="D250">
        <f t="shared" si="20"/>
        <v>0.38616322390862645</v>
      </c>
      <c r="E250">
        <f t="shared" si="21"/>
        <v>1.2745931451066088E-2</v>
      </c>
    </row>
    <row r="251" spans="1:5" x14ac:dyDescent="0.2">
      <c r="A251" t="s">
        <v>230</v>
      </c>
      <c r="B251">
        <v>646.30399999999997</v>
      </c>
      <c r="C251">
        <v>48715.966157000003</v>
      </c>
      <c r="D251">
        <f t="shared" si="20"/>
        <v>0.40773292389391264</v>
      </c>
      <c r="E251">
        <f t="shared" si="21"/>
        <v>0.17346619583357389</v>
      </c>
    </row>
    <row r="252" spans="1:5" x14ac:dyDescent="0.2">
      <c r="A252" t="s">
        <v>231</v>
      </c>
      <c r="B252">
        <v>655.35</v>
      </c>
      <c r="C252">
        <v>24774.721989999998</v>
      </c>
      <c r="D252">
        <f t="shared" si="20"/>
        <v>0.4178932814270776</v>
      </c>
      <c r="E252">
        <f t="shared" si="21"/>
        <v>1.2745931451066088E-2</v>
      </c>
    </row>
    <row r="253" spans="1:5" x14ac:dyDescent="0.2">
      <c r="A253" t="s">
        <v>232</v>
      </c>
      <c r="B253">
        <v>697.42</v>
      </c>
      <c r="C253">
        <v>71760.493361000001</v>
      </c>
      <c r="D253">
        <f t="shared" si="20"/>
        <v>0.46514579540234269</v>
      </c>
      <c r="E253">
        <f t="shared" si="21"/>
        <v>0.32816669840402463</v>
      </c>
    </row>
    <row r="254" spans="1:5" x14ac:dyDescent="0.2">
      <c r="A254" t="s">
        <v>233</v>
      </c>
      <c r="B254">
        <v>711.45500000000004</v>
      </c>
      <c r="C254">
        <v>24774.721989999998</v>
      </c>
      <c r="D254">
        <f t="shared" si="20"/>
        <v>0.48090973725266001</v>
      </c>
      <c r="E254">
        <f t="shared" si="21"/>
        <v>1.2745931451066088E-2</v>
      </c>
    </row>
    <row r="255" spans="1:5" x14ac:dyDescent="0.2">
      <c r="A255" t="s">
        <v>234</v>
      </c>
      <c r="B255">
        <v>792.32799999999997</v>
      </c>
      <c r="C255">
        <v>120474.27254999999</v>
      </c>
      <c r="D255">
        <f t="shared" si="20"/>
        <v>0.57174531040981758</v>
      </c>
      <c r="E255">
        <f t="shared" si="21"/>
        <v>0.65518777616066348</v>
      </c>
    </row>
    <row r="256" spans="1:5" x14ac:dyDescent="0.2">
      <c r="A256" t="s">
        <v>235</v>
      </c>
      <c r="B256">
        <v>823.70100000000002</v>
      </c>
      <c r="C256">
        <v>48975.116280000002</v>
      </c>
      <c r="D256">
        <f t="shared" si="20"/>
        <v>0.60698308366738818</v>
      </c>
      <c r="E256">
        <f t="shared" si="21"/>
        <v>0.17520589975174911</v>
      </c>
    </row>
    <row r="257" spans="1:5" x14ac:dyDescent="0.2">
      <c r="A257" t="s">
        <v>236</v>
      </c>
      <c r="B257">
        <v>862.03800000000001</v>
      </c>
      <c r="C257">
        <v>50827.454016999996</v>
      </c>
      <c r="D257">
        <f t="shared" si="20"/>
        <v>0.65004273729871076</v>
      </c>
      <c r="E257">
        <f t="shared" si="21"/>
        <v>0.18764085128307714</v>
      </c>
    </row>
    <row r="258" spans="1:5" x14ac:dyDescent="0.2">
      <c r="A258" t="s">
        <v>237</v>
      </c>
      <c r="B258">
        <v>898.65099999999995</v>
      </c>
      <c r="C258">
        <v>144233.392314</v>
      </c>
      <c r="D258">
        <f t="shared" si="20"/>
        <v>0.69116601503050001</v>
      </c>
      <c r="E258">
        <f t="shared" si="21"/>
        <v>0.81468541894520885</v>
      </c>
    </row>
    <row r="259" spans="1:5" x14ac:dyDescent="0.2">
      <c r="A259" t="s">
        <v>238</v>
      </c>
      <c r="B259">
        <v>923.42</v>
      </c>
      <c r="C259">
        <v>25630.28729</v>
      </c>
      <c r="D259">
        <f t="shared" si="20"/>
        <v>0.71898625554995199</v>
      </c>
      <c r="E259">
        <f t="shared" si="21"/>
        <v>1.8489437521733692E-2</v>
      </c>
    </row>
    <row r="260" spans="1:5" x14ac:dyDescent="0.2">
      <c r="A260" t="s">
        <v>239</v>
      </c>
      <c r="B260">
        <v>944.27499999999998</v>
      </c>
      <c r="C260">
        <v>171838.228107</v>
      </c>
      <c r="D260">
        <f t="shared" si="20"/>
        <v>0.74241033871976791</v>
      </c>
      <c r="E260">
        <f t="shared" si="21"/>
        <v>0.99999978589870442</v>
      </c>
    </row>
    <row r="261" spans="1:5" x14ac:dyDescent="0.2">
      <c r="A261" t="s">
        <v>240</v>
      </c>
      <c r="B261">
        <v>975.50400000000002</v>
      </c>
      <c r="C261">
        <v>43476.511980000003</v>
      </c>
      <c r="D261">
        <f t="shared" si="20"/>
        <v>0.7774863729230852</v>
      </c>
      <c r="E261">
        <f t="shared" si="21"/>
        <v>0.1382931507456254</v>
      </c>
    </row>
    <row r="262" spans="1:5" x14ac:dyDescent="0.2">
      <c r="A262" t="s">
        <v>241</v>
      </c>
      <c r="B262">
        <v>1068.008</v>
      </c>
      <c r="C262">
        <v>27264.198026999999</v>
      </c>
      <c r="D262">
        <f t="shared" si="20"/>
        <v>0.88138574427483074</v>
      </c>
      <c r="E262">
        <f t="shared" si="21"/>
        <v>2.9458064039064924E-2</v>
      </c>
    </row>
    <row r="263" spans="1:5" x14ac:dyDescent="0.2">
      <c r="A263" t="s">
        <v>242</v>
      </c>
      <c r="B263">
        <v>1124.6869999999999</v>
      </c>
      <c r="C263">
        <v>49252.967980000001</v>
      </c>
      <c r="D263">
        <f t="shared" si="20"/>
        <v>0.94504690994167284</v>
      </c>
      <c r="E263">
        <f t="shared" si="21"/>
        <v>0.17707114945939303</v>
      </c>
    </row>
    <row r="264" spans="1:5" x14ac:dyDescent="0.2">
      <c r="A264" t="s">
        <v>243</v>
      </c>
      <c r="B264">
        <v>1173.6130000000001</v>
      </c>
      <c r="C264">
        <v>24774.721989999998</v>
      </c>
      <c r="D264">
        <f t="shared" si="20"/>
        <v>1.0000000000000002</v>
      </c>
      <c r="E264">
        <f t="shared" si="21"/>
        <v>1.2745931451066088E-2</v>
      </c>
    </row>
    <row r="265" spans="1:5" x14ac:dyDescent="0.2">
      <c r="A265" t="s">
        <v>1309</v>
      </c>
      <c r="B265">
        <f>MAX(B239:B264)</f>
        <v>1173.6130000000001</v>
      </c>
      <c r="C265">
        <f>MAX(C239:C264)</f>
        <v>171838.228107</v>
      </c>
    </row>
    <row r="266" spans="1:5" x14ac:dyDescent="0.2">
      <c r="A266" t="s">
        <v>1310</v>
      </c>
      <c r="B266">
        <f>MIN(B239:B264)</f>
        <v>283.29000000000002</v>
      </c>
      <c r="C266">
        <f>MIN(C239:C264)</f>
        <v>22876.063727000001</v>
      </c>
    </row>
    <row r="267" spans="1:5" x14ac:dyDescent="0.2">
      <c r="A267" t="s">
        <v>1311</v>
      </c>
      <c r="B267">
        <f>B265-B266</f>
        <v>890.32300000000009</v>
      </c>
      <c r="C267">
        <f>C265-C266</f>
        <v>148962.16438</v>
      </c>
    </row>
    <row r="274" spans="1:5" s="27" customFormat="1" ht="40.5" customHeight="1" x14ac:dyDescent="0.2">
      <c r="A274" s="27" t="s">
        <v>1330</v>
      </c>
      <c r="B274" s="27" t="s">
        <v>1312</v>
      </c>
      <c r="C274" s="27" t="s">
        <v>1319</v>
      </c>
      <c r="D274" s="27" t="s">
        <v>1313</v>
      </c>
      <c r="E274" s="27" t="s">
        <v>1323</v>
      </c>
    </row>
    <row r="275" spans="1:5" x14ac:dyDescent="0.2">
      <c r="A275" t="s">
        <v>48</v>
      </c>
      <c r="B275">
        <v>0</v>
      </c>
      <c r="C275">
        <v>67432.246880000006</v>
      </c>
      <c r="D275">
        <f>(B275-0)/37.956</f>
        <v>0</v>
      </c>
      <c r="E275">
        <f>(C275-23377.23)/1400577</f>
        <v>3.1454905285464498E-2</v>
      </c>
    </row>
    <row r="276" spans="1:5" x14ac:dyDescent="0.2">
      <c r="A276" t="s">
        <v>50</v>
      </c>
      <c r="B276">
        <v>0</v>
      </c>
      <c r="C276">
        <v>26412.187989999999</v>
      </c>
      <c r="D276">
        <f t="shared" ref="D276:D295" si="22">(B276-0)/37.956</f>
        <v>0</v>
      </c>
      <c r="E276">
        <f t="shared" ref="E276:E295" si="23">(C276-23377.23)/1400577</f>
        <v>2.1669340493239565E-3</v>
      </c>
    </row>
    <row r="277" spans="1:5" x14ac:dyDescent="0.2">
      <c r="A277" t="s">
        <v>51</v>
      </c>
      <c r="B277">
        <v>0</v>
      </c>
      <c r="C277">
        <v>205950.35501</v>
      </c>
      <c r="D277">
        <f t="shared" si="22"/>
        <v>0</v>
      </c>
      <c r="E277">
        <f t="shared" si="23"/>
        <v>0.13035564985716599</v>
      </c>
    </row>
    <row r="278" spans="1:5" x14ac:dyDescent="0.2">
      <c r="A278" t="s">
        <v>52</v>
      </c>
      <c r="B278">
        <v>1.468</v>
      </c>
      <c r="C278">
        <v>317801.78788000002</v>
      </c>
      <c r="D278">
        <f t="shared" si="22"/>
        <v>3.8676362103488245E-2</v>
      </c>
      <c r="E278">
        <f t="shared" si="23"/>
        <v>0.21021661635168937</v>
      </c>
    </row>
    <row r="279" spans="1:5" x14ac:dyDescent="0.2">
      <c r="A279" t="s">
        <v>53</v>
      </c>
      <c r="B279">
        <v>1.468</v>
      </c>
      <c r="C279">
        <v>447312.35469000001</v>
      </c>
      <c r="D279">
        <f t="shared" si="22"/>
        <v>3.8676362103488245E-2</v>
      </c>
      <c r="E279">
        <f t="shared" si="23"/>
        <v>0.30268605345511174</v>
      </c>
    </row>
    <row r="280" spans="1:5" x14ac:dyDescent="0.2">
      <c r="A280" t="s">
        <v>54</v>
      </c>
      <c r="B280">
        <v>1.468</v>
      </c>
      <c r="C280">
        <v>367795.18976699997</v>
      </c>
      <c r="D280">
        <f t="shared" si="22"/>
        <v>3.8676362103488245E-2</v>
      </c>
      <c r="E280">
        <f t="shared" si="23"/>
        <v>0.24591147774595756</v>
      </c>
    </row>
    <row r="281" spans="1:5" x14ac:dyDescent="0.2">
      <c r="A281" t="s">
        <v>55</v>
      </c>
      <c r="B281">
        <v>1.468</v>
      </c>
      <c r="C281">
        <v>477783.10244699998</v>
      </c>
      <c r="D281">
        <f t="shared" si="22"/>
        <v>3.8676362103488245E-2</v>
      </c>
      <c r="E281">
        <f t="shared" si="23"/>
        <v>0.3244419067619988</v>
      </c>
    </row>
    <row r="282" spans="1:5" x14ac:dyDescent="0.2">
      <c r="A282" t="s">
        <v>56</v>
      </c>
      <c r="B282">
        <v>1.468</v>
      </c>
      <c r="C282">
        <v>45399.043060000004</v>
      </c>
      <c r="D282">
        <f t="shared" si="22"/>
        <v>3.8676362103488245E-2</v>
      </c>
      <c r="E282">
        <f t="shared" si="23"/>
        <v>1.5723386190120217E-2</v>
      </c>
    </row>
    <row r="283" spans="1:5" x14ac:dyDescent="0.2">
      <c r="A283" t="s">
        <v>57</v>
      </c>
      <c r="B283">
        <v>2.2149999999999999</v>
      </c>
      <c r="C283">
        <v>89360.858120000004</v>
      </c>
      <c r="D283">
        <f t="shared" si="22"/>
        <v>5.8357044999473064E-2</v>
      </c>
      <c r="E283">
        <f t="shared" si="23"/>
        <v>4.7111746173184345E-2</v>
      </c>
    </row>
    <row r="284" spans="1:5" x14ac:dyDescent="0.2">
      <c r="A284" t="s">
        <v>58</v>
      </c>
      <c r="B284">
        <v>2.823</v>
      </c>
      <c r="C284">
        <v>46754.46686</v>
      </c>
      <c r="D284">
        <f t="shared" si="22"/>
        <v>7.4375592791653483E-2</v>
      </c>
      <c r="E284">
        <f t="shared" si="23"/>
        <v>1.669114719147894E-2</v>
      </c>
    </row>
    <row r="285" spans="1:5" x14ac:dyDescent="0.2">
      <c r="A285" t="s">
        <v>59</v>
      </c>
      <c r="B285">
        <v>1.355</v>
      </c>
      <c r="C285">
        <v>85490.699819999994</v>
      </c>
      <c r="D285">
        <f t="shared" si="22"/>
        <v>3.5699230688165239E-2</v>
      </c>
      <c r="E285">
        <f t="shared" si="23"/>
        <v>4.434848624531175E-2</v>
      </c>
    </row>
    <row r="286" spans="1:5" x14ac:dyDescent="0.2">
      <c r="A286" t="s">
        <v>60</v>
      </c>
      <c r="B286">
        <v>1.355</v>
      </c>
      <c r="C286">
        <v>77646.823120000001</v>
      </c>
      <c r="D286">
        <f t="shared" si="22"/>
        <v>3.5699230688165239E-2</v>
      </c>
      <c r="E286">
        <f t="shared" si="23"/>
        <v>3.8748025363832199E-2</v>
      </c>
    </row>
    <row r="287" spans="1:5" x14ac:dyDescent="0.2">
      <c r="A287" t="s">
        <v>61</v>
      </c>
      <c r="B287">
        <v>2.6739999999999999</v>
      </c>
      <c r="C287">
        <v>186227.69639999999</v>
      </c>
      <c r="D287">
        <f t="shared" si="22"/>
        <v>7.0449994730740845E-2</v>
      </c>
      <c r="E287">
        <f t="shared" si="23"/>
        <v>0.11627384028154109</v>
      </c>
    </row>
    <row r="288" spans="1:5" x14ac:dyDescent="0.2">
      <c r="A288" t="s">
        <v>62</v>
      </c>
      <c r="B288">
        <v>2.9940000000000002</v>
      </c>
      <c r="C288">
        <v>265397.52948999999</v>
      </c>
      <c r="D288">
        <f t="shared" si="22"/>
        <v>7.888080935820424E-2</v>
      </c>
      <c r="E288">
        <f t="shared" si="23"/>
        <v>0.17280042403238091</v>
      </c>
    </row>
    <row r="289" spans="1:5" x14ac:dyDescent="0.2">
      <c r="A289" t="s">
        <v>63</v>
      </c>
      <c r="B289">
        <v>2.9940000000000002</v>
      </c>
      <c r="C289">
        <v>298424.90931999998</v>
      </c>
      <c r="D289">
        <f t="shared" si="22"/>
        <v>7.888080935820424E-2</v>
      </c>
      <c r="E289">
        <f t="shared" si="23"/>
        <v>0.19638169077458789</v>
      </c>
    </row>
    <row r="290" spans="1:5" x14ac:dyDescent="0.2">
      <c r="A290" t="s">
        <v>64</v>
      </c>
      <c r="B290">
        <v>1.639</v>
      </c>
      <c r="C290">
        <v>44105.701959999999</v>
      </c>
      <c r="D290">
        <f t="shared" si="22"/>
        <v>4.3181578670038988E-2</v>
      </c>
      <c r="E290">
        <f t="shared" si="23"/>
        <v>1.4799951705618469E-2</v>
      </c>
    </row>
    <row r="291" spans="1:5" x14ac:dyDescent="0.2">
      <c r="A291" t="s">
        <v>65</v>
      </c>
      <c r="B291">
        <v>2.6339999999999999</v>
      </c>
      <c r="C291">
        <v>717932.73132000002</v>
      </c>
      <c r="D291">
        <f t="shared" si="22"/>
        <v>6.9396142902307931E-2</v>
      </c>
      <c r="E291">
        <f t="shared" si="23"/>
        <v>0.49590668797217152</v>
      </c>
    </row>
    <row r="292" spans="1:5" x14ac:dyDescent="0.2">
      <c r="A292" t="s">
        <v>66</v>
      </c>
      <c r="B292">
        <v>4.7809999999999997</v>
      </c>
      <c r="C292">
        <v>581498.13616999995</v>
      </c>
      <c r="D292">
        <f t="shared" si="22"/>
        <v>0.12596163979344502</v>
      </c>
      <c r="E292">
        <f t="shared" si="23"/>
        <v>0.39849355384959195</v>
      </c>
    </row>
    <row r="293" spans="1:5" x14ac:dyDescent="0.2">
      <c r="A293" t="s">
        <v>67</v>
      </c>
      <c r="B293">
        <v>7.7210000000000001</v>
      </c>
      <c r="C293">
        <v>81826.242419999995</v>
      </c>
      <c r="D293">
        <f t="shared" si="22"/>
        <v>0.20341974918326483</v>
      </c>
      <c r="E293">
        <f t="shared" si="23"/>
        <v>4.1732095000846077E-2</v>
      </c>
    </row>
    <row r="294" spans="1:5" x14ac:dyDescent="0.2">
      <c r="A294" t="s">
        <v>68</v>
      </c>
      <c r="B294">
        <v>11.903</v>
      </c>
      <c r="C294">
        <v>23377.23343</v>
      </c>
      <c r="D294">
        <f t="shared" si="22"/>
        <v>0.31359995784592687</v>
      </c>
      <c r="E294">
        <f t="shared" si="23"/>
        <v>2.4489906664627529E-9</v>
      </c>
    </row>
    <row r="295" spans="1:5" x14ac:dyDescent="0.2">
      <c r="A295" t="s">
        <v>69</v>
      </c>
      <c r="B295">
        <v>37.956000000000003</v>
      </c>
      <c r="C295">
        <v>1423954.39656</v>
      </c>
      <c r="D295">
        <f t="shared" si="22"/>
        <v>1</v>
      </c>
      <c r="E295">
        <f t="shared" si="23"/>
        <v>1.0000001189224155</v>
      </c>
    </row>
    <row r="296" spans="1:5" x14ac:dyDescent="0.2">
      <c r="A296" t="s">
        <v>1309</v>
      </c>
      <c r="B296">
        <f>MAX(B275:B295)</f>
        <v>37.956000000000003</v>
      </c>
      <c r="C296">
        <f>MAX(C275:C295)</f>
        <v>1423954.39656</v>
      </c>
    </row>
    <row r="297" spans="1:5" x14ac:dyDescent="0.2">
      <c r="A297" t="s">
        <v>1310</v>
      </c>
      <c r="B297">
        <f>MIN(B275:B295)</f>
        <v>0</v>
      </c>
      <c r="C297">
        <f>MIN(C275:C295)</f>
        <v>23377.23343</v>
      </c>
    </row>
    <row r="298" spans="1:5" x14ac:dyDescent="0.2">
      <c r="A298" t="s">
        <v>1311</v>
      </c>
      <c r="B298">
        <f>B296-B297</f>
        <v>37.956000000000003</v>
      </c>
      <c r="C298">
        <f>C296-C297</f>
        <v>1400577.16313</v>
      </c>
    </row>
    <row r="311" spans="1:5" s="27" customFormat="1" ht="40.5" customHeight="1" x14ac:dyDescent="0.2">
      <c r="A311" s="27" t="s">
        <v>1331</v>
      </c>
      <c r="B311" s="27" t="s">
        <v>1312</v>
      </c>
      <c r="C311" s="27" t="s">
        <v>1319</v>
      </c>
      <c r="D311" s="27" t="s">
        <v>1313</v>
      </c>
      <c r="E311" s="27" t="s">
        <v>1323</v>
      </c>
    </row>
    <row r="312" spans="1:5" x14ac:dyDescent="0.2">
      <c r="A312" t="s">
        <v>704</v>
      </c>
      <c r="B312">
        <v>98.596000000000004</v>
      </c>
      <c r="C312">
        <v>24773.454689999999</v>
      </c>
      <c r="D312">
        <f>(B312-98.596)/1477.68</f>
        <v>0</v>
      </c>
      <c r="E312">
        <f>(C312-24639.49)/100567.8</f>
        <v>1.3320833308474189E-3</v>
      </c>
    </row>
    <row r="313" spans="1:5" x14ac:dyDescent="0.2">
      <c r="A313" t="s">
        <v>706</v>
      </c>
      <c r="B313">
        <v>291.99700000000001</v>
      </c>
      <c r="C313">
        <v>25920.98129</v>
      </c>
      <c r="D313">
        <f t="shared" ref="D313:D322" si="24">(B313-98.596)/1477.68</f>
        <v>0.13088151697255157</v>
      </c>
      <c r="E313">
        <f t="shared" ref="E313:E322" si="25">(C313-24639.49)/100567.8</f>
        <v>1.2742560640682188E-2</v>
      </c>
    </row>
    <row r="314" spans="1:5" x14ac:dyDescent="0.2">
      <c r="A314" t="s">
        <v>707</v>
      </c>
      <c r="B314">
        <v>632.02700000000004</v>
      </c>
      <c r="C314">
        <v>49382.34158</v>
      </c>
      <c r="D314">
        <f t="shared" si="24"/>
        <v>0.36099223106491257</v>
      </c>
      <c r="E314">
        <f t="shared" si="25"/>
        <v>0.24603154866667062</v>
      </c>
    </row>
    <row r="315" spans="1:5" x14ac:dyDescent="0.2">
      <c r="A315" t="s">
        <v>708</v>
      </c>
      <c r="B315">
        <v>1113.6320000000001</v>
      </c>
      <c r="C315">
        <v>24639.485290000001</v>
      </c>
      <c r="D315">
        <f t="shared" si="24"/>
        <v>0.68691191597639545</v>
      </c>
      <c r="E315">
        <f t="shared" si="25"/>
        <v>-4.6834076126440994E-8</v>
      </c>
    </row>
    <row r="316" spans="1:5" x14ac:dyDescent="0.2">
      <c r="A316" t="s">
        <v>709</v>
      </c>
      <c r="B316">
        <v>1528.242</v>
      </c>
      <c r="C316">
        <v>50053.012280000003</v>
      </c>
      <c r="D316">
        <f t="shared" si="24"/>
        <v>0.96749363867684468</v>
      </c>
      <c r="E316">
        <f t="shared" si="25"/>
        <v>0.25270038998566141</v>
      </c>
    </row>
    <row r="317" spans="1:5" x14ac:dyDescent="0.2">
      <c r="A317" t="s">
        <v>710</v>
      </c>
      <c r="B317">
        <v>1176.835</v>
      </c>
      <c r="C317">
        <v>125207.32484</v>
      </c>
      <c r="D317">
        <f t="shared" si="24"/>
        <v>0.72968369335715444</v>
      </c>
      <c r="E317">
        <f t="shared" si="25"/>
        <v>1.0000003464329537</v>
      </c>
    </row>
    <row r="318" spans="1:5" x14ac:dyDescent="0.2">
      <c r="A318" t="s">
        <v>711</v>
      </c>
      <c r="B318">
        <v>1428.3820000000001</v>
      </c>
      <c r="C318">
        <v>98319.883260000002</v>
      </c>
      <c r="D318">
        <f t="shared" si="24"/>
        <v>0.89991473120025989</v>
      </c>
      <c r="E318">
        <f t="shared" si="25"/>
        <v>0.73264398008109943</v>
      </c>
    </row>
    <row r="319" spans="1:5" x14ac:dyDescent="0.2">
      <c r="A319" t="s">
        <v>712</v>
      </c>
      <c r="B319">
        <v>1576.2760000000001</v>
      </c>
      <c r="C319">
        <v>73837.122570000007</v>
      </c>
      <c r="D319">
        <f t="shared" si="24"/>
        <v>1</v>
      </c>
      <c r="E319">
        <f t="shared" si="25"/>
        <v>0.48919865573274945</v>
      </c>
    </row>
    <row r="320" spans="1:5" x14ac:dyDescent="0.2">
      <c r="A320" t="s">
        <v>713</v>
      </c>
      <c r="B320">
        <v>1399.309</v>
      </c>
      <c r="C320">
        <v>74799.754570000005</v>
      </c>
      <c r="D320">
        <f t="shared" si="24"/>
        <v>0.88023997076498284</v>
      </c>
      <c r="E320">
        <f t="shared" si="25"/>
        <v>0.49877062608508882</v>
      </c>
    </row>
    <row r="321" spans="1:5" x14ac:dyDescent="0.2">
      <c r="A321" t="s">
        <v>714</v>
      </c>
      <c r="B321">
        <v>1451.135</v>
      </c>
      <c r="C321">
        <v>99472.643760000006</v>
      </c>
      <c r="D321">
        <f t="shared" si="24"/>
        <v>0.91531251691841264</v>
      </c>
      <c r="E321">
        <f t="shared" si="25"/>
        <v>0.74410650088795816</v>
      </c>
    </row>
    <row r="322" spans="1:5" x14ac:dyDescent="0.2">
      <c r="A322" t="s">
        <v>715</v>
      </c>
      <c r="B322">
        <v>1305.769</v>
      </c>
      <c r="C322">
        <v>104753.99326</v>
      </c>
      <c r="D322">
        <f t="shared" si="24"/>
        <v>0.81693803800552212</v>
      </c>
      <c r="E322">
        <f t="shared" si="25"/>
        <v>0.79662181394044607</v>
      </c>
    </row>
    <row r="323" spans="1:5" x14ac:dyDescent="0.2">
      <c r="A323" t="s">
        <v>1309</v>
      </c>
      <c r="B323">
        <f>MAX(B312:B322)</f>
        <v>1576.2760000000001</v>
      </c>
      <c r="C323">
        <f>MAX(C312:C322)</f>
        <v>125207.32484</v>
      </c>
    </row>
    <row r="324" spans="1:5" x14ac:dyDescent="0.2">
      <c r="A324" t="s">
        <v>1310</v>
      </c>
      <c r="B324">
        <f>MIN(B312:B322)</f>
        <v>98.596000000000004</v>
      </c>
      <c r="C324">
        <f>MIN(C312:C322)</f>
        <v>24639.485290000001</v>
      </c>
    </row>
    <row r="325" spans="1:5" x14ac:dyDescent="0.2">
      <c r="A325" t="s">
        <v>1311</v>
      </c>
      <c r="B325">
        <f>B323-B324</f>
        <v>1477.68</v>
      </c>
      <c r="C325">
        <f>C323-C324</f>
        <v>100567.83955</v>
      </c>
    </row>
    <row r="339" spans="1:5" s="27" customFormat="1" ht="40.5" customHeight="1" x14ac:dyDescent="0.2">
      <c r="A339" s="27" t="s">
        <v>1332</v>
      </c>
      <c r="B339" s="27" t="s">
        <v>1312</v>
      </c>
      <c r="C339" s="27" t="s">
        <v>1319</v>
      </c>
      <c r="D339" s="27" t="s">
        <v>1313</v>
      </c>
      <c r="E339" s="27" t="s">
        <v>1323</v>
      </c>
    </row>
    <row r="340" spans="1:5" x14ac:dyDescent="0.2">
      <c r="A340" t="s">
        <v>716</v>
      </c>
      <c r="B340">
        <v>136.68199999999999</v>
      </c>
      <c r="C340">
        <v>74192.376969999998</v>
      </c>
      <c r="D340">
        <f>(B340-136.682)/81.558</f>
        <v>0</v>
      </c>
      <c r="E340">
        <f>(C340-24642.93)/370896.5</f>
        <v>0.13359373024549975</v>
      </c>
    </row>
    <row r="341" spans="1:5" x14ac:dyDescent="0.2">
      <c r="A341" t="s">
        <v>718</v>
      </c>
      <c r="B341">
        <v>140.43899999999999</v>
      </c>
      <c r="C341">
        <v>147437.63923100001</v>
      </c>
      <c r="D341">
        <f t="shared" ref="D341:D365" si="26">(B341-136.682)/81.558</f>
        <v>4.6065376787071836E-2</v>
      </c>
      <c r="E341">
        <f t="shared" ref="E341:E365" si="27">(C341-24642.93)/370896.5</f>
        <v>0.33107540575605326</v>
      </c>
    </row>
    <row r="342" spans="1:5" x14ac:dyDescent="0.2">
      <c r="A342" t="s">
        <v>719</v>
      </c>
      <c r="B342">
        <v>140.22</v>
      </c>
      <c r="C342">
        <v>194058.43855799999</v>
      </c>
      <c r="D342">
        <f t="shared" si="26"/>
        <v>4.3380171166531922E-2</v>
      </c>
      <c r="E342">
        <f t="shared" si="27"/>
        <v>0.45677300421546174</v>
      </c>
    </row>
    <row r="343" spans="1:5" x14ac:dyDescent="0.2">
      <c r="A343" t="s">
        <v>720</v>
      </c>
      <c r="B343">
        <v>141.15199999999999</v>
      </c>
      <c r="C343">
        <v>42366.391144000001</v>
      </c>
      <c r="D343">
        <f t="shared" si="26"/>
        <v>5.4807621569925677E-2</v>
      </c>
      <c r="E343">
        <f t="shared" si="27"/>
        <v>4.7785463448697954E-2</v>
      </c>
    </row>
    <row r="344" spans="1:5" x14ac:dyDescent="0.2">
      <c r="A344" t="s">
        <v>721</v>
      </c>
      <c r="B344">
        <v>138.30199999999999</v>
      </c>
      <c r="C344">
        <v>194547.173021</v>
      </c>
      <c r="D344">
        <f t="shared" si="26"/>
        <v>1.9863164864268427E-2</v>
      </c>
      <c r="E344">
        <f t="shared" si="27"/>
        <v>0.45809071539095136</v>
      </c>
    </row>
    <row r="345" spans="1:5" x14ac:dyDescent="0.2">
      <c r="A345" t="s">
        <v>722</v>
      </c>
      <c r="B345">
        <v>137.285</v>
      </c>
      <c r="C345">
        <v>395539.46533199999</v>
      </c>
      <c r="D345">
        <f t="shared" si="26"/>
        <v>7.3935113661444439E-3</v>
      </c>
      <c r="E345">
        <f t="shared" si="27"/>
        <v>1.0000000952610768</v>
      </c>
    </row>
    <row r="346" spans="1:5" x14ac:dyDescent="0.2">
      <c r="A346" t="s">
        <v>723</v>
      </c>
      <c r="B346">
        <v>138.34899999999999</v>
      </c>
      <c r="C346">
        <v>24774.721989999998</v>
      </c>
      <c r="D346">
        <f t="shared" si="26"/>
        <v>2.0439441869589757E-2</v>
      </c>
      <c r="E346">
        <f t="shared" si="27"/>
        <v>3.5533360384904655E-4</v>
      </c>
    </row>
    <row r="347" spans="1:5" x14ac:dyDescent="0.2">
      <c r="A347" t="s">
        <v>724</v>
      </c>
      <c r="B347">
        <v>139.524</v>
      </c>
      <c r="C347">
        <v>191256.50132099999</v>
      </c>
      <c r="D347">
        <f t="shared" si="26"/>
        <v>3.4846367002624057E-2</v>
      </c>
      <c r="E347">
        <f t="shared" si="27"/>
        <v>0.449218505219111</v>
      </c>
    </row>
    <row r="348" spans="1:5" x14ac:dyDescent="0.2">
      <c r="A348" t="s">
        <v>725</v>
      </c>
      <c r="B348">
        <v>145.97399999999999</v>
      </c>
      <c r="C348">
        <v>99621.517124000005</v>
      </c>
      <c r="D348">
        <f t="shared" si="26"/>
        <v>0.11393119007332206</v>
      </c>
      <c r="E348">
        <f t="shared" si="27"/>
        <v>0.20215501392976212</v>
      </c>
    </row>
    <row r="349" spans="1:5" x14ac:dyDescent="0.2">
      <c r="A349" t="s">
        <v>726</v>
      </c>
      <c r="B349">
        <v>151.70400000000001</v>
      </c>
      <c r="C349">
        <v>271496.063417</v>
      </c>
      <c r="D349">
        <f t="shared" si="26"/>
        <v>0.18418793987101226</v>
      </c>
      <c r="E349">
        <f t="shared" si="27"/>
        <v>0.66555800180643387</v>
      </c>
    </row>
    <row r="350" spans="1:5" x14ac:dyDescent="0.2">
      <c r="A350" t="s">
        <v>727</v>
      </c>
      <c r="B350">
        <v>156.43199999999999</v>
      </c>
      <c r="C350">
        <v>111969.45495</v>
      </c>
      <c r="D350">
        <f t="shared" si="26"/>
        <v>0.24215895436376564</v>
      </c>
      <c r="E350">
        <f t="shared" si="27"/>
        <v>0.23544715291193094</v>
      </c>
    </row>
    <row r="351" spans="1:5" x14ac:dyDescent="0.2">
      <c r="A351" t="s">
        <v>728</v>
      </c>
      <c r="B351">
        <v>163.50800000000001</v>
      </c>
      <c r="C351">
        <v>24774.721989999998</v>
      </c>
      <c r="D351">
        <f t="shared" si="26"/>
        <v>0.32891929669682951</v>
      </c>
      <c r="E351">
        <f t="shared" si="27"/>
        <v>3.5533360384904655E-4</v>
      </c>
    </row>
    <row r="352" spans="1:5" x14ac:dyDescent="0.2">
      <c r="A352" t="s">
        <v>729</v>
      </c>
      <c r="B352">
        <v>163.28899999999999</v>
      </c>
      <c r="C352">
        <v>99098.887959999993</v>
      </c>
      <c r="D352">
        <f t="shared" si="26"/>
        <v>0.32623409107628926</v>
      </c>
      <c r="E352">
        <f t="shared" si="27"/>
        <v>0.20074591687977644</v>
      </c>
    </row>
    <row r="353" spans="1:5" x14ac:dyDescent="0.2">
      <c r="A353" t="s">
        <v>730</v>
      </c>
      <c r="B353">
        <v>166.929</v>
      </c>
      <c r="C353">
        <v>269633.99729099998</v>
      </c>
      <c r="D353">
        <f t="shared" si="26"/>
        <v>0.37086490595649735</v>
      </c>
      <c r="E353">
        <f t="shared" si="27"/>
        <v>0.66053755506185685</v>
      </c>
    </row>
    <row r="354" spans="1:5" x14ac:dyDescent="0.2">
      <c r="A354" t="s">
        <v>731</v>
      </c>
      <c r="B354">
        <v>168.643</v>
      </c>
      <c r="C354">
        <v>198065.98692</v>
      </c>
      <c r="D354">
        <f t="shared" si="26"/>
        <v>0.39188062483140845</v>
      </c>
      <c r="E354">
        <f t="shared" si="27"/>
        <v>0.46757803570537876</v>
      </c>
    </row>
    <row r="355" spans="1:5" x14ac:dyDescent="0.2">
      <c r="A355" t="s">
        <v>732</v>
      </c>
      <c r="B355">
        <v>170.91300000000001</v>
      </c>
      <c r="C355">
        <v>214276.28924700001</v>
      </c>
      <c r="D355">
        <f t="shared" si="26"/>
        <v>0.41971357806714266</v>
      </c>
      <c r="E355">
        <f t="shared" si="27"/>
        <v>0.51128376581337387</v>
      </c>
    </row>
    <row r="356" spans="1:5" x14ac:dyDescent="0.2">
      <c r="A356" t="s">
        <v>733</v>
      </c>
      <c r="B356">
        <v>172.62</v>
      </c>
      <c r="C356">
        <v>61459.473744000003</v>
      </c>
      <c r="D356">
        <f t="shared" si="26"/>
        <v>0.44064346845189944</v>
      </c>
      <c r="E356">
        <f t="shared" si="27"/>
        <v>9.9263659117840158E-2</v>
      </c>
    </row>
    <row r="357" spans="1:5" x14ac:dyDescent="0.2">
      <c r="A357" t="s">
        <v>734</v>
      </c>
      <c r="B357">
        <v>173.94300000000001</v>
      </c>
      <c r="C357">
        <v>49549.443979999996</v>
      </c>
      <c r="D357">
        <f t="shared" si="26"/>
        <v>0.45686505309105202</v>
      </c>
      <c r="E357">
        <f t="shared" si="27"/>
        <v>6.7152194695824841E-2</v>
      </c>
    </row>
    <row r="358" spans="1:5" x14ac:dyDescent="0.2">
      <c r="A358" t="s">
        <v>735</v>
      </c>
      <c r="B358">
        <v>177.52799999999999</v>
      </c>
      <c r="C358">
        <v>311283.01434499997</v>
      </c>
      <c r="D358">
        <f t="shared" si="26"/>
        <v>0.50082150126290492</v>
      </c>
      <c r="E358">
        <f t="shared" si="27"/>
        <v>0.77283038353017619</v>
      </c>
    </row>
    <row r="359" spans="1:5" x14ac:dyDescent="0.2">
      <c r="A359" t="s">
        <v>736</v>
      </c>
      <c r="B359">
        <v>181.982</v>
      </c>
      <c r="C359">
        <v>229829.21090100001</v>
      </c>
      <c r="D359">
        <f t="shared" si="26"/>
        <v>0.55543294342676386</v>
      </c>
      <c r="E359">
        <f t="shared" si="27"/>
        <v>0.5532170859013229</v>
      </c>
    </row>
    <row r="360" spans="1:5" x14ac:dyDescent="0.2">
      <c r="A360" t="s">
        <v>737</v>
      </c>
      <c r="B360">
        <v>182.232</v>
      </c>
      <c r="C360">
        <v>290312.028001</v>
      </c>
      <c r="D360">
        <f t="shared" si="26"/>
        <v>0.55849824664655834</v>
      </c>
      <c r="E360">
        <f t="shared" si="27"/>
        <v>0.71628904020663453</v>
      </c>
    </row>
    <row r="361" spans="1:5" x14ac:dyDescent="0.2">
      <c r="A361" t="s">
        <v>738</v>
      </c>
      <c r="B361">
        <v>193.72399999999999</v>
      </c>
      <c r="C361">
        <v>189888.735357</v>
      </c>
      <c r="D361">
        <f t="shared" si="26"/>
        <v>0.69940410505407191</v>
      </c>
      <c r="E361">
        <f t="shared" si="27"/>
        <v>0.4455307757204503</v>
      </c>
    </row>
    <row r="362" spans="1:5" x14ac:dyDescent="0.2">
      <c r="A362" t="s">
        <v>739</v>
      </c>
      <c r="B362">
        <v>201.76300000000001</v>
      </c>
      <c r="C362">
        <v>24642.932990000001</v>
      </c>
      <c r="D362">
        <f t="shared" si="26"/>
        <v>0.79797199538978414</v>
      </c>
      <c r="E362">
        <f t="shared" si="27"/>
        <v>8.0615481700792589E-9</v>
      </c>
    </row>
    <row r="363" spans="1:5" x14ac:dyDescent="0.2">
      <c r="A363" t="s">
        <v>740</v>
      </c>
      <c r="B363">
        <v>204.99600000000001</v>
      </c>
      <c r="C363">
        <v>49549.443979999996</v>
      </c>
      <c r="D363">
        <f t="shared" si="26"/>
        <v>0.83761249662816661</v>
      </c>
      <c r="E363">
        <f t="shared" si="27"/>
        <v>6.7152194695824841E-2</v>
      </c>
    </row>
    <row r="364" spans="1:5" x14ac:dyDescent="0.2">
      <c r="A364" t="s">
        <v>741</v>
      </c>
      <c r="B364">
        <v>205.191</v>
      </c>
      <c r="C364">
        <v>49549.443979999996</v>
      </c>
      <c r="D364">
        <f t="shared" si="26"/>
        <v>0.84000343313960624</v>
      </c>
      <c r="E364">
        <f t="shared" si="27"/>
        <v>6.7152194695824841E-2</v>
      </c>
    </row>
    <row r="365" spans="1:5" x14ac:dyDescent="0.2">
      <c r="A365" t="s">
        <v>742</v>
      </c>
      <c r="B365">
        <v>218.24</v>
      </c>
      <c r="C365">
        <v>25725.48819</v>
      </c>
      <c r="D365">
        <f t="shared" si="26"/>
        <v>1.0000000000000002</v>
      </c>
      <c r="E365">
        <f t="shared" si="27"/>
        <v>2.9187608672500273E-3</v>
      </c>
    </row>
    <row r="366" spans="1:5" x14ac:dyDescent="0.2">
      <c r="A366" t="s">
        <v>1309</v>
      </c>
      <c r="B366">
        <f>MAX(B340:B365)</f>
        <v>218.24</v>
      </c>
      <c r="C366">
        <f>MAX(C340:C365)</f>
        <v>395539.46533199999</v>
      </c>
    </row>
    <row r="367" spans="1:5" x14ac:dyDescent="0.2">
      <c r="A367" t="s">
        <v>1310</v>
      </c>
      <c r="B367">
        <f>MIN(B340:B365)</f>
        <v>136.68199999999999</v>
      </c>
      <c r="C367">
        <f>MIN(C340:C365)</f>
        <v>24642.932990000001</v>
      </c>
    </row>
    <row r="368" spans="1:5" x14ac:dyDescent="0.2">
      <c r="A368" t="s">
        <v>1311</v>
      </c>
      <c r="B368">
        <f>B366-B367</f>
        <v>81.558000000000021</v>
      </c>
      <c r="C368">
        <f>C366-C367</f>
        <v>370896.53234199999</v>
      </c>
    </row>
    <row r="377" spans="1:5" s="27" customFormat="1" ht="40.5" customHeight="1" x14ac:dyDescent="0.2">
      <c r="A377" s="27" t="s">
        <v>1333</v>
      </c>
      <c r="B377" s="27" t="s">
        <v>1312</v>
      </c>
      <c r="C377" s="27" t="s">
        <v>1319</v>
      </c>
      <c r="D377" s="27" t="s">
        <v>1313</v>
      </c>
      <c r="E377" s="27" t="s">
        <v>1323</v>
      </c>
    </row>
    <row r="378" spans="1:5" x14ac:dyDescent="0.2">
      <c r="A378" t="s">
        <v>743</v>
      </c>
      <c r="B378">
        <v>73.706999999999994</v>
      </c>
      <c r="C378">
        <v>23762.848117000001</v>
      </c>
      <c r="D378">
        <f>(B378-59.61)/61.243</f>
        <v>0.23018140848750052</v>
      </c>
      <c r="E378">
        <f>(C378-23762.85)/166999.4</f>
        <v>-1.1275489595642608E-8</v>
      </c>
    </row>
    <row r="379" spans="1:5" x14ac:dyDescent="0.2">
      <c r="A379" t="s">
        <v>745</v>
      </c>
      <c r="B379">
        <v>72.884</v>
      </c>
      <c r="C379">
        <v>71288.544351000004</v>
      </c>
      <c r="D379">
        <f t="shared" ref="D379:D388" si="28">(B379-59.61)/61.243</f>
        <v>0.21674313799128064</v>
      </c>
      <c r="E379">
        <f t="shared" ref="E379:E388" si="29">(C379-23762.85)/166999.4</f>
        <v>0.2845860185785099</v>
      </c>
    </row>
    <row r="380" spans="1:5" x14ac:dyDescent="0.2">
      <c r="A380" t="s">
        <v>746</v>
      </c>
      <c r="B380">
        <v>81.046999999999997</v>
      </c>
      <c r="C380">
        <v>23762.848117000001</v>
      </c>
      <c r="D380">
        <f t="shared" si="28"/>
        <v>0.35003184037359364</v>
      </c>
      <c r="E380">
        <f t="shared" si="29"/>
        <v>-1.1275489595642608E-8</v>
      </c>
    </row>
    <row r="381" spans="1:5" x14ac:dyDescent="0.2">
      <c r="A381" t="s">
        <v>747</v>
      </c>
      <c r="B381">
        <v>59.61</v>
      </c>
      <c r="C381">
        <v>74171.543260999999</v>
      </c>
      <c r="D381">
        <f t="shared" si="28"/>
        <v>0</v>
      </c>
      <c r="E381">
        <f t="shared" si="29"/>
        <v>0.30184954713010947</v>
      </c>
    </row>
    <row r="382" spans="1:5" x14ac:dyDescent="0.2">
      <c r="A382" t="s">
        <v>748</v>
      </c>
      <c r="B382">
        <v>83.090999999999994</v>
      </c>
      <c r="C382">
        <v>48844.782123999998</v>
      </c>
      <c r="D382">
        <f t="shared" si="28"/>
        <v>0.38340708325849476</v>
      </c>
      <c r="E382">
        <f t="shared" si="29"/>
        <v>0.15019174993443091</v>
      </c>
    </row>
    <row r="383" spans="1:5" x14ac:dyDescent="0.2">
      <c r="A383" t="s">
        <v>749</v>
      </c>
      <c r="B383">
        <v>85.376000000000005</v>
      </c>
      <c r="C383">
        <v>190762.20585599999</v>
      </c>
      <c r="D383">
        <f t="shared" si="28"/>
        <v>0.42071746975164515</v>
      </c>
      <c r="E383">
        <f t="shared" si="29"/>
        <v>0.99999973566372091</v>
      </c>
    </row>
    <row r="384" spans="1:5" x14ac:dyDescent="0.2">
      <c r="A384" t="s">
        <v>750</v>
      </c>
      <c r="B384">
        <v>77.185000000000002</v>
      </c>
      <c r="C384">
        <v>177786.38045900001</v>
      </c>
      <c r="D384">
        <f t="shared" si="28"/>
        <v>0.2869715722613197</v>
      </c>
      <c r="E384">
        <f t="shared" si="29"/>
        <v>0.92229990322719724</v>
      </c>
    </row>
    <row r="385" spans="1:5" x14ac:dyDescent="0.2">
      <c r="A385" t="s">
        <v>751</v>
      </c>
      <c r="B385">
        <v>84.78</v>
      </c>
      <c r="C385">
        <v>100817.390288</v>
      </c>
      <c r="D385">
        <f t="shared" si="28"/>
        <v>0.41098574530966808</v>
      </c>
      <c r="E385">
        <f t="shared" si="29"/>
        <v>0.46140609060870874</v>
      </c>
    </row>
    <row r="386" spans="1:5" x14ac:dyDescent="0.2">
      <c r="A386" t="s">
        <v>752</v>
      </c>
      <c r="B386">
        <v>74.247</v>
      </c>
      <c r="C386">
        <v>47525.696234000003</v>
      </c>
      <c r="D386">
        <f t="shared" si="28"/>
        <v>0.23899874271345298</v>
      </c>
      <c r="E386">
        <f t="shared" si="29"/>
        <v>0.14229300365151015</v>
      </c>
    </row>
    <row r="387" spans="1:5" x14ac:dyDescent="0.2">
      <c r="A387" t="s">
        <v>753</v>
      </c>
      <c r="B387">
        <v>69.661000000000001</v>
      </c>
      <c r="C387">
        <v>97934.391378</v>
      </c>
      <c r="D387">
        <f t="shared" si="28"/>
        <v>0.16411671537971689</v>
      </c>
      <c r="E387">
        <f t="shared" si="29"/>
        <v>0.44414256205710917</v>
      </c>
    </row>
    <row r="388" spans="1:5" x14ac:dyDescent="0.2">
      <c r="A388" t="s">
        <v>754</v>
      </c>
      <c r="B388">
        <v>120.85299999999999</v>
      </c>
      <c r="C388">
        <v>23762.848117000001</v>
      </c>
      <c r="D388">
        <f t="shared" si="28"/>
        <v>0.99999999999999989</v>
      </c>
      <c r="E388">
        <f t="shared" si="29"/>
        <v>-1.1275489595642608E-8</v>
      </c>
    </row>
    <row r="389" spans="1:5" x14ac:dyDescent="0.2">
      <c r="A389" t="s">
        <v>1309</v>
      </c>
      <c r="B389">
        <f>MAX(B378:B388)</f>
        <v>120.85299999999999</v>
      </c>
      <c r="C389">
        <f>MAX(C378:C388)</f>
        <v>190762.20585599999</v>
      </c>
    </row>
    <row r="390" spans="1:5" x14ac:dyDescent="0.2">
      <c r="A390" t="s">
        <v>1310</v>
      </c>
      <c r="B390">
        <f>MIN(B378:B388)</f>
        <v>59.61</v>
      </c>
      <c r="C390">
        <f>MIN(C378:C388)</f>
        <v>23762.848117000001</v>
      </c>
    </row>
    <row r="391" spans="1:5" x14ac:dyDescent="0.2">
      <c r="A391" t="s">
        <v>1311</v>
      </c>
      <c r="B391">
        <f>B389-B390</f>
        <v>61.242999999999995</v>
      </c>
      <c r="C391">
        <f>C389-C390</f>
        <v>166999.357739</v>
      </c>
    </row>
    <row r="396" spans="1:5" s="27" customFormat="1" ht="40.5" customHeight="1" x14ac:dyDescent="0.2">
      <c r="A396" s="27" t="s">
        <v>1334</v>
      </c>
      <c r="B396" s="27" t="s">
        <v>1312</v>
      </c>
      <c r="C396" s="27" t="s">
        <v>1319</v>
      </c>
      <c r="D396" s="27" t="s">
        <v>1313</v>
      </c>
      <c r="E396" s="27" t="s">
        <v>1323</v>
      </c>
    </row>
    <row r="397" spans="1:5" x14ac:dyDescent="0.2">
      <c r="A397" t="s">
        <v>475</v>
      </c>
      <c r="B397">
        <v>753.95399999999995</v>
      </c>
      <c r="C397">
        <v>49497.806980000001</v>
      </c>
      <c r="D397">
        <f>(B397-753.954)/299.159</f>
        <v>0</v>
      </c>
      <c r="E397">
        <f>(C397-24774.72)/123822</f>
        <v>0.19966635153688359</v>
      </c>
    </row>
    <row r="398" spans="1:5" x14ac:dyDescent="0.2">
      <c r="A398" t="s">
        <v>477</v>
      </c>
      <c r="B398">
        <v>764.85299999999995</v>
      </c>
      <c r="C398">
        <v>148596.69493999999</v>
      </c>
      <c r="D398">
        <f t="shared" ref="D398:D409" si="30">(B398-753.954)/299.159</f>
        <v>3.6432131408381502E-2</v>
      </c>
      <c r="E398">
        <f t="shared" ref="E398:E409" si="31">(C398-24774.72)/123822</f>
        <v>0.99999979761270197</v>
      </c>
    </row>
    <row r="399" spans="1:5" x14ac:dyDescent="0.2">
      <c r="A399" t="s">
        <v>478</v>
      </c>
      <c r="B399">
        <v>792.00300000000004</v>
      </c>
      <c r="C399">
        <v>24774.721989999998</v>
      </c>
      <c r="D399">
        <f t="shared" si="30"/>
        <v>0.1271865462847519</v>
      </c>
      <c r="E399">
        <f t="shared" si="31"/>
        <v>1.6071457390626028E-8</v>
      </c>
    </row>
    <row r="400" spans="1:5" x14ac:dyDescent="0.2">
      <c r="A400" t="s">
        <v>479</v>
      </c>
      <c r="B400">
        <v>827.19</v>
      </c>
      <c r="C400">
        <v>123873.60995</v>
      </c>
      <c r="D400">
        <f t="shared" si="30"/>
        <v>0.24480627358695578</v>
      </c>
      <c r="E400">
        <f t="shared" si="31"/>
        <v>0.80033346214727585</v>
      </c>
    </row>
    <row r="401" spans="1:5" x14ac:dyDescent="0.2">
      <c r="A401" t="s">
        <v>480</v>
      </c>
      <c r="B401">
        <v>870.47400000000005</v>
      </c>
      <c r="C401">
        <v>97200.229697000002</v>
      </c>
      <c r="D401">
        <f t="shared" si="30"/>
        <v>0.38949187555781406</v>
      </c>
      <c r="E401">
        <f t="shared" si="31"/>
        <v>0.58491632906107149</v>
      </c>
    </row>
    <row r="402" spans="1:5" x14ac:dyDescent="0.2">
      <c r="A402" t="s">
        <v>481</v>
      </c>
      <c r="B402">
        <v>870.47400000000005</v>
      </c>
      <c r="C402">
        <v>49549.443979999996</v>
      </c>
      <c r="D402">
        <f t="shared" si="30"/>
        <v>0.38949187555781406</v>
      </c>
      <c r="E402">
        <f t="shared" si="31"/>
        <v>0.200083377590412</v>
      </c>
    </row>
    <row r="403" spans="1:5" x14ac:dyDescent="0.2">
      <c r="A403" t="s">
        <v>482</v>
      </c>
      <c r="B403">
        <v>961.65200000000004</v>
      </c>
      <c r="C403">
        <v>49549.443979999996</v>
      </c>
      <c r="D403">
        <f t="shared" si="30"/>
        <v>0.69427294515625504</v>
      </c>
      <c r="E403">
        <f t="shared" si="31"/>
        <v>0.200083377590412</v>
      </c>
    </row>
    <row r="404" spans="1:5" x14ac:dyDescent="0.2">
      <c r="A404" t="s">
        <v>483</v>
      </c>
      <c r="B404">
        <v>979.37199999999996</v>
      </c>
      <c r="C404">
        <v>50769.443979999996</v>
      </c>
      <c r="D404">
        <f t="shared" si="30"/>
        <v>0.75350566086930371</v>
      </c>
      <c r="E404">
        <f t="shared" si="31"/>
        <v>0.20993623087981131</v>
      </c>
    </row>
    <row r="405" spans="1:5" x14ac:dyDescent="0.2">
      <c r="A405" t="s">
        <v>484</v>
      </c>
      <c r="B405">
        <v>1014.544</v>
      </c>
      <c r="C405">
        <v>49549.443979999996</v>
      </c>
      <c r="D405">
        <f t="shared" si="30"/>
        <v>0.87107524761080246</v>
      </c>
      <c r="E405">
        <f t="shared" si="31"/>
        <v>0.200083377590412</v>
      </c>
    </row>
    <row r="406" spans="1:5" x14ac:dyDescent="0.2">
      <c r="A406" t="s">
        <v>485</v>
      </c>
      <c r="B406">
        <v>1035.2739999999999</v>
      </c>
      <c r="C406">
        <v>49549.443979999996</v>
      </c>
      <c r="D406">
        <f t="shared" si="30"/>
        <v>0.94036950250535645</v>
      </c>
      <c r="E406">
        <f t="shared" si="31"/>
        <v>0.200083377590412</v>
      </c>
    </row>
    <row r="407" spans="1:5" x14ac:dyDescent="0.2">
      <c r="A407" t="s">
        <v>486</v>
      </c>
      <c r="B407">
        <v>1043.904</v>
      </c>
      <c r="C407">
        <v>49549.443979999996</v>
      </c>
      <c r="D407">
        <f t="shared" si="30"/>
        <v>0.96921703843106866</v>
      </c>
      <c r="E407">
        <f t="shared" si="31"/>
        <v>0.200083377590412</v>
      </c>
    </row>
    <row r="408" spans="1:5" x14ac:dyDescent="0.2">
      <c r="A408" t="s">
        <v>487</v>
      </c>
      <c r="B408">
        <v>1043.904</v>
      </c>
      <c r="C408">
        <v>49549.443979999996</v>
      </c>
      <c r="D408">
        <f t="shared" si="30"/>
        <v>0.96921703843106866</v>
      </c>
      <c r="E408">
        <f t="shared" si="31"/>
        <v>0.200083377590412</v>
      </c>
    </row>
    <row r="409" spans="1:5" x14ac:dyDescent="0.2">
      <c r="A409" t="s">
        <v>488</v>
      </c>
      <c r="B409">
        <v>1053.1130000000001</v>
      </c>
      <c r="C409">
        <v>49549.443979999996</v>
      </c>
      <c r="D409">
        <f t="shared" si="30"/>
        <v>1.0000000000000004</v>
      </c>
      <c r="E409">
        <f t="shared" si="31"/>
        <v>0.200083377590412</v>
      </c>
    </row>
    <row r="410" spans="1:5" x14ac:dyDescent="0.2">
      <c r="A410" t="s">
        <v>1309</v>
      </c>
      <c r="B410">
        <f>MAX(B397:B409)</f>
        <v>1053.1130000000001</v>
      </c>
      <c r="C410">
        <f>MAX(C397:C409)</f>
        <v>148596.69493999999</v>
      </c>
    </row>
    <row r="411" spans="1:5" x14ac:dyDescent="0.2">
      <c r="A411" t="s">
        <v>1310</v>
      </c>
      <c r="B411">
        <f>MIN(B397:B409)</f>
        <v>753.95399999999995</v>
      </c>
      <c r="C411">
        <f>MIN(C397:C409)</f>
        <v>24774.721989999998</v>
      </c>
    </row>
    <row r="412" spans="1:5" x14ac:dyDescent="0.2">
      <c r="A412" t="s">
        <v>1311</v>
      </c>
      <c r="B412">
        <f>B410-B411</f>
        <v>299.15900000000011</v>
      </c>
      <c r="C412">
        <f>C410-C411</f>
        <v>123821.97295</v>
      </c>
    </row>
    <row r="417" spans="1:5" s="27" customFormat="1" ht="40.5" customHeight="1" x14ac:dyDescent="0.2">
      <c r="A417" s="27" t="s">
        <v>1360</v>
      </c>
      <c r="B417" s="27" t="s">
        <v>1312</v>
      </c>
      <c r="C417" s="27" t="s">
        <v>1319</v>
      </c>
      <c r="D417" s="27" t="s">
        <v>1313</v>
      </c>
      <c r="E417" s="27" t="s">
        <v>1323</v>
      </c>
    </row>
    <row r="418" spans="1:5" x14ac:dyDescent="0.2">
      <c r="A418" t="s">
        <v>490</v>
      </c>
      <c r="B418">
        <v>7.1390000000000002</v>
      </c>
      <c r="C418">
        <v>155124.22016200001</v>
      </c>
      <c r="D418">
        <f>(B418-7.139)/227.348</f>
        <v>0</v>
      </c>
      <c r="E418">
        <f>(C418-25713.31)/1030736</f>
        <v>0.1255519455631704</v>
      </c>
    </row>
    <row r="419" spans="1:5" x14ac:dyDescent="0.2">
      <c r="A419" t="s">
        <v>492</v>
      </c>
      <c r="B419">
        <v>14.736000000000001</v>
      </c>
      <c r="C419">
        <v>51637.711053999999</v>
      </c>
      <c r="D419">
        <f t="shared" ref="D419:D442" si="32">(B419-7.139)/227.348</f>
        <v>3.341573270932667E-2</v>
      </c>
      <c r="E419">
        <f t="shared" ref="E419:E442" si="33">(C419-25713.31)/1030736</f>
        <v>2.5151349185436423E-2</v>
      </c>
    </row>
    <row r="420" spans="1:5" x14ac:dyDescent="0.2">
      <c r="A420" t="s">
        <v>493</v>
      </c>
      <c r="B420">
        <v>17.001000000000001</v>
      </c>
      <c r="C420">
        <v>155124.22016200001</v>
      </c>
      <c r="D420">
        <f t="shared" si="32"/>
        <v>4.3378433062969547E-2</v>
      </c>
      <c r="E420">
        <f t="shared" si="33"/>
        <v>0.1255519455631704</v>
      </c>
    </row>
    <row r="421" spans="1:5" x14ac:dyDescent="0.2">
      <c r="A421" t="s">
        <v>494</v>
      </c>
      <c r="B421">
        <v>18.806999999999999</v>
      </c>
      <c r="C421">
        <v>338252.79985100002</v>
      </c>
      <c r="D421">
        <f t="shared" si="32"/>
        <v>5.1322202086668892E-2</v>
      </c>
      <c r="E421">
        <f t="shared" si="33"/>
        <v>0.30321972828250882</v>
      </c>
    </row>
    <row r="422" spans="1:5" x14ac:dyDescent="0.2">
      <c r="A422" t="s">
        <v>495</v>
      </c>
      <c r="B422">
        <v>22.276</v>
      </c>
      <c r="C422">
        <v>206781.379216</v>
      </c>
      <c r="D422">
        <f t="shared" si="32"/>
        <v>6.6580748456111338E-2</v>
      </c>
      <c r="E422">
        <f t="shared" si="33"/>
        <v>0.17566871557411404</v>
      </c>
    </row>
    <row r="423" spans="1:5" x14ac:dyDescent="0.2">
      <c r="A423" t="s">
        <v>496</v>
      </c>
      <c r="B423">
        <v>27.408000000000001</v>
      </c>
      <c r="C423">
        <v>752267.11478299997</v>
      </c>
      <c r="D423">
        <f t="shared" si="32"/>
        <v>8.9154072171296866E-2</v>
      </c>
      <c r="E423">
        <f t="shared" si="33"/>
        <v>0.7048883562648437</v>
      </c>
    </row>
    <row r="424" spans="1:5" x14ac:dyDescent="0.2">
      <c r="A424" t="s">
        <v>497</v>
      </c>
      <c r="B424">
        <v>31.707999999999998</v>
      </c>
      <c r="C424">
        <v>569740.88659400004</v>
      </c>
      <c r="D424">
        <f t="shared" si="32"/>
        <v>0.1080678079420096</v>
      </c>
      <c r="E424">
        <f t="shared" si="33"/>
        <v>0.52780496324374038</v>
      </c>
    </row>
    <row r="425" spans="1:5" x14ac:dyDescent="0.2">
      <c r="A425" t="s">
        <v>498</v>
      </c>
      <c r="B425">
        <v>36.468000000000004</v>
      </c>
      <c r="C425">
        <v>443174.85235900001</v>
      </c>
      <c r="D425">
        <f t="shared" si="32"/>
        <v>0.12900487358586837</v>
      </c>
      <c r="E425">
        <f t="shared" si="33"/>
        <v>0.40501306091860573</v>
      </c>
    </row>
    <row r="426" spans="1:5" x14ac:dyDescent="0.2">
      <c r="A426" t="s">
        <v>499</v>
      </c>
      <c r="B426">
        <v>36.180999999999997</v>
      </c>
      <c r="C426">
        <v>717549.96002899995</v>
      </c>
      <c r="D426">
        <f t="shared" si="32"/>
        <v>0.12774249168675333</v>
      </c>
      <c r="E426">
        <f t="shared" si="33"/>
        <v>0.67120644862408985</v>
      </c>
    </row>
    <row r="427" spans="1:5" x14ac:dyDescent="0.2">
      <c r="A427" t="s">
        <v>500</v>
      </c>
      <c r="B427">
        <v>41.226999999999997</v>
      </c>
      <c r="C427">
        <v>898856.72294500005</v>
      </c>
      <c r="D427">
        <f t="shared" si="32"/>
        <v>0.1499375406865246</v>
      </c>
      <c r="E427">
        <f t="shared" si="33"/>
        <v>0.84710674017886245</v>
      </c>
    </row>
    <row r="428" spans="1:5" x14ac:dyDescent="0.2">
      <c r="A428" t="s">
        <v>501</v>
      </c>
      <c r="B428">
        <v>46.731000000000002</v>
      </c>
      <c r="C428">
        <v>386755.11540499999</v>
      </c>
      <c r="D428">
        <f t="shared" si="32"/>
        <v>0.1741471224730369</v>
      </c>
      <c r="E428">
        <f t="shared" si="33"/>
        <v>0.35027573055079086</v>
      </c>
    </row>
    <row r="429" spans="1:5" x14ac:dyDescent="0.2">
      <c r="A429" t="s">
        <v>502</v>
      </c>
      <c r="B429">
        <v>48.996000000000002</v>
      </c>
      <c r="C429">
        <v>442147.80605900002</v>
      </c>
      <c r="D429">
        <f t="shared" si="32"/>
        <v>0.18410982282667979</v>
      </c>
      <c r="E429">
        <f t="shared" si="33"/>
        <v>0.40401664059371173</v>
      </c>
    </row>
    <row r="430" spans="1:5" x14ac:dyDescent="0.2">
      <c r="A430" t="s">
        <v>503</v>
      </c>
      <c r="B430">
        <v>51.174999999999997</v>
      </c>
      <c r="C430">
        <v>1056449.0551070001</v>
      </c>
      <c r="D430">
        <f t="shared" si="32"/>
        <v>0.19369424846490838</v>
      </c>
      <c r="E430">
        <f t="shared" si="33"/>
        <v>0.99999975270777386</v>
      </c>
    </row>
    <row r="431" spans="1:5" x14ac:dyDescent="0.2">
      <c r="A431" t="s">
        <v>504</v>
      </c>
      <c r="B431">
        <v>54.643999999999998</v>
      </c>
      <c r="C431">
        <v>1032448.9248799999</v>
      </c>
      <c r="D431">
        <f t="shared" si="32"/>
        <v>0.20895279483435084</v>
      </c>
      <c r="E431">
        <f t="shared" si="33"/>
        <v>0.97671529361543585</v>
      </c>
    </row>
    <row r="432" spans="1:5" x14ac:dyDescent="0.2">
      <c r="A432" t="s">
        <v>505</v>
      </c>
      <c r="B432">
        <v>53.984999999999999</v>
      </c>
      <c r="C432">
        <v>284582.26069700002</v>
      </c>
      <c r="D432">
        <f t="shared" si="32"/>
        <v>0.20605415486390904</v>
      </c>
      <c r="E432">
        <f t="shared" si="33"/>
        <v>0.25114961609665326</v>
      </c>
    </row>
    <row r="433" spans="1:5" x14ac:dyDescent="0.2">
      <c r="A433" t="s">
        <v>506</v>
      </c>
      <c r="B433">
        <v>58.198999999999998</v>
      </c>
      <c r="C433">
        <v>44410.807454000002</v>
      </c>
      <c r="D433">
        <f t="shared" si="32"/>
        <v>0.22458961591920754</v>
      </c>
      <c r="E433">
        <f t="shared" si="33"/>
        <v>1.8139948011906055E-2</v>
      </c>
    </row>
    <row r="434" spans="1:5" x14ac:dyDescent="0.2">
      <c r="A434" t="s">
        <v>507</v>
      </c>
      <c r="B434">
        <v>62.756999999999998</v>
      </c>
      <c r="C434">
        <v>25713.312027</v>
      </c>
      <c r="D434">
        <f t="shared" si="32"/>
        <v>0.24463817583616301</v>
      </c>
      <c r="E434">
        <f t="shared" si="33"/>
        <v>1.9665559354034231E-9</v>
      </c>
    </row>
    <row r="435" spans="1:5" x14ac:dyDescent="0.2">
      <c r="A435" t="s">
        <v>508</v>
      </c>
      <c r="B435">
        <v>70.355000000000004</v>
      </c>
      <c r="C435">
        <v>566634.640594</v>
      </c>
      <c r="D435">
        <f t="shared" si="32"/>
        <v>0.27805830708869222</v>
      </c>
      <c r="E435">
        <f t="shared" si="33"/>
        <v>0.52479134384944348</v>
      </c>
    </row>
    <row r="436" spans="1:5" x14ac:dyDescent="0.2">
      <c r="A436" t="s">
        <v>509</v>
      </c>
      <c r="B436">
        <v>70.927999999999997</v>
      </c>
      <c r="C436">
        <v>129410.90813500001</v>
      </c>
      <c r="D436">
        <f t="shared" si="32"/>
        <v>0.28057867234371969</v>
      </c>
      <c r="E436">
        <f t="shared" si="33"/>
        <v>0.1006053908420779</v>
      </c>
    </row>
    <row r="437" spans="1:5" x14ac:dyDescent="0.2">
      <c r="A437" t="s">
        <v>510</v>
      </c>
      <c r="B437">
        <v>75.314999999999998</v>
      </c>
      <c r="C437">
        <v>334695.23035099998</v>
      </c>
      <c r="D437">
        <f t="shared" si="32"/>
        <v>0.29987508137304925</v>
      </c>
      <c r="E437">
        <f t="shared" si="33"/>
        <v>0.2997682436152419</v>
      </c>
    </row>
    <row r="438" spans="1:5" x14ac:dyDescent="0.2">
      <c r="A438" t="s">
        <v>511</v>
      </c>
      <c r="B438">
        <v>199.654</v>
      </c>
      <c r="C438">
        <v>261897.25157299999</v>
      </c>
      <c r="D438">
        <f t="shared" si="32"/>
        <v>0.84678554462761924</v>
      </c>
      <c r="E438">
        <f t="shared" si="33"/>
        <v>0.22914106189460734</v>
      </c>
    </row>
    <row r="439" spans="1:5" x14ac:dyDescent="0.2">
      <c r="A439" t="s">
        <v>512</v>
      </c>
      <c r="B439">
        <v>213.12899999999999</v>
      </c>
      <c r="C439">
        <v>103644.82360800001</v>
      </c>
      <c r="D439">
        <f t="shared" si="32"/>
        <v>0.90605591428118992</v>
      </c>
      <c r="E439">
        <f t="shared" si="33"/>
        <v>7.5607637268903002E-2</v>
      </c>
    </row>
    <row r="440" spans="1:5" x14ac:dyDescent="0.2">
      <c r="A440" t="s">
        <v>513</v>
      </c>
      <c r="B440">
        <v>219.09200000000001</v>
      </c>
      <c r="C440">
        <v>1012731.158416</v>
      </c>
      <c r="D440">
        <f t="shared" si="32"/>
        <v>0.93228442739764583</v>
      </c>
      <c r="E440">
        <f t="shared" si="33"/>
        <v>0.95758550047344804</v>
      </c>
    </row>
    <row r="441" spans="1:5" x14ac:dyDescent="0.2">
      <c r="A441" t="s">
        <v>514</v>
      </c>
      <c r="B441">
        <v>232.137</v>
      </c>
      <c r="C441">
        <v>839508.69242700003</v>
      </c>
      <c r="D441">
        <f t="shared" si="32"/>
        <v>0.98966342347414527</v>
      </c>
      <c r="E441">
        <f t="shared" si="33"/>
        <v>0.7895284364056363</v>
      </c>
    </row>
    <row r="442" spans="1:5" x14ac:dyDescent="0.2">
      <c r="A442" t="s">
        <v>515</v>
      </c>
      <c r="B442">
        <v>234.48699999999999</v>
      </c>
      <c r="C442">
        <v>80662.623380999998</v>
      </c>
      <c r="D442">
        <f t="shared" si="32"/>
        <v>0.99999999999999989</v>
      </c>
      <c r="E442">
        <f t="shared" si="33"/>
        <v>5.3310754044682634E-2</v>
      </c>
    </row>
    <row r="443" spans="1:5" x14ac:dyDescent="0.2">
      <c r="A443" t="s">
        <v>1309</v>
      </c>
      <c r="B443">
        <f>MAX(B418:B442)</f>
        <v>234.48699999999999</v>
      </c>
      <c r="C443">
        <f>MAX(C418:C442)</f>
        <v>1056449.0551070001</v>
      </c>
    </row>
    <row r="444" spans="1:5" x14ac:dyDescent="0.2">
      <c r="A444" t="s">
        <v>1310</v>
      </c>
      <c r="B444">
        <f>MIN(B418:B442)</f>
        <v>7.1390000000000002</v>
      </c>
      <c r="C444">
        <f>MIN(C418:C442)</f>
        <v>25713.312027</v>
      </c>
    </row>
    <row r="445" spans="1:5" x14ac:dyDescent="0.2">
      <c r="A445" t="s">
        <v>1311</v>
      </c>
      <c r="B445">
        <f>B443-B444</f>
        <v>227.34799999999998</v>
      </c>
      <c r="C445">
        <f>C443-C444</f>
        <v>1030735.74308</v>
      </c>
    </row>
    <row r="452" spans="1:5" s="27" customFormat="1" ht="40.5" customHeight="1" x14ac:dyDescent="0.2">
      <c r="A452" s="27" t="s">
        <v>1361</v>
      </c>
      <c r="B452" s="27" t="s">
        <v>1312</v>
      </c>
      <c r="C452" s="27" t="s">
        <v>1319</v>
      </c>
      <c r="D452" s="27" t="s">
        <v>1313</v>
      </c>
      <c r="E452" s="27" t="s">
        <v>1323</v>
      </c>
    </row>
    <row r="453" spans="1:5" x14ac:dyDescent="0.2">
      <c r="A453" t="s">
        <v>1335</v>
      </c>
      <c r="B453">
        <v>91.908000000000001</v>
      </c>
      <c r="C453">
        <v>73676.678281</v>
      </c>
      <c r="D453">
        <f>(B453-12.155)/222.78</f>
        <v>0.35798994523745398</v>
      </c>
      <c r="E453">
        <f>(C453-19176.1)/523426.2</f>
        <v>0.10412275556897993</v>
      </c>
    </row>
    <row r="454" spans="1:5" x14ac:dyDescent="0.2">
      <c r="A454" t="s">
        <v>756</v>
      </c>
      <c r="B454">
        <v>103.343</v>
      </c>
      <c r="C454">
        <v>45752.127454000001</v>
      </c>
      <c r="D454">
        <f t="shared" ref="D454:D477" si="34">(B454-12.155)/222.78</f>
        <v>0.40931861028817668</v>
      </c>
      <c r="E454">
        <f t="shared" ref="E454:E477" si="35">(C454-19176.1)/523426.2</f>
        <v>5.0773208245976226E-2</v>
      </c>
    </row>
    <row r="455" spans="1:5" x14ac:dyDescent="0.2">
      <c r="A455" t="s">
        <v>757</v>
      </c>
      <c r="B455">
        <v>111.75</v>
      </c>
      <c r="C455">
        <v>49730.515754</v>
      </c>
      <c r="D455">
        <f t="shared" si="34"/>
        <v>0.44705539096866864</v>
      </c>
      <c r="E455">
        <f t="shared" si="35"/>
        <v>5.8373875350526974E-2</v>
      </c>
    </row>
    <row r="456" spans="1:5" x14ac:dyDescent="0.2">
      <c r="A456" t="s">
        <v>758</v>
      </c>
      <c r="B456">
        <v>122.224</v>
      </c>
      <c r="C456">
        <v>65910.189570000002</v>
      </c>
      <c r="D456">
        <f t="shared" si="34"/>
        <v>0.49407038333782205</v>
      </c>
      <c r="E456">
        <f t="shared" si="35"/>
        <v>8.9284964279587084E-2</v>
      </c>
    </row>
    <row r="457" spans="1:5" x14ac:dyDescent="0.2">
      <c r="A457" t="s">
        <v>759</v>
      </c>
      <c r="B457">
        <v>134.95599999999999</v>
      </c>
      <c r="C457">
        <v>132154.865433</v>
      </c>
      <c r="D457">
        <f t="shared" si="34"/>
        <v>0.55122093545201534</v>
      </c>
      <c r="E457">
        <f t="shared" si="35"/>
        <v>0.21584468915197594</v>
      </c>
    </row>
    <row r="458" spans="1:5" x14ac:dyDescent="0.2">
      <c r="A458" t="s">
        <v>760</v>
      </c>
      <c r="B458">
        <v>148.26400000000001</v>
      </c>
      <c r="C458">
        <v>80947.054799999998</v>
      </c>
      <c r="D458">
        <f t="shared" si="34"/>
        <v>0.61095699793518277</v>
      </c>
      <c r="E458">
        <f t="shared" si="35"/>
        <v>0.11801272997033774</v>
      </c>
    </row>
    <row r="459" spans="1:5" x14ac:dyDescent="0.2">
      <c r="A459" t="s">
        <v>761</v>
      </c>
      <c r="B459">
        <v>159.41</v>
      </c>
      <c r="C459">
        <v>93003.835135000001</v>
      </c>
      <c r="D459">
        <f t="shared" si="34"/>
        <v>0.66098841906813899</v>
      </c>
      <c r="E459">
        <f t="shared" si="35"/>
        <v>0.14104707623538904</v>
      </c>
    </row>
    <row r="460" spans="1:5" x14ac:dyDescent="0.2">
      <c r="A460" t="s">
        <v>762</v>
      </c>
      <c r="B460">
        <v>174.49600000000001</v>
      </c>
      <c r="C460">
        <v>70256.116999999998</v>
      </c>
      <c r="D460">
        <f t="shared" si="34"/>
        <v>0.72870544932220127</v>
      </c>
      <c r="E460">
        <f t="shared" si="35"/>
        <v>9.7587810850889772E-2</v>
      </c>
    </row>
    <row r="461" spans="1:5" x14ac:dyDescent="0.2">
      <c r="A461" t="s">
        <v>763</v>
      </c>
      <c r="B461">
        <v>172.334</v>
      </c>
      <c r="C461">
        <v>126553.842517</v>
      </c>
      <c r="D461">
        <f t="shared" si="34"/>
        <v>0.71900080797199029</v>
      </c>
      <c r="E461">
        <f t="shared" si="35"/>
        <v>0.2051439964545145</v>
      </c>
    </row>
    <row r="462" spans="1:5" x14ac:dyDescent="0.2">
      <c r="A462" t="s">
        <v>764</v>
      </c>
      <c r="B462">
        <v>180.982</v>
      </c>
      <c r="C462">
        <v>201397.854417</v>
      </c>
      <c r="D462">
        <f t="shared" si="34"/>
        <v>0.75781937337283423</v>
      </c>
      <c r="E462">
        <f t="shared" si="35"/>
        <v>0.34813265827541684</v>
      </c>
    </row>
    <row r="463" spans="1:5" x14ac:dyDescent="0.2">
      <c r="A463" t="s">
        <v>765</v>
      </c>
      <c r="B463">
        <v>181.55799999999999</v>
      </c>
      <c r="C463">
        <v>144658.634047</v>
      </c>
      <c r="D463">
        <f t="shared" si="34"/>
        <v>0.76040488374180804</v>
      </c>
      <c r="E463">
        <f t="shared" si="35"/>
        <v>0.23973300160939592</v>
      </c>
    </row>
    <row r="464" spans="1:5" x14ac:dyDescent="0.2">
      <c r="A464" t="s">
        <v>766</v>
      </c>
      <c r="B464">
        <v>160.32300000000001</v>
      </c>
      <c r="C464">
        <v>66054.893207000001</v>
      </c>
      <c r="D464">
        <f t="shared" si="34"/>
        <v>0.66508663255229372</v>
      </c>
      <c r="E464">
        <f t="shared" si="35"/>
        <v>8.9561418987051084E-2</v>
      </c>
    </row>
    <row r="465" spans="1:5" x14ac:dyDescent="0.2">
      <c r="A465" t="s">
        <v>767</v>
      </c>
      <c r="B465">
        <v>204.37899999999999</v>
      </c>
      <c r="C465">
        <v>89726.386499999993</v>
      </c>
      <c r="D465">
        <f t="shared" si="34"/>
        <v>0.86284226591255941</v>
      </c>
      <c r="E465">
        <f t="shared" si="35"/>
        <v>0.13478554665395043</v>
      </c>
    </row>
    <row r="466" spans="1:5" x14ac:dyDescent="0.2">
      <c r="A466" t="s">
        <v>768</v>
      </c>
      <c r="B466">
        <v>210.24100000000001</v>
      </c>
      <c r="C466">
        <v>19176.097592999999</v>
      </c>
      <c r="D466">
        <f t="shared" si="34"/>
        <v>0.88915522039680406</v>
      </c>
      <c r="E466">
        <f t="shared" si="35"/>
        <v>-4.5985470348032089E-9</v>
      </c>
    </row>
    <row r="467" spans="1:5" x14ac:dyDescent="0.2">
      <c r="A467" t="s">
        <v>769</v>
      </c>
      <c r="B467">
        <v>213.988</v>
      </c>
      <c r="C467">
        <v>85469.488029999993</v>
      </c>
      <c r="D467">
        <f t="shared" si="34"/>
        <v>0.90597450399497259</v>
      </c>
      <c r="E467">
        <f t="shared" si="35"/>
        <v>0.12665278893184942</v>
      </c>
    </row>
    <row r="468" spans="1:5" x14ac:dyDescent="0.2">
      <c r="A468" t="s">
        <v>770</v>
      </c>
      <c r="B468">
        <v>209.56800000000001</v>
      </c>
      <c r="C468">
        <v>50180.291579999997</v>
      </c>
      <c r="D468">
        <f t="shared" si="34"/>
        <v>0.88613430289972173</v>
      </c>
      <c r="E468">
        <f t="shared" si="35"/>
        <v>5.9233167120789902E-2</v>
      </c>
    </row>
    <row r="469" spans="1:5" x14ac:dyDescent="0.2">
      <c r="A469" t="s">
        <v>771</v>
      </c>
      <c r="B469">
        <v>213.892</v>
      </c>
      <c r="C469">
        <v>41425.59938</v>
      </c>
      <c r="D469">
        <f t="shared" si="34"/>
        <v>0.90554358560014359</v>
      </c>
      <c r="E469">
        <f t="shared" si="35"/>
        <v>4.2507423931014539E-2</v>
      </c>
    </row>
    <row r="470" spans="1:5" x14ac:dyDescent="0.2">
      <c r="A470" t="s">
        <v>772</v>
      </c>
      <c r="B470">
        <v>224.22200000000001</v>
      </c>
      <c r="C470">
        <v>49549.443979999996</v>
      </c>
      <c r="D470">
        <f t="shared" si="34"/>
        <v>0.9519122003770536</v>
      </c>
      <c r="E470">
        <f t="shared" si="35"/>
        <v>5.8027939717194131E-2</v>
      </c>
    </row>
    <row r="471" spans="1:5" x14ac:dyDescent="0.2">
      <c r="A471" t="s">
        <v>773</v>
      </c>
      <c r="B471">
        <v>234.935</v>
      </c>
      <c r="C471">
        <v>24774.721989999998</v>
      </c>
      <c r="D471">
        <f t="shared" si="34"/>
        <v>1</v>
      </c>
      <c r="E471">
        <f t="shared" si="35"/>
        <v>1.069610575473677E-2</v>
      </c>
    </row>
    <row r="472" spans="1:5" x14ac:dyDescent="0.2">
      <c r="A472" t="s">
        <v>774</v>
      </c>
      <c r="B472">
        <v>12.154999999999999</v>
      </c>
      <c r="C472">
        <v>68059.128880000004</v>
      </c>
      <c r="D472">
        <f t="shared" si="34"/>
        <v>0</v>
      </c>
      <c r="E472">
        <f t="shared" si="35"/>
        <v>9.3390489203635588E-2</v>
      </c>
    </row>
    <row r="473" spans="1:5" x14ac:dyDescent="0.2">
      <c r="A473" t="s">
        <v>775</v>
      </c>
      <c r="B473">
        <v>13.789</v>
      </c>
      <c r="C473">
        <v>139873.91662</v>
      </c>
      <c r="D473">
        <f t="shared" si="34"/>
        <v>7.3345901786515859E-3</v>
      </c>
      <c r="E473">
        <f t="shared" si="35"/>
        <v>0.230591851573345</v>
      </c>
    </row>
    <row r="474" spans="1:5" x14ac:dyDescent="0.2">
      <c r="A474" t="s">
        <v>776</v>
      </c>
      <c r="B474">
        <v>13.645</v>
      </c>
      <c r="C474">
        <v>68268.735879999993</v>
      </c>
      <c r="D474">
        <f t="shared" si="34"/>
        <v>6.6882125864081163E-3</v>
      </c>
      <c r="E474">
        <f t="shared" si="35"/>
        <v>9.3790941072495027E-2</v>
      </c>
    </row>
    <row r="475" spans="1:5" x14ac:dyDescent="0.2">
      <c r="A475" t="s">
        <v>777</v>
      </c>
      <c r="B475">
        <v>17.2</v>
      </c>
      <c r="C475">
        <v>173626.47099</v>
      </c>
      <c r="D475">
        <f t="shared" si="34"/>
        <v>2.2645659394918752E-2</v>
      </c>
      <c r="E475">
        <f t="shared" si="35"/>
        <v>0.29507573558602912</v>
      </c>
    </row>
    <row r="476" spans="1:5" x14ac:dyDescent="0.2">
      <c r="A476" t="s">
        <v>778</v>
      </c>
      <c r="B476">
        <v>16.911999999999999</v>
      </c>
      <c r="C476">
        <v>542602.26595000003</v>
      </c>
      <c r="D476">
        <f t="shared" si="34"/>
        <v>2.1352904210431813E-2</v>
      </c>
      <c r="E476">
        <f t="shared" si="35"/>
        <v>0.99999993494784944</v>
      </c>
    </row>
    <row r="477" spans="1:5" x14ac:dyDescent="0.2">
      <c r="A477" t="s">
        <v>779</v>
      </c>
      <c r="B477">
        <v>18.401</v>
      </c>
      <c r="C477">
        <v>107788.57931</v>
      </c>
      <c r="D477">
        <f t="shared" si="34"/>
        <v>2.8036628063560463E-2</v>
      </c>
      <c r="E477">
        <f t="shared" si="35"/>
        <v>0.16929316742264716</v>
      </c>
    </row>
    <row r="478" spans="1:5" x14ac:dyDescent="0.2">
      <c r="A478" t="s">
        <v>1309</v>
      </c>
      <c r="B478">
        <f>MAX(B453:B477)</f>
        <v>234.935</v>
      </c>
      <c r="C478">
        <f>MAX(C453:C477)</f>
        <v>542602.26595000003</v>
      </c>
    </row>
    <row r="479" spans="1:5" x14ac:dyDescent="0.2">
      <c r="A479" t="s">
        <v>1310</v>
      </c>
      <c r="B479">
        <f>MIN(B453:B477)</f>
        <v>12.154999999999999</v>
      </c>
      <c r="C479">
        <f>MIN(C453:C477)</f>
        <v>19176.097592999999</v>
      </c>
    </row>
    <row r="480" spans="1:5" x14ac:dyDescent="0.2">
      <c r="A480" t="s">
        <v>1311</v>
      </c>
      <c r="B480">
        <f>B478-B479</f>
        <v>222.78</v>
      </c>
      <c r="C480">
        <f>C478-C479</f>
        <v>523426.16835700005</v>
      </c>
    </row>
    <row r="488" spans="1:5" s="27" customFormat="1" ht="40.5" customHeight="1" x14ac:dyDescent="0.2">
      <c r="A488" s="27" t="s">
        <v>1336</v>
      </c>
      <c r="B488" s="27" t="s">
        <v>1312</v>
      </c>
      <c r="C488" s="27" t="s">
        <v>1319</v>
      </c>
      <c r="D488" s="27" t="s">
        <v>1313</v>
      </c>
      <c r="E488" s="27" t="s">
        <v>1323</v>
      </c>
    </row>
    <row r="489" spans="1:5" x14ac:dyDescent="0.2">
      <c r="A489" t="s">
        <v>250</v>
      </c>
      <c r="B489">
        <v>67.641999999999996</v>
      </c>
      <c r="C489">
        <v>102630.28324</v>
      </c>
      <c r="D489">
        <f>(B489-67.642)/83.3</f>
        <v>0</v>
      </c>
      <c r="E489">
        <f>(C489-23878.01)/645058.7</f>
        <v>0.12208543693775468</v>
      </c>
    </row>
    <row r="490" spans="1:5" x14ac:dyDescent="0.2">
      <c r="A490" t="s">
        <v>252</v>
      </c>
      <c r="B490">
        <v>69.784999999999997</v>
      </c>
      <c r="C490">
        <v>23878.005026999999</v>
      </c>
      <c r="D490">
        <f t="shared" ref="D490:D509" si="36">(B490-67.642)/83.3</f>
        <v>2.5726290516206493E-2</v>
      </c>
      <c r="E490">
        <f t="shared" ref="E490:E509" si="37">(C490-23878.01)/645058.7</f>
        <v>-7.7093759050984456E-9</v>
      </c>
    </row>
    <row r="491" spans="1:5" x14ac:dyDescent="0.2">
      <c r="A491" t="s">
        <v>253</v>
      </c>
      <c r="B491">
        <v>83.631</v>
      </c>
      <c r="C491">
        <v>47756.010053999998</v>
      </c>
      <c r="D491">
        <f t="shared" si="36"/>
        <v>0.19194477791116452</v>
      </c>
      <c r="E491">
        <f t="shared" si="37"/>
        <v>3.7016786307974767E-2</v>
      </c>
    </row>
    <row r="492" spans="1:5" x14ac:dyDescent="0.2">
      <c r="A492" t="s">
        <v>254</v>
      </c>
      <c r="B492">
        <v>91.4</v>
      </c>
      <c r="C492">
        <v>95512.020107999997</v>
      </c>
      <c r="D492">
        <f t="shared" si="36"/>
        <v>0.28521008403361359</v>
      </c>
      <c r="E492">
        <f t="shared" si="37"/>
        <v>0.11105037434267612</v>
      </c>
    </row>
    <row r="493" spans="1:5" x14ac:dyDescent="0.2">
      <c r="A493" t="s">
        <v>255</v>
      </c>
      <c r="B493">
        <v>95.634</v>
      </c>
      <c r="C493">
        <v>191040.63835600001</v>
      </c>
      <c r="D493">
        <f t="shared" si="36"/>
        <v>0.33603841536614654</v>
      </c>
      <c r="E493">
        <f t="shared" si="37"/>
        <v>0.25914328162072692</v>
      </c>
    </row>
    <row r="494" spans="1:5" x14ac:dyDescent="0.2">
      <c r="A494" t="s">
        <v>256</v>
      </c>
      <c r="B494">
        <v>98.748000000000005</v>
      </c>
      <c r="C494">
        <v>358296.55368499999</v>
      </c>
      <c r="D494">
        <f t="shared" si="36"/>
        <v>0.37342136854741909</v>
      </c>
      <c r="E494">
        <f t="shared" si="37"/>
        <v>0.51843118104600405</v>
      </c>
    </row>
    <row r="495" spans="1:5" x14ac:dyDescent="0.2">
      <c r="A495" t="s">
        <v>257</v>
      </c>
      <c r="B495">
        <v>101.937</v>
      </c>
      <c r="C495">
        <v>668936.69103600003</v>
      </c>
      <c r="D495">
        <f t="shared" si="36"/>
        <v>0.41170468187274911</v>
      </c>
      <c r="E495">
        <f t="shared" si="37"/>
        <v>0.99999997060112522</v>
      </c>
    </row>
    <row r="496" spans="1:5" x14ac:dyDescent="0.2">
      <c r="A496" t="s">
        <v>258</v>
      </c>
      <c r="B496">
        <v>104.652</v>
      </c>
      <c r="C496">
        <v>309503.62099099997</v>
      </c>
      <c r="D496">
        <f t="shared" si="36"/>
        <v>0.44429771908763516</v>
      </c>
      <c r="E496">
        <f t="shared" si="37"/>
        <v>0.4427901073049631</v>
      </c>
    </row>
    <row r="497" spans="1:5" x14ac:dyDescent="0.2">
      <c r="A497" t="s">
        <v>259</v>
      </c>
      <c r="B497">
        <v>113.459</v>
      </c>
      <c r="C497">
        <v>23948.736667000001</v>
      </c>
      <c r="D497">
        <f t="shared" si="36"/>
        <v>0.55002400960384168</v>
      </c>
      <c r="E497">
        <f t="shared" si="37"/>
        <v>1.096437688539084E-4</v>
      </c>
    </row>
    <row r="498" spans="1:5" x14ac:dyDescent="0.2">
      <c r="A498" t="s">
        <v>260</v>
      </c>
      <c r="B498">
        <v>116.392</v>
      </c>
      <c r="C498">
        <v>47770.995053999999</v>
      </c>
      <c r="D498">
        <f t="shared" si="36"/>
        <v>0.58523409363745504</v>
      </c>
      <c r="E498">
        <f t="shared" si="37"/>
        <v>3.704001675196382E-2</v>
      </c>
    </row>
    <row r="499" spans="1:5" x14ac:dyDescent="0.2">
      <c r="A499" t="s">
        <v>261</v>
      </c>
      <c r="B499">
        <v>121.22799999999999</v>
      </c>
      <c r="C499">
        <v>92441.919748</v>
      </c>
      <c r="D499">
        <f t="shared" si="36"/>
        <v>0.64328931572629056</v>
      </c>
      <c r="E499">
        <f t="shared" si="37"/>
        <v>0.10629096196671715</v>
      </c>
    </row>
    <row r="500" spans="1:5" x14ac:dyDescent="0.2">
      <c r="A500" t="s">
        <v>262</v>
      </c>
      <c r="B500">
        <v>134.148</v>
      </c>
      <c r="C500">
        <v>47770.995053999999</v>
      </c>
      <c r="D500">
        <f t="shared" si="36"/>
        <v>0.79839135654261706</v>
      </c>
      <c r="E500">
        <f t="shared" si="37"/>
        <v>3.704001675196382E-2</v>
      </c>
    </row>
    <row r="501" spans="1:5" x14ac:dyDescent="0.2">
      <c r="A501" t="s">
        <v>263</v>
      </c>
      <c r="B501">
        <v>133.577</v>
      </c>
      <c r="C501">
        <v>23885.497527</v>
      </c>
      <c r="D501">
        <f t="shared" si="36"/>
        <v>0.79153661464585845</v>
      </c>
      <c r="E501">
        <f t="shared" si="37"/>
        <v>1.1607512618620813E-5</v>
      </c>
    </row>
    <row r="502" spans="1:5" x14ac:dyDescent="0.2">
      <c r="A502" t="s">
        <v>264</v>
      </c>
      <c r="B502">
        <v>134.953</v>
      </c>
      <c r="C502">
        <v>170956.476329</v>
      </c>
      <c r="D502">
        <f t="shared" si="36"/>
        <v>0.80805522208883562</v>
      </c>
      <c r="E502">
        <f t="shared" si="37"/>
        <v>0.22800787948290596</v>
      </c>
    </row>
    <row r="503" spans="1:5" x14ac:dyDescent="0.2">
      <c r="A503" t="s">
        <v>265</v>
      </c>
      <c r="B503">
        <v>134.494</v>
      </c>
      <c r="C503">
        <v>75885.915580999994</v>
      </c>
      <c r="D503">
        <f t="shared" si="36"/>
        <v>0.8025450180072029</v>
      </c>
      <c r="E503">
        <f t="shared" si="37"/>
        <v>8.0625074246731349E-2</v>
      </c>
    </row>
    <row r="504" spans="1:5" x14ac:dyDescent="0.2">
      <c r="A504" t="s">
        <v>266</v>
      </c>
      <c r="B504">
        <v>138.322</v>
      </c>
      <c r="C504">
        <v>51540.257554000003</v>
      </c>
      <c r="D504">
        <f t="shared" si="36"/>
        <v>0.84849939975990407</v>
      </c>
      <c r="E504">
        <f t="shared" si="37"/>
        <v>4.2883302797094291E-2</v>
      </c>
    </row>
    <row r="505" spans="1:5" x14ac:dyDescent="0.2">
      <c r="A505" t="s">
        <v>267</v>
      </c>
      <c r="B505">
        <v>142.18799999999999</v>
      </c>
      <c r="C505">
        <v>118121.234275</v>
      </c>
      <c r="D505">
        <f t="shared" si="36"/>
        <v>0.89490996398559419</v>
      </c>
      <c r="E505">
        <f t="shared" si="37"/>
        <v>0.14610022975428438</v>
      </c>
    </row>
    <row r="506" spans="1:5" x14ac:dyDescent="0.2">
      <c r="A506" t="s">
        <v>268</v>
      </c>
      <c r="B506">
        <v>145.738</v>
      </c>
      <c r="C506">
        <v>293385.89446400001</v>
      </c>
      <c r="D506">
        <f t="shared" si="36"/>
        <v>0.93752701080432177</v>
      </c>
      <c r="E506">
        <f t="shared" si="37"/>
        <v>0.41780365796787178</v>
      </c>
    </row>
    <row r="507" spans="1:5" x14ac:dyDescent="0.2">
      <c r="A507" t="s">
        <v>269</v>
      </c>
      <c r="B507">
        <v>147.91900000000001</v>
      </c>
      <c r="C507">
        <v>69815.570720999996</v>
      </c>
      <c r="D507">
        <f t="shared" si="36"/>
        <v>0.96370948379351762</v>
      </c>
      <c r="E507">
        <f t="shared" si="37"/>
        <v>7.1214543298152563E-2</v>
      </c>
    </row>
    <row r="508" spans="1:5" x14ac:dyDescent="0.2">
      <c r="A508" t="s">
        <v>270</v>
      </c>
      <c r="B508">
        <v>150.792</v>
      </c>
      <c r="C508">
        <v>46606.741693999997</v>
      </c>
      <c r="D508">
        <f t="shared" si="36"/>
        <v>0.99819927971188482</v>
      </c>
      <c r="E508">
        <f t="shared" si="37"/>
        <v>3.5235137041016579E-2</v>
      </c>
    </row>
    <row r="509" spans="1:5" x14ac:dyDescent="0.2">
      <c r="A509" t="s">
        <v>271</v>
      </c>
      <c r="B509">
        <v>150.94200000000001</v>
      </c>
      <c r="C509">
        <v>100225.41310799999</v>
      </c>
      <c r="D509">
        <f t="shared" si="36"/>
        <v>1.0000000000000002</v>
      </c>
      <c r="E509">
        <f t="shared" si="37"/>
        <v>0.11835729540272848</v>
      </c>
    </row>
    <row r="510" spans="1:5" x14ac:dyDescent="0.2">
      <c r="A510" t="s">
        <v>1309</v>
      </c>
      <c r="B510">
        <f>MAX(B489:B509)</f>
        <v>150.94200000000001</v>
      </c>
      <c r="C510">
        <f>MAX(C489:C509)</f>
        <v>668936.69103600003</v>
      </c>
    </row>
    <row r="511" spans="1:5" x14ac:dyDescent="0.2">
      <c r="A511" t="s">
        <v>1310</v>
      </c>
      <c r="B511">
        <f>MIN(B489:B509)</f>
        <v>67.641999999999996</v>
      </c>
      <c r="C511">
        <f>MIN(C489:C509)</f>
        <v>23878.005026999999</v>
      </c>
    </row>
    <row r="512" spans="1:5" x14ac:dyDescent="0.2">
      <c r="A512" t="s">
        <v>1311</v>
      </c>
      <c r="B512">
        <f>B510-B511</f>
        <v>83.300000000000011</v>
      </c>
      <c r="C512">
        <f>C510-C511</f>
        <v>645058.68600900006</v>
      </c>
    </row>
    <row r="522" spans="1:5" s="27" customFormat="1" ht="40.5" customHeight="1" x14ac:dyDescent="0.2">
      <c r="A522" s="27" t="s">
        <v>1337</v>
      </c>
      <c r="B522" s="27" t="s">
        <v>1312</v>
      </c>
      <c r="C522" s="27" t="s">
        <v>1319</v>
      </c>
      <c r="D522" s="27" t="s">
        <v>1313</v>
      </c>
      <c r="E522" s="27" t="s">
        <v>1323</v>
      </c>
    </row>
    <row r="523" spans="1:5" x14ac:dyDescent="0.2">
      <c r="A523" t="s">
        <v>70</v>
      </c>
      <c r="B523">
        <v>0.626</v>
      </c>
      <c r="C523">
        <v>149670.98798500001</v>
      </c>
      <c r="D523">
        <f>(B523-0.626)/49.836</f>
        <v>0</v>
      </c>
      <c r="E523">
        <f>(C523-25310.69)/1655441</f>
        <v>7.5122156564323347E-2</v>
      </c>
    </row>
    <row r="524" spans="1:5" x14ac:dyDescent="0.2">
      <c r="A524" t="s">
        <v>72</v>
      </c>
      <c r="B524">
        <v>0.65200000000000002</v>
      </c>
      <c r="C524">
        <v>173128.67061500001</v>
      </c>
      <c r="D524">
        <f t="shared" ref="D524:D551" si="38">(B524-0.626)/49.836</f>
        <v>5.2171121277791205E-4</v>
      </c>
      <c r="E524">
        <f t="shared" ref="E524:E551" si="39">(C524-25310.69)/1655441</f>
        <v>8.9292207100706095E-2</v>
      </c>
    </row>
    <row r="525" spans="1:5" x14ac:dyDescent="0.2">
      <c r="A525" t="s">
        <v>73</v>
      </c>
      <c r="B525">
        <v>0.79800000000000004</v>
      </c>
      <c r="C525">
        <v>227937.98860300001</v>
      </c>
      <c r="D525">
        <f t="shared" si="38"/>
        <v>3.4513203306846467E-3</v>
      </c>
      <c r="E525">
        <f t="shared" si="39"/>
        <v>0.12240079749323594</v>
      </c>
    </row>
    <row r="526" spans="1:5" x14ac:dyDescent="0.2">
      <c r="A526" t="s">
        <v>74</v>
      </c>
      <c r="B526">
        <v>0.90400000000000003</v>
      </c>
      <c r="C526">
        <v>76692.793007</v>
      </c>
      <c r="D526">
        <f t="shared" si="38"/>
        <v>5.5782968135484395E-3</v>
      </c>
      <c r="E526">
        <f t="shared" si="39"/>
        <v>3.1038317286451161E-2</v>
      </c>
    </row>
    <row r="527" spans="1:5" x14ac:dyDescent="0.2">
      <c r="A527" t="s">
        <v>75</v>
      </c>
      <c r="B527">
        <v>1.034</v>
      </c>
      <c r="C527">
        <v>147637.482755</v>
      </c>
      <c r="D527">
        <f t="shared" si="38"/>
        <v>8.1868528774379969E-3</v>
      </c>
      <c r="E527">
        <f t="shared" si="39"/>
        <v>7.3893779817583355E-2</v>
      </c>
    </row>
    <row r="528" spans="1:5" x14ac:dyDescent="0.2">
      <c r="A528" t="s">
        <v>76</v>
      </c>
      <c r="B528">
        <v>1.1719999999999999</v>
      </c>
      <c r="C528">
        <v>147220.86821399999</v>
      </c>
      <c r="D528">
        <f t="shared" si="38"/>
        <v>1.0955935468336141E-2</v>
      </c>
      <c r="E528">
        <f t="shared" si="39"/>
        <v>7.3642116036753941E-2</v>
      </c>
    </row>
    <row r="529" spans="1:5" x14ac:dyDescent="0.2">
      <c r="A529" t="s">
        <v>77</v>
      </c>
      <c r="B529">
        <v>1.216</v>
      </c>
      <c r="C529">
        <v>127249.55476499999</v>
      </c>
      <c r="D529">
        <f t="shared" si="38"/>
        <v>1.1838831366883377E-2</v>
      </c>
      <c r="E529">
        <f t="shared" si="39"/>
        <v>6.1578071803827496E-2</v>
      </c>
    </row>
    <row r="530" spans="1:5" x14ac:dyDescent="0.2">
      <c r="A530" t="s">
        <v>78</v>
      </c>
      <c r="B530">
        <v>1.2629999999999999</v>
      </c>
      <c r="C530">
        <v>25310.691027000001</v>
      </c>
      <c r="D530">
        <f t="shared" si="38"/>
        <v>1.2781924713058831E-2</v>
      </c>
      <c r="E530">
        <f t="shared" si="39"/>
        <v>6.203784985802784E-10</v>
      </c>
    </row>
    <row r="531" spans="1:5" x14ac:dyDescent="0.2">
      <c r="A531" t="s">
        <v>79</v>
      </c>
      <c r="B531">
        <v>1.2729999999999999</v>
      </c>
      <c r="C531">
        <v>492169.37255099998</v>
      </c>
      <c r="D531">
        <f t="shared" si="38"/>
        <v>1.2982582871819567E-2</v>
      </c>
      <c r="E531">
        <f t="shared" si="39"/>
        <v>0.28201469128226253</v>
      </c>
    </row>
    <row r="532" spans="1:5" x14ac:dyDescent="0.2">
      <c r="A532" t="s">
        <v>80</v>
      </c>
      <c r="B532">
        <v>1.1850000000000001</v>
      </c>
      <c r="C532">
        <v>201311.898415</v>
      </c>
      <c r="D532">
        <f t="shared" si="38"/>
        <v>1.12167910747251E-2</v>
      </c>
      <c r="E532">
        <f t="shared" si="39"/>
        <v>0.10631681129982887</v>
      </c>
    </row>
    <row r="533" spans="1:5" x14ac:dyDescent="0.2">
      <c r="A533" t="s">
        <v>81</v>
      </c>
      <c r="B533">
        <v>1.268</v>
      </c>
      <c r="C533">
        <v>122547.99655</v>
      </c>
      <c r="D533">
        <f t="shared" si="38"/>
        <v>1.2882253792439201E-2</v>
      </c>
      <c r="E533">
        <f t="shared" si="39"/>
        <v>5.8738007908466686E-2</v>
      </c>
    </row>
    <row r="534" spans="1:5" x14ac:dyDescent="0.2">
      <c r="A534" t="s">
        <v>82</v>
      </c>
      <c r="B534">
        <v>1.393</v>
      </c>
      <c r="C534">
        <v>262795.28051900002</v>
      </c>
      <c r="D534">
        <f t="shared" si="38"/>
        <v>1.5390480776948391E-2</v>
      </c>
      <c r="E534">
        <f t="shared" si="39"/>
        <v>0.14345699455250899</v>
      </c>
    </row>
    <row r="535" spans="1:5" x14ac:dyDescent="0.2">
      <c r="A535" t="s">
        <v>83</v>
      </c>
      <c r="B535">
        <v>1.4990000000000001</v>
      </c>
      <c r="C535">
        <v>224504.73522100001</v>
      </c>
      <c r="D535">
        <f t="shared" si="38"/>
        <v>1.7517457259812186E-2</v>
      </c>
      <c r="E535">
        <f t="shared" si="39"/>
        <v>0.12032687677845361</v>
      </c>
    </row>
    <row r="536" spans="1:5" x14ac:dyDescent="0.2">
      <c r="A536" t="s">
        <v>84</v>
      </c>
      <c r="B536">
        <v>1.8859999999999999</v>
      </c>
      <c r="C536">
        <v>196804.16146100001</v>
      </c>
      <c r="D536">
        <f t="shared" si="38"/>
        <v>2.5282928003852633E-2</v>
      </c>
      <c r="E536">
        <f t="shared" si="39"/>
        <v>0.10359382875076793</v>
      </c>
    </row>
    <row r="537" spans="1:5" x14ac:dyDescent="0.2">
      <c r="A537" t="s">
        <v>85</v>
      </c>
      <c r="B537">
        <v>2.3330000000000002</v>
      </c>
      <c r="C537">
        <v>125827.991135</v>
      </c>
      <c r="D537">
        <f t="shared" si="38"/>
        <v>3.4252347700457507E-2</v>
      </c>
      <c r="E537">
        <f t="shared" si="39"/>
        <v>6.0719349789572691E-2</v>
      </c>
    </row>
    <row r="538" spans="1:5" x14ac:dyDescent="0.2">
      <c r="A538" t="s">
        <v>86</v>
      </c>
      <c r="B538">
        <v>2.637</v>
      </c>
      <c r="C538">
        <v>213374.02186499999</v>
      </c>
      <c r="D538">
        <f t="shared" si="38"/>
        <v>4.0352355726783855E-2</v>
      </c>
      <c r="E538">
        <f t="shared" si="39"/>
        <v>0.11360316185536058</v>
      </c>
    </row>
    <row r="539" spans="1:5" x14ac:dyDescent="0.2">
      <c r="A539" t="s">
        <v>87</v>
      </c>
      <c r="B539">
        <v>3.302</v>
      </c>
      <c r="C539">
        <v>955890.47216500004</v>
      </c>
      <c r="D539">
        <f t="shared" si="38"/>
        <v>5.3696123284372746E-2</v>
      </c>
      <c r="E539">
        <f t="shared" si="39"/>
        <v>0.56213406709450842</v>
      </c>
    </row>
    <row r="540" spans="1:5" x14ac:dyDescent="0.2">
      <c r="A540" t="s">
        <v>88</v>
      </c>
      <c r="B540">
        <v>5.0970000000000004</v>
      </c>
      <c r="C540">
        <v>394765.38803199999</v>
      </c>
      <c r="D540">
        <f t="shared" si="38"/>
        <v>8.9714262781924722E-2</v>
      </c>
      <c r="E540">
        <f t="shared" si="39"/>
        <v>0.22317599843908661</v>
      </c>
    </row>
    <row r="541" spans="1:5" x14ac:dyDescent="0.2">
      <c r="A541" t="s">
        <v>89</v>
      </c>
      <c r="B541">
        <v>7.173</v>
      </c>
      <c r="C541">
        <v>664856.08656900004</v>
      </c>
      <c r="D541">
        <f t="shared" si="38"/>
        <v>0.13137089654065334</v>
      </c>
      <c r="E541">
        <f t="shared" si="39"/>
        <v>0.38632932044633428</v>
      </c>
    </row>
    <row r="542" spans="1:5" x14ac:dyDescent="0.2">
      <c r="A542" t="s">
        <v>90</v>
      </c>
      <c r="B542">
        <v>11</v>
      </c>
      <c r="C542">
        <v>645872.77262399998</v>
      </c>
      <c r="D542">
        <f t="shared" si="38"/>
        <v>0.20816277389838672</v>
      </c>
      <c r="E542">
        <f t="shared" si="39"/>
        <v>0.37486209573400686</v>
      </c>
    </row>
    <row r="543" spans="1:5" x14ac:dyDescent="0.2">
      <c r="A543" t="s">
        <v>91</v>
      </c>
      <c r="B543">
        <v>16.111000000000001</v>
      </c>
      <c r="C543">
        <v>302235.90911399998</v>
      </c>
      <c r="D543">
        <f t="shared" si="38"/>
        <v>0.31071915884099849</v>
      </c>
      <c r="E543">
        <f t="shared" si="39"/>
        <v>0.16728184158420625</v>
      </c>
    </row>
    <row r="544" spans="1:5" x14ac:dyDescent="0.2">
      <c r="A544" t="s">
        <v>92</v>
      </c>
      <c r="B544">
        <v>21.416</v>
      </c>
      <c r="C544">
        <v>1015805.937244</v>
      </c>
      <c r="D544">
        <f t="shared" si="38"/>
        <v>0.41716831206356852</v>
      </c>
      <c r="E544">
        <f t="shared" si="39"/>
        <v>0.59832712083607942</v>
      </c>
    </row>
    <row r="545" spans="1:5" x14ac:dyDescent="0.2">
      <c r="A545" t="s">
        <v>93</v>
      </c>
      <c r="B545">
        <v>27.945</v>
      </c>
      <c r="C545">
        <v>1680751.5679339999</v>
      </c>
      <c r="D545">
        <f t="shared" si="38"/>
        <v>0.54817802391845249</v>
      </c>
      <c r="E545">
        <f t="shared" si="39"/>
        <v>0.99999992626375689</v>
      </c>
    </row>
    <row r="546" spans="1:5" x14ac:dyDescent="0.2">
      <c r="A546" t="s">
        <v>94</v>
      </c>
      <c r="B546">
        <v>34.515000000000001</v>
      </c>
      <c r="C546">
        <v>1155860.8915840001</v>
      </c>
      <c r="D546">
        <f t="shared" si="38"/>
        <v>0.68001043422425567</v>
      </c>
      <c r="E546">
        <f t="shared" si="39"/>
        <v>0.68292992718194134</v>
      </c>
    </row>
    <row r="547" spans="1:5" x14ac:dyDescent="0.2">
      <c r="A547" t="s">
        <v>95</v>
      </c>
      <c r="B547">
        <v>41.798000000000002</v>
      </c>
      <c r="C547">
        <v>710198.14553600003</v>
      </c>
      <c r="D547">
        <f t="shared" si="38"/>
        <v>0.82614977124969913</v>
      </c>
      <c r="E547">
        <f t="shared" si="39"/>
        <v>0.41371903652017805</v>
      </c>
    </row>
    <row r="548" spans="1:5" x14ac:dyDescent="0.2">
      <c r="A548" t="s">
        <v>96</v>
      </c>
      <c r="B548">
        <v>45.317999999999998</v>
      </c>
      <c r="C548">
        <v>212478.704455</v>
      </c>
      <c r="D548">
        <f t="shared" si="38"/>
        <v>0.89678144313347785</v>
      </c>
      <c r="E548">
        <f t="shared" si="39"/>
        <v>0.11306232868160206</v>
      </c>
    </row>
    <row r="549" spans="1:5" x14ac:dyDescent="0.2">
      <c r="A549" t="s">
        <v>97</v>
      </c>
      <c r="B549">
        <v>49.423000000000002</v>
      </c>
      <c r="C549">
        <v>882738.02804799995</v>
      </c>
      <c r="D549">
        <f t="shared" si="38"/>
        <v>0.97915161730475975</v>
      </c>
      <c r="E549">
        <f t="shared" si="39"/>
        <v>0.51794496937553192</v>
      </c>
    </row>
    <row r="550" spans="1:5" x14ac:dyDescent="0.2">
      <c r="A550" t="s">
        <v>98</v>
      </c>
      <c r="B550">
        <v>48.966000000000001</v>
      </c>
      <c r="C550">
        <v>754474.492356</v>
      </c>
      <c r="D550">
        <f t="shared" si="38"/>
        <v>0.96998153944939414</v>
      </c>
      <c r="E550">
        <f t="shared" si="39"/>
        <v>0.4404649893025484</v>
      </c>
    </row>
    <row r="551" spans="1:5" x14ac:dyDescent="0.2">
      <c r="A551" t="s">
        <v>99</v>
      </c>
      <c r="B551">
        <v>50.462000000000003</v>
      </c>
      <c r="C551">
        <v>748516.23432000005</v>
      </c>
      <c r="D551">
        <f t="shared" si="38"/>
        <v>1.0000000000000002</v>
      </c>
      <c r="E551">
        <f t="shared" si="39"/>
        <v>0.43686579245047097</v>
      </c>
    </row>
    <row r="552" spans="1:5" x14ac:dyDescent="0.2">
      <c r="A552" t="s">
        <v>1309</v>
      </c>
      <c r="B552">
        <f>MAX(B523:B551)</f>
        <v>50.462000000000003</v>
      </c>
      <c r="C552">
        <f>MAX(C523:C551)</f>
        <v>1680751.5679339999</v>
      </c>
    </row>
    <row r="553" spans="1:5" x14ac:dyDescent="0.2">
      <c r="A553" t="s">
        <v>1310</v>
      </c>
      <c r="B553">
        <f>MIN(B523:B551)</f>
        <v>0.626</v>
      </c>
      <c r="C553">
        <f>MIN(C523:C551)</f>
        <v>25310.691027000001</v>
      </c>
    </row>
    <row r="554" spans="1:5" x14ac:dyDescent="0.2">
      <c r="A554" t="s">
        <v>1311</v>
      </c>
      <c r="B554">
        <f>B552-B553</f>
        <v>49.836000000000006</v>
      </c>
      <c r="C554">
        <f>C552-C553</f>
        <v>1655440.8769069999</v>
      </c>
    </row>
    <row r="564" spans="1:5" s="27" customFormat="1" ht="40.5" customHeight="1" x14ac:dyDescent="0.2">
      <c r="A564" s="27" t="s">
        <v>1338</v>
      </c>
      <c r="B564" s="27" t="s">
        <v>1312</v>
      </c>
      <c r="C564" s="27" t="s">
        <v>1319</v>
      </c>
      <c r="D564" s="27" t="s">
        <v>1313</v>
      </c>
      <c r="E564" s="27" t="s">
        <v>1323</v>
      </c>
    </row>
    <row r="565" spans="1:5" x14ac:dyDescent="0.2">
      <c r="A565" t="s">
        <v>517</v>
      </c>
      <c r="B565">
        <v>12.185</v>
      </c>
      <c r="C565">
        <v>281837.95929000003</v>
      </c>
      <c r="D565">
        <f>(B565-12.185)/1106.55</f>
        <v>0</v>
      </c>
      <c r="E565">
        <f>(C565-25689.71)/1553478</f>
        <v>0.16488694998577388</v>
      </c>
    </row>
    <row r="566" spans="1:5" x14ac:dyDescent="0.2">
      <c r="A566" t="s">
        <v>519</v>
      </c>
      <c r="B566">
        <v>16.433</v>
      </c>
      <c r="C566">
        <v>481270.89142100001</v>
      </c>
      <c r="D566">
        <f t="shared" ref="D566:D589" si="40">(B566-12.185)/1106.55</f>
        <v>3.8389589263928422E-3</v>
      </c>
      <c r="E566">
        <f t="shared" ref="E566:E589" si="41">(C566-25689.71)/1553478</f>
        <v>0.29326529337460844</v>
      </c>
    </row>
    <row r="567" spans="1:5" x14ac:dyDescent="0.2">
      <c r="A567" t="s">
        <v>520</v>
      </c>
      <c r="B567">
        <v>19.96</v>
      </c>
      <c r="C567">
        <v>432140.68300700001</v>
      </c>
      <c r="D567">
        <f t="shared" si="40"/>
        <v>7.0263431385838874E-3</v>
      </c>
      <c r="E567">
        <f t="shared" si="41"/>
        <v>0.26163934925824506</v>
      </c>
    </row>
    <row r="568" spans="1:5" x14ac:dyDescent="0.2">
      <c r="A568" t="s">
        <v>521</v>
      </c>
      <c r="B568">
        <v>24.047999999999998</v>
      </c>
      <c r="C568">
        <v>668733.84108799999</v>
      </c>
      <c r="D568">
        <f t="shared" si="40"/>
        <v>1.0720708508427091E-2</v>
      </c>
      <c r="E568">
        <f t="shared" si="41"/>
        <v>0.41393835708519849</v>
      </c>
    </row>
    <row r="569" spans="1:5" x14ac:dyDescent="0.2">
      <c r="A569" t="s">
        <v>522</v>
      </c>
      <c r="B569">
        <v>29.9</v>
      </c>
      <c r="C569">
        <v>286715.37358999997</v>
      </c>
      <c r="D569">
        <f t="shared" si="40"/>
        <v>1.6009217839230035E-2</v>
      </c>
      <c r="E569">
        <f t="shared" si="41"/>
        <v>0.16802662386593178</v>
      </c>
    </row>
    <row r="570" spans="1:5" x14ac:dyDescent="0.2">
      <c r="A570" t="s">
        <v>523</v>
      </c>
      <c r="B570">
        <v>35.911999999999999</v>
      </c>
      <c r="C570">
        <v>154221.33064</v>
      </c>
      <c r="D570">
        <f t="shared" si="40"/>
        <v>2.1442320726582621E-2</v>
      </c>
      <c r="E570">
        <f t="shared" si="41"/>
        <v>8.2737972884070463E-2</v>
      </c>
    </row>
    <row r="571" spans="1:5" x14ac:dyDescent="0.2">
      <c r="A571" t="s">
        <v>524</v>
      </c>
      <c r="B571">
        <v>38.637999999999998</v>
      </c>
      <c r="C571">
        <v>565116.66051700001</v>
      </c>
      <c r="D571">
        <f t="shared" si="40"/>
        <v>2.3905833446297046E-2</v>
      </c>
      <c r="E571">
        <f t="shared" si="41"/>
        <v>0.3472382296479255</v>
      </c>
    </row>
    <row r="572" spans="1:5" x14ac:dyDescent="0.2">
      <c r="A572" t="s">
        <v>525</v>
      </c>
      <c r="B572">
        <v>44.088999999999999</v>
      </c>
      <c r="C572">
        <v>231207.40791000001</v>
      </c>
      <c r="D572">
        <f t="shared" si="40"/>
        <v>2.8831955175997466E-2</v>
      </c>
      <c r="E572">
        <f t="shared" si="41"/>
        <v>0.13229520978732884</v>
      </c>
    </row>
    <row r="573" spans="1:5" x14ac:dyDescent="0.2">
      <c r="A573" t="s">
        <v>526</v>
      </c>
      <c r="B573">
        <v>57.155000000000001</v>
      </c>
      <c r="C573">
        <v>643116.56998699997</v>
      </c>
      <c r="D573">
        <f t="shared" si="40"/>
        <v>4.0639826487732143E-2</v>
      </c>
      <c r="E573">
        <f t="shared" si="41"/>
        <v>0.39744808744443116</v>
      </c>
    </row>
    <row r="574" spans="1:5" x14ac:dyDescent="0.2">
      <c r="A574" t="s">
        <v>527</v>
      </c>
      <c r="B574">
        <v>67.015000000000001</v>
      </c>
      <c r="C574">
        <v>100860.18969699999</v>
      </c>
      <c r="D574">
        <f t="shared" si="40"/>
        <v>4.9550404410103478E-2</v>
      </c>
      <c r="E574">
        <f t="shared" si="41"/>
        <v>4.8388506111447994E-2</v>
      </c>
    </row>
    <row r="575" spans="1:5" x14ac:dyDescent="0.2">
      <c r="A575" t="s">
        <v>528</v>
      </c>
      <c r="B575">
        <v>83.128</v>
      </c>
      <c r="C575">
        <v>51379.42398</v>
      </c>
      <c r="D575">
        <f t="shared" si="40"/>
        <v>6.4111879264380278E-2</v>
      </c>
      <c r="E575">
        <f t="shared" si="41"/>
        <v>1.6536902344288108E-2</v>
      </c>
    </row>
    <row r="576" spans="1:5" x14ac:dyDescent="0.2">
      <c r="A576" t="s">
        <v>529</v>
      </c>
      <c r="B576">
        <v>103.97</v>
      </c>
      <c r="C576">
        <v>128285.103424</v>
      </c>
      <c r="D576">
        <f t="shared" si="40"/>
        <v>8.294699742442728E-2</v>
      </c>
      <c r="E576">
        <f t="shared" si="41"/>
        <v>6.604238581042024E-2</v>
      </c>
    </row>
    <row r="577" spans="1:5" x14ac:dyDescent="0.2">
      <c r="A577" t="s">
        <v>530</v>
      </c>
      <c r="B577">
        <v>134.75200000000001</v>
      </c>
      <c r="C577">
        <v>149595.47984000001</v>
      </c>
      <c r="D577">
        <f t="shared" si="40"/>
        <v>0.11076499028512043</v>
      </c>
      <c r="E577">
        <f t="shared" si="41"/>
        <v>7.9760234673423136E-2</v>
      </c>
    </row>
    <row r="578" spans="1:5" x14ac:dyDescent="0.2">
      <c r="A578" t="s">
        <v>531</v>
      </c>
      <c r="B578">
        <v>170.98500000000001</v>
      </c>
      <c r="C578">
        <v>51379.42398</v>
      </c>
      <c r="D578">
        <f t="shared" si="40"/>
        <v>0.14350910487551399</v>
      </c>
      <c r="E578">
        <f t="shared" si="41"/>
        <v>1.6536902344288108E-2</v>
      </c>
    </row>
    <row r="579" spans="1:5" x14ac:dyDescent="0.2">
      <c r="A579" t="s">
        <v>532</v>
      </c>
      <c r="B579">
        <v>224.452</v>
      </c>
      <c r="C579">
        <v>25689.71199</v>
      </c>
      <c r="D579">
        <f t="shared" si="40"/>
        <v>0.19182775292576024</v>
      </c>
      <c r="E579">
        <f t="shared" si="41"/>
        <v>1.2809965771385722E-9</v>
      </c>
    </row>
    <row r="580" spans="1:5" x14ac:dyDescent="0.2">
      <c r="A580" t="s">
        <v>533</v>
      </c>
      <c r="B580">
        <v>289.70400000000001</v>
      </c>
      <c r="C580">
        <v>100860.18969699999</v>
      </c>
      <c r="D580">
        <f t="shared" si="40"/>
        <v>0.25079662012561565</v>
      </c>
      <c r="E580">
        <f t="shared" si="41"/>
        <v>4.8388506111447994E-2</v>
      </c>
    </row>
    <row r="581" spans="1:5" x14ac:dyDescent="0.2">
      <c r="A581" t="s">
        <v>534</v>
      </c>
      <c r="B581">
        <v>506.3</v>
      </c>
      <c r="C581">
        <v>587053.00924399996</v>
      </c>
      <c r="D581">
        <f t="shared" si="40"/>
        <v>0.44653653246577202</v>
      </c>
      <c r="E581">
        <f t="shared" si="41"/>
        <v>0.36135902744937487</v>
      </c>
    </row>
    <row r="582" spans="1:5" x14ac:dyDescent="0.2">
      <c r="A582" t="s">
        <v>535</v>
      </c>
      <c r="B582">
        <v>544.53800000000001</v>
      </c>
      <c r="C582">
        <v>304426.63615400001</v>
      </c>
      <c r="D582">
        <f t="shared" si="40"/>
        <v>0.48109258506167829</v>
      </c>
      <c r="E582">
        <f t="shared" si="41"/>
        <v>0.17942766241556043</v>
      </c>
    </row>
    <row r="583" spans="1:5" x14ac:dyDescent="0.2">
      <c r="A583" t="s">
        <v>536</v>
      </c>
      <c r="B583">
        <v>640.97199999999998</v>
      </c>
      <c r="C583">
        <v>102758.84796</v>
      </c>
      <c r="D583">
        <f t="shared" si="40"/>
        <v>0.5682409290136009</v>
      </c>
      <c r="E583">
        <f t="shared" si="41"/>
        <v>4.961070447087116E-2</v>
      </c>
    </row>
    <row r="584" spans="1:5" x14ac:dyDescent="0.2">
      <c r="A584" t="s">
        <v>537</v>
      </c>
      <c r="B584">
        <v>738.92899999999997</v>
      </c>
      <c r="C584">
        <v>332177.24940700002</v>
      </c>
      <c r="D584">
        <f t="shared" si="40"/>
        <v>0.65676562288193041</v>
      </c>
      <c r="E584">
        <f t="shared" si="41"/>
        <v>0.19729120039485593</v>
      </c>
    </row>
    <row r="585" spans="1:5" x14ac:dyDescent="0.2">
      <c r="A585" t="s">
        <v>538</v>
      </c>
      <c r="B585">
        <v>837.28800000000001</v>
      </c>
      <c r="C585">
        <v>334132.37326999998</v>
      </c>
      <c r="D585">
        <f t="shared" si="40"/>
        <v>0.74565360806109082</v>
      </c>
      <c r="E585">
        <f t="shared" si="41"/>
        <v>0.19854974661372737</v>
      </c>
    </row>
    <row r="586" spans="1:5" x14ac:dyDescent="0.2">
      <c r="A586" t="s">
        <v>539</v>
      </c>
      <c r="B586">
        <v>927.22900000000004</v>
      </c>
      <c r="C586">
        <v>254998.461637</v>
      </c>
      <c r="D586">
        <f t="shared" si="40"/>
        <v>0.82693416474628356</v>
      </c>
      <c r="E586">
        <f t="shared" si="41"/>
        <v>0.14760991249119718</v>
      </c>
    </row>
    <row r="587" spans="1:5" x14ac:dyDescent="0.2">
      <c r="A587" t="s">
        <v>540</v>
      </c>
      <c r="B587">
        <v>1000.096</v>
      </c>
      <c r="C587">
        <v>102758.84796</v>
      </c>
      <c r="D587">
        <f t="shared" si="40"/>
        <v>0.8927847815281732</v>
      </c>
      <c r="E587">
        <f t="shared" si="41"/>
        <v>4.961070447087116E-2</v>
      </c>
    </row>
    <row r="588" spans="1:5" x14ac:dyDescent="0.2">
      <c r="A588" t="s">
        <v>541</v>
      </c>
      <c r="B588">
        <v>1047.07</v>
      </c>
      <c r="C588">
        <v>1579167.5885650001</v>
      </c>
      <c r="D588">
        <f t="shared" si="40"/>
        <v>0.93523564231168954</v>
      </c>
      <c r="E588">
        <f t="shared" si="41"/>
        <v>0.99999992183024167</v>
      </c>
    </row>
    <row r="589" spans="1:5" x14ac:dyDescent="0.2">
      <c r="A589" t="s">
        <v>542</v>
      </c>
      <c r="B589">
        <v>1118.7349999999999</v>
      </c>
      <c r="C589">
        <v>310079.99591699999</v>
      </c>
      <c r="D589">
        <f t="shared" si="40"/>
        <v>1</v>
      </c>
      <c r="E589">
        <f t="shared" si="41"/>
        <v>0.18306682548256234</v>
      </c>
    </row>
    <row r="590" spans="1:5" x14ac:dyDescent="0.2">
      <c r="A590" t="s">
        <v>1309</v>
      </c>
      <c r="B590">
        <f>MAX(B565:B589)</f>
        <v>1118.7349999999999</v>
      </c>
      <c r="C590">
        <f>MAX(C565:C589)</f>
        <v>1579167.5885650001</v>
      </c>
    </row>
    <row r="591" spans="1:5" x14ac:dyDescent="0.2">
      <c r="A591" t="s">
        <v>1310</v>
      </c>
      <c r="B591">
        <f>MIN(B565:B589)</f>
        <v>12.185</v>
      </c>
      <c r="C591">
        <f>MIN(C565:C589)</f>
        <v>25689.71199</v>
      </c>
    </row>
    <row r="592" spans="1:5" x14ac:dyDescent="0.2">
      <c r="A592" t="s">
        <v>1311</v>
      </c>
      <c r="B592">
        <f>B590-B591</f>
        <v>1106.55</v>
      </c>
      <c r="C592">
        <f>C590-C591</f>
        <v>1553477.8765750001</v>
      </c>
    </row>
    <row r="599" spans="1:5" s="27" customFormat="1" ht="40.5" customHeight="1" x14ac:dyDescent="0.2">
      <c r="A599" s="27" t="s">
        <v>1339</v>
      </c>
      <c r="B599" s="27" t="s">
        <v>1312</v>
      </c>
      <c r="C599" s="27" t="s">
        <v>1319</v>
      </c>
      <c r="D599" s="27" t="s">
        <v>1313</v>
      </c>
      <c r="E599" s="27" t="s">
        <v>1323</v>
      </c>
    </row>
    <row r="600" spans="1:5" x14ac:dyDescent="0.2">
      <c r="A600" t="s">
        <v>1340</v>
      </c>
      <c r="B600">
        <v>221.23599999999999</v>
      </c>
      <c r="C600">
        <v>74156.890369999994</v>
      </c>
      <c r="D600">
        <f>(B600-193.261)/27.975</f>
        <v>0.99999999999999978</v>
      </c>
      <c r="E600">
        <f>(C600-49857.18)/288034.8</f>
        <v>8.4363800381065043E-2</v>
      </c>
    </row>
    <row r="601" spans="1:5" x14ac:dyDescent="0.2">
      <c r="A601" t="s">
        <v>273</v>
      </c>
      <c r="B601">
        <v>204.70500000000001</v>
      </c>
      <c r="C601">
        <v>337892.00160800002</v>
      </c>
      <c r="D601">
        <f t="shared" ref="D601:D608" si="42">(B601-193.261)/27.975</f>
        <v>0.40907953529937502</v>
      </c>
      <c r="E601">
        <f t="shared" ref="E601:E608" si="43">(C601-49857.18)/288034.8</f>
        <v>1.0000000750187132</v>
      </c>
    </row>
    <row r="602" spans="1:5" x14ac:dyDescent="0.2">
      <c r="A602" t="s">
        <v>274</v>
      </c>
      <c r="B602">
        <v>201.386</v>
      </c>
      <c r="C602">
        <v>122080.176024</v>
      </c>
      <c r="D602">
        <f t="shared" si="42"/>
        <v>0.29043789097408401</v>
      </c>
      <c r="E602">
        <f t="shared" si="43"/>
        <v>0.25074399351744997</v>
      </c>
    </row>
    <row r="603" spans="1:5" x14ac:dyDescent="0.2">
      <c r="A603" t="s">
        <v>275</v>
      </c>
      <c r="B603">
        <v>197.80799999999999</v>
      </c>
      <c r="C603">
        <v>61939.558917000002</v>
      </c>
      <c r="D603">
        <f t="shared" si="42"/>
        <v>0.1625379803395888</v>
      </c>
      <c r="E603">
        <f t="shared" si="43"/>
        <v>4.1947635900245396E-2</v>
      </c>
    </row>
    <row r="604" spans="1:5" x14ac:dyDescent="0.2">
      <c r="A604" t="s">
        <v>276</v>
      </c>
      <c r="B604">
        <v>194.29499999999999</v>
      </c>
      <c r="C604">
        <v>49857.175380000001</v>
      </c>
      <c r="D604">
        <f t="shared" si="42"/>
        <v>3.6961572832886209E-2</v>
      </c>
      <c r="E604">
        <f t="shared" si="43"/>
        <v>-1.6039728531775691E-8</v>
      </c>
    </row>
    <row r="605" spans="1:5" x14ac:dyDescent="0.2">
      <c r="A605" t="s">
        <v>277</v>
      </c>
      <c r="B605">
        <v>193.261</v>
      </c>
      <c r="C605">
        <v>320156.99960699998</v>
      </c>
      <c r="D605">
        <f t="shared" si="42"/>
        <v>0</v>
      </c>
      <c r="E605">
        <f t="shared" si="43"/>
        <v>0.93842764696140879</v>
      </c>
    </row>
    <row r="606" spans="1:5" x14ac:dyDescent="0.2">
      <c r="A606" t="s">
        <v>278</v>
      </c>
      <c r="B606">
        <v>197.571</v>
      </c>
      <c r="C606">
        <v>222956.76991</v>
      </c>
      <c r="D606">
        <f t="shared" si="42"/>
        <v>0.15406613047363724</v>
      </c>
      <c r="E606">
        <f t="shared" si="43"/>
        <v>0.60096762582160212</v>
      </c>
    </row>
    <row r="607" spans="1:5" x14ac:dyDescent="0.2">
      <c r="A607" t="s">
        <v>279</v>
      </c>
      <c r="B607">
        <v>199.01499999999999</v>
      </c>
      <c r="C607">
        <v>120599.14025</v>
      </c>
      <c r="D607">
        <f t="shared" si="42"/>
        <v>0.2056836461126002</v>
      </c>
      <c r="E607">
        <f t="shared" si="43"/>
        <v>0.24560212949962992</v>
      </c>
    </row>
    <row r="608" spans="1:5" x14ac:dyDescent="0.2">
      <c r="A608" t="s">
        <v>280</v>
      </c>
      <c r="B608">
        <v>200.50200000000001</v>
      </c>
      <c r="C608">
        <v>246939.19673699999</v>
      </c>
      <c r="D608">
        <f t="shared" si="42"/>
        <v>0.25883824843610415</v>
      </c>
      <c r="E608">
        <f t="shared" si="43"/>
        <v>0.68422988033737597</v>
      </c>
    </row>
    <row r="609" spans="1:5" x14ac:dyDescent="0.2">
      <c r="A609" t="s">
        <v>1309</v>
      </c>
      <c r="B609">
        <f>MAX(B600:B608)</f>
        <v>221.23599999999999</v>
      </c>
      <c r="C609">
        <f>MAX(C600:C608)</f>
        <v>337892.00160800002</v>
      </c>
    </row>
    <row r="610" spans="1:5" x14ac:dyDescent="0.2">
      <c r="A610" t="s">
        <v>1310</v>
      </c>
      <c r="B610">
        <f>MIN(B600:B608)</f>
        <v>193.261</v>
      </c>
      <c r="C610">
        <f>MIN(C600:C608)</f>
        <v>49857.175380000001</v>
      </c>
    </row>
    <row r="611" spans="1:5" x14ac:dyDescent="0.2">
      <c r="A611" t="s">
        <v>1311</v>
      </c>
      <c r="B611">
        <f>B609-B610</f>
        <v>27.974999999999994</v>
      </c>
      <c r="C611">
        <f>C609-C610</f>
        <v>288034.82622799999</v>
      </c>
    </row>
    <row r="621" spans="1:5" s="27" customFormat="1" ht="40.5" customHeight="1" x14ac:dyDescent="0.2">
      <c r="A621" s="27" t="s">
        <v>1341</v>
      </c>
      <c r="B621" s="27" t="s">
        <v>1312</v>
      </c>
      <c r="C621" s="27" t="s">
        <v>1319</v>
      </c>
      <c r="D621" s="27" t="s">
        <v>1313</v>
      </c>
      <c r="E621" s="27" t="s">
        <v>1323</v>
      </c>
    </row>
    <row r="622" spans="1:5" x14ac:dyDescent="0.2">
      <c r="A622" t="s">
        <v>543</v>
      </c>
      <c r="B622">
        <v>354.822</v>
      </c>
      <c r="C622">
        <v>266641.92730099999</v>
      </c>
      <c r="D622">
        <f>(B622-354.822)/981.364</f>
        <v>0</v>
      </c>
      <c r="E622">
        <f>(C622-147977.7)/2136105</f>
        <v>5.5551682759508537E-2</v>
      </c>
    </row>
    <row r="623" spans="1:5" x14ac:dyDescent="0.2">
      <c r="A623" t="s">
        <v>545</v>
      </c>
      <c r="B623">
        <v>395.30099999999999</v>
      </c>
      <c r="C623">
        <v>2284082.5303130001</v>
      </c>
      <c r="D623">
        <f t="shared" ref="D623:D646" si="44">(B623-354.822)/981.364</f>
        <v>4.1247691987886234E-2</v>
      </c>
      <c r="E623">
        <f t="shared" ref="E623:E646" si="45">(C623-147977.7)/2136105</f>
        <v>0.99999992056242548</v>
      </c>
    </row>
    <row r="624" spans="1:5" x14ac:dyDescent="0.2">
      <c r="A624" t="s">
        <v>546</v>
      </c>
      <c r="B624">
        <v>428.35700000000003</v>
      </c>
      <c r="C624">
        <v>464894.87062100001</v>
      </c>
      <c r="D624">
        <f t="shared" si="44"/>
        <v>7.4931421980019675E-2</v>
      </c>
      <c r="E624">
        <f t="shared" si="45"/>
        <v>0.14836216881707595</v>
      </c>
    </row>
    <row r="625" spans="1:5" x14ac:dyDescent="0.2">
      <c r="A625" t="s">
        <v>547</v>
      </c>
      <c r="B625">
        <v>460.26600000000002</v>
      </c>
      <c r="C625">
        <v>147977.66123999999</v>
      </c>
      <c r="D625">
        <f t="shared" si="44"/>
        <v>0.10744637056178952</v>
      </c>
      <c r="E625">
        <f t="shared" si="45"/>
        <v>-1.8145175459503252E-8</v>
      </c>
    </row>
    <row r="626" spans="1:5" x14ac:dyDescent="0.2">
      <c r="A626" t="s">
        <v>548</v>
      </c>
      <c r="B626">
        <v>539.00400000000002</v>
      </c>
      <c r="C626">
        <v>396340.43793999997</v>
      </c>
      <c r="D626">
        <f t="shared" si="44"/>
        <v>0.18767959696911646</v>
      </c>
      <c r="E626">
        <f t="shared" si="45"/>
        <v>0.11626897457756054</v>
      </c>
    </row>
    <row r="627" spans="1:5" x14ac:dyDescent="0.2">
      <c r="A627" t="s">
        <v>549</v>
      </c>
      <c r="B627">
        <v>554.76700000000005</v>
      </c>
      <c r="C627">
        <v>1207877.742721</v>
      </c>
      <c r="D627">
        <f t="shared" si="44"/>
        <v>0.20374193469497562</v>
      </c>
      <c r="E627">
        <f t="shared" si="45"/>
        <v>0.49618349412645918</v>
      </c>
    </row>
    <row r="628" spans="1:5" x14ac:dyDescent="0.2">
      <c r="A628" t="s">
        <v>550</v>
      </c>
      <c r="B628">
        <v>590.57899999999995</v>
      </c>
      <c r="C628">
        <v>614473.14743600006</v>
      </c>
      <c r="D628">
        <f t="shared" si="44"/>
        <v>0.2402340008396476</v>
      </c>
      <c r="E628">
        <f t="shared" si="45"/>
        <v>0.21838600978697209</v>
      </c>
    </row>
    <row r="629" spans="1:5" x14ac:dyDescent="0.2">
      <c r="A629" t="s">
        <v>551</v>
      </c>
      <c r="B629">
        <v>632.20500000000004</v>
      </c>
      <c r="C629">
        <v>1061905.549477</v>
      </c>
      <c r="D629">
        <f t="shared" si="44"/>
        <v>0.28265047423789746</v>
      </c>
      <c r="E629">
        <f t="shared" si="45"/>
        <v>0.42784781154344009</v>
      </c>
    </row>
    <row r="630" spans="1:5" x14ac:dyDescent="0.2">
      <c r="A630" t="s">
        <v>552</v>
      </c>
      <c r="B630">
        <v>675.66899999999998</v>
      </c>
      <c r="C630">
        <v>696650.71932000003</v>
      </c>
      <c r="D630">
        <f t="shared" si="44"/>
        <v>0.32693985106443679</v>
      </c>
      <c r="E630">
        <f t="shared" si="45"/>
        <v>0.25685676468151142</v>
      </c>
    </row>
    <row r="631" spans="1:5" x14ac:dyDescent="0.2">
      <c r="A631" t="s">
        <v>553</v>
      </c>
      <c r="B631">
        <v>712.32100000000003</v>
      </c>
      <c r="C631">
        <v>198197.77591999999</v>
      </c>
      <c r="D631">
        <f t="shared" si="44"/>
        <v>0.36428786872149377</v>
      </c>
      <c r="E631">
        <f t="shared" si="45"/>
        <v>2.3510115804232457E-2</v>
      </c>
    </row>
    <row r="632" spans="1:5" x14ac:dyDescent="0.2">
      <c r="A632" t="s">
        <v>554</v>
      </c>
      <c r="B632">
        <v>777.28700000000003</v>
      </c>
      <c r="C632">
        <v>739771.69951099996</v>
      </c>
      <c r="D632">
        <f t="shared" si="44"/>
        <v>0.43048756628529272</v>
      </c>
      <c r="E632">
        <f t="shared" si="45"/>
        <v>0.27704349716469928</v>
      </c>
    </row>
    <row r="633" spans="1:5" x14ac:dyDescent="0.2">
      <c r="A633" t="s">
        <v>555</v>
      </c>
      <c r="B633">
        <v>805.29300000000001</v>
      </c>
      <c r="C633">
        <v>1020706.456464</v>
      </c>
      <c r="D633">
        <f t="shared" si="44"/>
        <v>0.45902539730416031</v>
      </c>
      <c r="E633">
        <f t="shared" si="45"/>
        <v>0.40856079474744927</v>
      </c>
    </row>
    <row r="634" spans="1:5" x14ac:dyDescent="0.2">
      <c r="A634" t="s">
        <v>556</v>
      </c>
      <c r="B634">
        <v>848.52599999999995</v>
      </c>
      <c r="C634">
        <v>1114167.5232820001</v>
      </c>
      <c r="D634">
        <f t="shared" si="44"/>
        <v>0.50307938746479386</v>
      </c>
      <c r="E634">
        <f t="shared" si="45"/>
        <v>0.45231382506103407</v>
      </c>
    </row>
    <row r="635" spans="1:5" x14ac:dyDescent="0.2">
      <c r="A635" t="s">
        <v>557</v>
      </c>
      <c r="B635">
        <v>898.72299999999996</v>
      </c>
      <c r="C635">
        <v>1455585.080047</v>
      </c>
      <c r="D635">
        <f t="shared" si="44"/>
        <v>0.55422962325905567</v>
      </c>
      <c r="E635">
        <f t="shared" si="45"/>
        <v>0.61214564829303808</v>
      </c>
    </row>
    <row r="636" spans="1:5" x14ac:dyDescent="0.2">
      <c r="A636" t="s">
        <v>558</v>
      </c>
      <c r="B636">
        <v>932.928</v>
      </c>
      <c r="C636">
        <v>1517036.92279</v>
      </c>
      <c r="D636">
        <f t="shared" si="44"/>
        <v>0.58908417264134405</v>
      </c>
      <c r="E636">
        <f t="shared" si="45"/>
        <v>0.64091382342628289</v>
      </c>
    </row>
    <row r="637" spans="1:5" x14ac:dyDescent="0.2">
      <c r="A637" t="s">
        <v>559</v>
      </c>
      <c r="B637">
        <v>1019.395</v>
      </c>
      <c r="C637">
        <v>496471.98859999998</v>
      </c>
      <c r="D637">
        <f t="shared" si="44"/>
        <v>0.67719317195250683</v>
      </c>
      <c r="E637">
        <f t="shared" si="45"/>
        <v>0.16314473707987201</v>
      </c>
    </row>
    <row r="638" spans="1:5" x14ac:dyDescent="0.2">
      <c r="A638" t="s">
        <v>560</v>
      </c>
      <c r="B638">
        <v>1116.498</v>
      </c>
      <c r="C638">
        <v>1828819.6425709999</v>
      </c>
      <c r="D638">
        <f t="shared" si="44"/>
        <v>0.77614014779429452</v>
      </c>
      <c r="E638">
        <f t="shared" si="45"/>
        <v>0.7868723412805082</v>
      </c>
    </row>
    <row r="639" spans="1:5" x14ac:dyDescent="0.2">
      <c r="A639" t="s">
        <v>561</v>
      </c>
      <c r="B639">
        <v>1152.998</v>
      </c>
      <c r="C639">
        <v>1665565.227004</v>
      </c>
      <c r="D639">
        <f t="shared" si="44"/>
        <v>0.81333327898720553</v>
      </c>
      <c r="E639">
        <f t="shared" si="45"/>
        <v>0.71044612835230481</v>
      </c>
    </row>
    <row r="640" spans="1:5" x14ac:dyDescent="0.2">
      <c r="A640" t="s">
        <v>562</v>
      </c>
      <c r="B640">
        <v>1180.7750000000001</v>
      </c>
      <c r="C640">
        <v>1633358.4030879999</v>
      </c>
      <c r="D640">
        <f t="shared" si="44"/>
        <v>0.84163776131995882</v>
      </c>
      <c r="E640">
        <f t="shared" si="45"/>
        <v>0.69536876843039086</v>
      </c>
    </row>
    <row r="641" spans="1:5" x14ac:dyDescent="0.2">
      <c r="A641" t="s">
        <v>563</v>
      </c>
      <c r="B641">
        <v>1221.1010000000001</v>
      </c>
      <c r="C641">
        <v>1762960.1274270001</v>
      </c>
      <c r="D641">
        <f t="shared" si="44"/>
        <v>0.88272954785380353</v>
      </c>
      <c r="E641">
        <f t="shared" si="45"/>
        <v>0.75604075053754383</v>
      </c>
    </row>
    <row r="642" spans="1:5" x14ac:dyDescent="0.2">
      <c r="A642" t="s">
        <v>564</v>
      </c>
      <c r="B642">
        <v>1296.932</v>
      </c>
      <c r="C642">
        <v>1463095.664084</v>
      </c>
      <c r="D642">
        <f t="shared" si="44"/>
        <v>0.96000057063434152</v>
      </c>
      <c r="E642">
        <f t="shared" si="45"/>
        <v>0.6156616664836233</v>
      </c>
    </row>
    <row r="643" spans="1:5" x14ac:dyDescent="0.2">
      <c r="A643" t="s">
        <v>565</v>
      </c>
      <c r="B643">
        <v>1307.1089999999999</v>
      </c>
      <c r="C643">
        <v>493566.920637</v>
      </c>
      <c r="D643">
        <f t="shared" si="44"/>
        <v>0.9703708308028417</v>
      </c>
      <c r="E643">
        <f t="shared" si="45"/>
        <v>0.16178475338852724</v>
      </c>
    </row>
    <row r="644" spans="1:5" x14ac:dyDescent="0.2">
      <c r="A644" t="s">
        <v>566</v>
      </c>
      <c r="B644">
        <v>1269.538</v>
      </c>
      <c r="C644">
        <v>1516221.480764</v>
      </c>
      <c r="D644">
        <f t="shared" si="44"/>
        <v>0.93208636143164003</v>
      </c>
      <c r="E644">
        <f t="shared" si="45"/>
        <v>0.6405320809435866</v>
      </c>
    </row>
    <row r="645" spans="1:5" x14ac:dyDescent="0.2">
      <c r="A645" t="s">
        <v>567</v>
      </c>
      <c r="B645">
        <v>1289.739</v>
      </c>
      <c r="C645">
        <v>1278844.133291</v>
      </c>
      <c r="D645">
        <f t="shared" si="44"/>
        <v>0.95267097631459885</v>
      </c>
      <c r="E645">
        <f t="shared" si="45"/>
        <v>0.52940582662884084</v>
      </c>
    </row>
    <row r="646" spans="1:5" x14ac:dyDescent="0.2">
      <c r="A646" t="s">
        <v>568</v>
      </c>
      <c r="B646">
        <v>1336.1859999999999</v>
      </c>
      <c r="C646">
        <v>946161.34282000002</v>
      </c>
      <c r="D646">
        <f t="shared" si="44"/>
        <v>0.99999999999999989</v>
      </c>
      <c r="E646">
        <f t="shared" si="45"/>
        <v>0.37366311244999656</v>
      </c>
    </row>
    <row r="647" spans="1:5" x14ac:dyDescent="0.2">
      <c r="A647" t="s">
        <v>1309</v>
      </c>
      <c r="B647">
        <f>MAX(B622:B646)</f>
        <v>1336.1859999999999</v>
      </c>
      <c r="C647">
        <f>MAX(C622:C646)</f>
        <v>2284082.5303130001</v>
      </c>
    </row>
    <row r="648" spans="1:5" x14ac:dyDescent="0.2">
      <c r="A648" t="s">
        <v>1310</v>
      </c>
      <c r="B648">
        <f>MIN(B622:B646)</f>
        <v>354.822</v>
      </c>
      <c r="C648">
        <f>MIN(C622:C646)</f>
        <v>147977.66123999999</v>
      </c>
    </row>
    <row r="649" spans="1:5" x14ac:dyDescent="0.2">
      <c r="A649" t="s">
        <v>1311</v>
      </c>
      <c r="B649">
        <f>B647-B648</f>
        <v>981.36399999999992</v>
      </c>
      <c r="C649">
        <f>C647-C648</f>
        <v>2136104.8690730003</v>
      </c>
    </row>
    <row r="660" spans="1:5" s="27" customFormat="1" ht="40.5" customHeight="1" x14ac:dyDescent="0.2">
      <c r="A660" s="27" t="s">
        <v>1342</v>
      </c>
      <c r="B660" s="27" t="s">
        <v>1312</v>
      </c>
      <c r="C660" s="27" t="s">
        <v>1319</v>
      </c>
      <c r="D660" s="27" t="s">
        <v>1313</v>
      </c>
      <c r="E660" s="27" t="s">
        <v>1323</v>
      </c>
    </row>
    <row r="661" spans="1:5" x14ac:dyDescent="0.2">
      <c r="A661" t="s">
        <v>281</v>
      </c>
      <c r="B661">
        <v>246.34899999999999</v>
      </c>
      <c r="C661">
        <v>77993.048460999998</v>
      </c>
      <c r="D661">
        <f>(B661-246.349)/769.014</f>
        <v>0</v>
      </c>
      <c r="E661">
        <f>(C661-21001.58)/1082301</f>
        <v>5.2657688074759235E-2</v>
      </c>
    </row>
    <row r="662" spans="1:5" x14ac:dyDescent="0.2">
      <c r="A662" t="s">
        <v>283</v>
      </c>
      <c r="B662">
        <v>255.40199999999999</v>
      </c>
      <c r="C662">
        <v>22578.963927000001</v>
      </c>
      <c r="D662">
        <f t="shared" ref="D662:D678" si="46">(B662-246.349)/769.014</f>
        <v>1.1772217410866379E-2</v>
      </c>
      <c r="E662">
        <f t="shared" ref="E662:E678" si="47">(C662-21001.58)/1082301</f>
        <v>1.4574355257918074E-3</v>
      </c>
    </row>
    <row r="663" spans="1:5" x14ac:dyDescent="0.2">
      <c r="A663" t="s">
        <v>284</v>
      </c>
      <c r="B663">
        <v>298.392</v>
      </c>
      <c r="C663">
        <v>185667.685222</v>
      </c>
      <c r="D663">
        <f t="shared" si="46"/>
        <v>6.7674970806773357E-2</v>
      </c>
      <c r="E663">
        <f t="shared" si="47"/>
        <v>0.15214446371388365</v>
      </c>
    </row>
    <row r="664" spans="1:5" x14ac:dyDescent="0.2">
      <c r="A664" t="s">
        <v>285</v>
      </c>
      <c r="B664">
        <v>311.72899999999998</v>
      </c>
      <c r="C664">
        <v>181157.44672899999</v>
      </c>
      <c r="D664">
        <f t="shared" si="46"/>
        <v>8.5017958060581461E-2</v>
      </c>
      <c r="E664">
        <f t="shared" si="47"/>
        <v>0.14797719555742811</v>
      </c>
    </row>
    <row r="665" spans="1:5" x14ac:dyDescent="0.2">
      <c r="A665" t="s">
        <v>286</v>
      </c>
      <c r="B665">
        <v>407.71100000000001</v>
      </c>
      <c r="C665">
        <v>76424.141600999996</v>
      </c>
      <c r="D665">
        <f t="shared" si="46"/>
        <v>0.20982973001791907</v>
      </c>
      <c r="E665">
        <f t="shared" si="47"/>
        <v>5.1208084997611564E-2</v>
      </c>
    </row>
    <row r="666" spans="1:5" x14ac:dyDescent="0.2">
      <c r="A666" t="s">
        <v>287</v>
      </c>
      <c r="B666">
        <v>435.61099999999999</v>
      </c>
      <c r="C666">
        <v>1103302.2063819999</v>
      </c>
      <c r="D666">
        <f t="shared" si="46"/>
        <v>0.2461099537849766</v>
      </c>
      <c r="E666">
        <f t="shared" si="47"/>
        <v>0.99999965479289021</v>
      </c>
    </row>
    <row r="667" spans="1:5" x14ac:dyDescent="0.2">
      <c r="A667" t="s">
        <v>288</v>
      </c>
      <c r="B667">
        <v>462.79300000000001</v>
      </c>
      <c r="C667">
        <v>102877.39036799999</v>
      </c>
      <c r="D667">
        <f t="shared" si="46"/>
        <v>0.28145651444577086</v>
      </c>
      <c r="E667">
        <f t="shared" si="47"/>
        <v>7.5649759510524328E-2</v>
      </c>
    </row>
    <row r="668" spans="1:5" x14ac:dyDescent="0.2">
      <c r="A668" t="s">
        <v>289</v>
      </c>
      <c r="B668">
        <v>489.53199999999998</v>
      </c>
      <c r="C668">
        <v>25856.241526999998</v>
      </c>
      <c r="D668">
        <f t="shared" si="46"/>
        <v>0.31622701277219917</v>
      </c>
      <c r="E668">
        <f t="shared" si="47"/>
        <v>4.4855003617293122E-3</v>
      </c>
    </row>
    <row r="669" spans="1:5" x14ac:dyDescent="0.2">
      <c r="A669" t="s">
        <v>290</v>
      </c>
      <c r="B669">
        <v>638.44299999999998</v>
      </c>
      <c r="C669">
        <v>57444.875307000002</v>
      </c>
      <c r="D669">
        <f t="shared" si="46"/>
        <v>0.50986588020504175</v>
      </c>
      <c r="E669">
        <f t="shared" si="47"/>
        <v>3.367205177395198E-2</v>
      </c>
    </row>
    <row r="670" spans="1:5" x14ac:dyDescent="0.2">
      <c r="A670" t="s">
        <v>291</v>
      </c>
      <c r="B670">
        <v>658.21699999999998</v>
      </c>
      <c r="C670">
        <v>616925.363763</v>
      </c>
      <c r="D670">
        <f t="shared" si="46"/>
        <v>0.5355793262541384</v>
      </c>
      <c r="E670">
        <f t="shared" si="47"/>
        <v>0.55060817994532019</v>
      </c>
    </row>
    <row r="671" spans="1:5" x14ac:dyDescent="0.2">
      <c r="A671" t="s">
        <v>292</v>
      </c>
      <c r="B671">
        <v>675.56500000000005</v>
      </c>
      <c r="C671">
        <v>289597.828133</v>
      </c>
      <c r="D671">
        <f t="shared" si="46"/>
        <v>0.55813808331187742</v>
      </c>
      <c r="E671">
        <f t="shared" si="47"/>
        <v>0.24817148661324342</v>
      </c>
    </row>
    <row r="672" spans="1:5" x14ac:dyDescent="0.2">
      <c r="A672" t="s">
        <v>293</v>
      </c>
      <c r="B672">
        <v>524.73299999999995</v>
      </c>
      <c r="C672">
        <v>280678.32707</v>
      </c>
      <c r="D672">
        <f t="shared" si="46"/>
        <v>0.36200121194152507</v>
      </c>
      <c r="E672">
        <f t="shared" si="47"/>
        <v>0.23993024774993277</v>
      </c>
    </row>
    <row r="673" spans="1:5" x14ac:dyDescent="0.2">
      <c r="A673" t="s">
        <v>294</v>
      </c>
      <c r="B673">
        <v>580.976</v>
      </c>
      <c r="C673">
        <v>71317.870139999999</v>
      </c>
      <c r="D673">
        <f t="shared" si="46"/>
        <v>0.43513772181000604</v>
      </c>
      <c r="E673">
        <f t="shared" si="47"/>
        <v>4.6490107779628767E-2</v>
      </c>
    </row>
    <row r="674" spans="1:5" x14ac:dyDescent="0.2">
      <c r="A674" t="s">
        <v>295</v>
      </c>
      <c r="B674">
        <v>715.91600000000005</v>
      </c>
      <c r="C674">
        <v>24774.721989999998</v>
      </c>
      <c r="D674">
        <f t="shared" si="46"/>
        <v>0.61060916966401135</v>
      </c>
      <c r="E674">
        <f t="shared" si="47"/>
        <v>3.4862224002380083E-3</v>
      </c>
    </row>
    <row r="675" spans="1:5" x14ac:dyDescent="0.2">
      <c r="A675" t="s">
        <v>296</v>
      </c>
      <c r="B675">
        <v>804.32100000000003</v>
      </c>
      <c r="C675">
        <v>21202.60353</v>
      </c>
      <c r="D675">
        <f t="shared" si="46"/>
        <v>0.72556806508073968</v>
      </c>
      <c r="E675">
        <f t="shared" si="47"/>
        <v>1.8573717477854919E-4</v>
      </c>
    </row>
    <row r="676" spans="1:5" x14ac:dyDescent="0.2">
      <c r="A676" t="s">
        <v>297</v>
      </c>
      <c r="B676">
        <v>951.92399999999998</v>
      </c>
      <c r="C676">
        <v>24774.721989999998</v>
      </c>
      <c r="D676">
        <f t="shared" si="46"/>
        <v>0.91750605320579348</v>
      </c>
      <c r="E676">
        <f t="shared" si="47"/>
        <v>3.4862224002380083E-3</v>
      </c>
    </row>
    <row r="677" spans="1:5" x14ac:dyDescent="0.2">
      <c r="A677" t="s">
        <v>298</v>
      </c>
      <c r="B677">
        <v>985.226</v>
      </c>
      <c r="C677">
        <v>47787.275820000003</v>
      </c>
      <c r="D677">
        <f t="shared" si="46"/>
        <v>0.96081085649936149</v>
      </c>
      <c r="E677">
        <f t="shared" si="47"/>
        <v>2.4748841422118247E-2</v>
      </c>
    </row>
    <row r="678" spans="1:5" x14ac:dyDescent="0.2">
      <c r="A678" t="s">
        <v>299</v>
      </c>
      <c r="B678">
        <v>1015.3630000000001</v>
      </c>
      <c r="C678">
        <v>21001.577529999999</v>
      </c>
      <c r="D678">
        <f t="shared" si="46"/>
        <v>1.0000000000000002</v>
      </c>
      <c r="E678">
        <f t="shared" si="47"/>
        <v>-2.2821747398239216E-9</v>
      </c>
    </row>
    <row r="679" spans="1:5" x14ac:dyDescent="0.2">
      <c r="A679" t="s">
        <v>1309</v>
      </c>
      <c r="B679">
        <f>MAX(B661:B678)</f>
        <v>1015.3630000000001</v>
      </c>
      <c r="C679">
        <f>MAX(C661:C678)</f>
        <v>1103302.2063819999</v>
      </c>
    </row>
    <row r="680" spans="1:5" x14ac:dyDescent="0.2">
      <c r="A680" t="s">
        <v>1310</v>
      </c>
      <c r="B680">
        <f>MIN(B661:B678)</f>
        <v>246.34899999999999</v>
      </c>
      <c r="C680">
        <f>MIN(C661:C678)</f>
        <v>21001.577529999999</v>
      </c>
    </row>
    <row r="681" spans="1:5" x14ac:dyDescent="0.2">
      <c r="A681" t="s">
        <v>1311</v>
      </c>
      <c r="B681">
        <f>B679-B680</f>
        <v>769.01400000000012</v>
      </c>
      <c r="C681">
        <f>C679-C680</f>
        <v>1082300.628852</v>
      </c>
    </row>
    <row r="691" spans="1:5" s="27" customFormat="1" ht="40.5" customHeight="1" x14ac:dyDescent="0.2">
      <c r="A691" s="27" t="s">
        <v>1343</v>
      </c>
      <c r="B691" s="27" t="s">
        <v>1312</v>
      </c>
      <c r="C691" s="27" t="s">
        <v>1319</v>
      </c>
      <c r="D691" s="27" t="s">
        <v>1313</v>
      </c>
      <c r="E691" s="27" t="s">
        <v>1323</v>
      </c>
    </row>
    <row r="692" spans="1:5" x14ac:dyDescent="0.2">
      <c r="A692" t="s">
        <v>100</v>
      </c>
      <c r="B692">
        <v>47.628999999999998</v>
      </c>
      <c r="C692">
        <v>23435.607166999998</v>
      </c>
      <c r="D692">
        <f>(B692-47.629)/15.87</f>
        <v>0</v>
      </c>
      <c r="E692">
        <f>(C692-23435.61)/797405.1</f>
        <v>-3.5527738689950318E-9</v>
      </c>
    </row>
    <row r="693" spans="1:5" x14ac:dyDescent="0.2">
      <c r="A693" t="s">
        <v>102</v>
      </c>
      <c r="B693">
        <v>48.84</v>
      </c>
      <c r="C693">
        <v>25498.636727000001</v>
      </c>
      <c r="D693">
        <f t="shared" ref="D693:D695" si="48">(B693-47.629)/15.87</f>
        <v>7.6307498424701053E-2</v>
      </c>
      <c r="E693">
        <f t="shared" ref="E693:E695" si="49">(C693-23435.61)/797405.1</f>
        <v>2.587175235021698E-3</v>
      </c>
    </row>
    <row r="694" spans="1:5" x14ac:dyDescent="0.2">
      <c r="A694" t="s">
        <v>103</v>
      </c>
      <c r="B694">
        <v>50.174999999999997</v>
      </c>
      <c r="C694">
        <v>54041.049454</v>
      </c>
      <c r="D694">
        <f t="shared" si="48"/>
        <v>0.16042848141146815</v>
      </c>
      <c r="E694">
        <f t="shared" si="49"/>
        <v>3.8381293841737406E-2</v>
      </c>
    </row>
    <row r="695" spans="1:5" x14ac:dyDescent="0.2">
      <c r="A695" t="s">
        <v>104</v>
      </c>
      <c r="B695">
        <v>63.499000000000002</v>
      </c>
      <c r="C695">
        <v>820840.68973400001</v>
      </c>
      <c r="D695">
        <f t="shared" si="48"/>
        <v>1.0000000000000004</v>
      </c>
      <c r="E695">
        <f t="shared" si="49"/>
        <v>0.99999997458506351</v>
      </c>
    </row>
    <row r="696" spans="1:5" x14ac:dyDescent="0.2">
      <c r="A696" t="s">
        <v>1309</v>
      </c>
      <c r="B696">
        <f>MAX(B692:B695)</f>
        <v>63.499000000000002</v>
      </c>
      <c r="C696">
        <f>MAX(C692:C695)</f>
        <v>820840.68973400001</v>
      </c>
    </row>
    <row r="697" spans="1:5" x14ac:dyDescent="0.2">
      <c r="A697" t="s">
        <v>1310</v>
      </c>
      <c r="B697">
        <f>MIN(B692:B695)</f>
        <v>47.628999999999998</v>
      </c>
      <c r="C697">
        <f>MIN(C692:C695)</f>
        <v>23435.607166999998</v>
      </c>
    </row>
    <row r="698" spans="1:5" x14ac:dyDescent="0.2">
      <c r="A698" t="s">
        <v>1311</v>
      </c>
      <c r="B698">
        <f>B696-B697</f>
        <v>15.870000000000005</v>
      </c>
      <c r="C698">
        <f>C696-C697</f>
        <v>797405.08256700006</v>
      </c>
    </row>
    <row r="711" spans="1:5" s="27" customFormat="1" ht="40.5" customHeight="1" x14ac:dyDescent="0.2">
      <c r="A711" s="27" t="s">
        <v>1344</v>
      </c>
      <c r="B711" s="27" t="s">
        <v>1312</v>
      </c>
      <c r="C711" s="27" t="s">
        <v>1319</v>
      </c>
      <c r="D711" s="27" t="s">
        <v>1313</v>
      </c>
      <c r="E711" s="27" t="s">
        <v>1323</v>
      </c>
    </row>
    <row r="712" spans="1:5" x14ac:dyDescent="0.2">
      <c r="A712" t="s">
        <v>301</v>
      </c>
      <c r="B712">
        <v>312.19299999999998</v>
      </c>
      <c r="C712">
        <v>233634.935065</v>
      </c>
      <c r="D712">
        <f>(B712-312.193)/4410.381</f>
        <v>0</v>
      </c>
      <c r="E712">
        <f>(C712-19934.1)/330051.6</f>
        <v>0.64747704621035018</v>
      </c>
    </row>
    <row r="713" spans="1:5" x14ac:dyDescent="0.2">
      <c r="A713" t="s">
        <v>303</v>
      </c>
      <c r="B713">
        <v>331.63900000000001</v>
      </c>
      <c r="C713">
        <v>328171.07442100003</v>
      </c>
      <c r="D713">
        <f t="shared" ref="D713:D736" si="50">(B713-312.193)/4410.381</f>
        <v>4.4091428835740095E-3</v>
      </c>
      <c r="E713">
        <f t="shared" ref="E713:E736" si="51">(C713-19934.1)/330051.6</f>
        <v>0.93390540879365547</v>
      </c>
    </row>
    <row r="714" spans="1:5" x14ac:dyDescent="0.2">
      <c r="A714" t="s">
        <v>304</v>
      </c>
      <c r="B714">
        <v>341.625</v>
      </c>
      <c r="C714">
        <v>156953.48902800001</v>
      </c>
      <c r="D714">
        <f t="shared" si="50"/>
        <v>6.6733463616862158E-3</v>
      </c>
      <c r="E714">
        <f t="shared" si="51"/>
        <v>0.41514535614431203</v>
      </c>
    </row>
    <row r="715" spans="1:5" x14ac:dyDescent="0.2">
      <c r="A715" t="s">
        <v>305</v>
      </c>
      <c r="B715">
        <v>348.45800000000003</v>
      </c>
      <c r="C715">
        <v>125585.892727</v>
      </c>
      <c r="D715">
        <f t="shared" si="50"/>
        <v>8.2226456172380669E-3</v>
      </c>
      <c r="E715">
        <f t="shared" si="51"/>
        <v>0.32010689457951425</v>
      </c>
    </row>
    <row r="716" spans="1:5" x14ac:dyDescent="0.2">
      <c r="A716" t="s">
        <v>306</v>
      </c>
      <c r="B716">
        <v>396.81099999999998</v>
      </c>
      <c r="C716">
        <v>45525.494054000003</v>
      </c>
      <c r="D716">
        <f t="shared" si="50"/>
        <v>1.9186097527628562E-2</v>
      </c>
      <c r="E716">
        <f t="shared" si="51"/>
        <v>7.7537554897476657E-2</v>
      </c>
    </row>
    <row r="717" spans="1:5" x14ac:dyDescent="0.2">
      <c r="A717" t="s">
        <v>307</v>
      </c>
      <c r="B717">
        <v>428.608</v>
      </c>
      <c r="C717">
        <v>52057.985280000001</v>
      </c>
      <c r="D717">
        <f t="shared" si="50"/>
        <v>2.6395678740680231E-2</v>
      </c>
      <c r="E717">
        <f t="shared" si="51"/>
        <v>9.7329888053867955E-2</v>
      </c>
    </row>
    <row r="718" spans="1:5" x14ac:dyDescent="0.2">
      <c r="A718" t="s">
        <v>308</v>
      </c>
      <c r="B718">
        <v>466.97500000000002</v>
      </c>
      <c r="C718">
        <v>306966.79274900001</v>
      </c>
      <c r="D718">
        <f t="shared" si="50"/>
        <v>3.5094927172958534E-2</v>
      </c>
      <c r="E718">
        <f t="shared" si="51"/>
        <v>0.86966005542466707</v>
      </c>
    </row>
    <row r="719" spans="1:5" x14ac:dyDescent="0.2">
      <c r="A719" t="s">
        <v>309</v>
      </c>
      <c r="B719">
        <v>525.577</v>
      </c>
      <c r="C719">
        <v>279803.99868900003</v>
      </c>
      <c r="D719">
        <f t="shared" si="50"/>
        <v>4.8382214597786452E-2</v>
      </c>
      <c r="E719">
        <f t="shared" si="51"/>
        <v>0.78736142678599363</v>
      </c>
    </row>
    <row r="720" spans="1:5" x14ac:dyDescent="0.2">
      <c r="A720" t="s">
        <v>310</v>
      </c>
      <c r="B720">
        <v>581.28800000000001</v>
      </c>
      <c r="C720">
        <v>140705.69409100001</v>
      </c>
      <c r="D720">
        <f t="shared" si="50"/>
        <v>6.1014003098598515E-2</v>
      </c>
      <c r="E720">
        <f t="shared" si="51"/>
        <v>0.36591731138706801</v>
      </c>
    </row>
    <row r="721" spans="1:5" x14ac:dyDescent="0.2">
      <c r="A721" t="s">
        <v>311</v>
      </c>
      <c r="B721">
        <v>677.20600000000002</v>
      </c>
      <c r="C721">
        <v>202194.67215100001</v>
      </c>
      <c r="D721">
        <f t="shared" si="50"/>
        <v>8.2762237548184611E-2</v>
      </c>
      <c r="E721">
        <f t="shared" si="51"/>
        <v>0.55221841721415688</v>
      </c>
    </row>
    <row r="722" spans="1:5" x14ac:dyDescent="0.2">
      <c r="A722" t="s">
        <v>312</v>
      </c>
      <c r="B722">
        <v>759.19600000000003</v>
      </c>
      <c r="C722">
        <v>106794.446035</v>
      </c>
      <c r="D722">
        <f t="shared" si="50"/>
        <v>0.10135246818812252</v>
      </c>
      <c r="E722">
        <f t="shared" si="51"/>
        <v>0.26317201926910821</v>
      </c>
    </row>
    <row r="723" spans="1:5" x14ac:dyDescent="0.2">
      <c r="A723" t="s">
        <v>313</v>
      </c>
      <c r="B723">
        <v>893.74400000000003</v>
      </c>
      <c r="C723">
        <v>19934.103126999998</v>
      </c>
      <c r="D723">
        <f t="shared" si="50"/>
        <v>0.13185958310631213</v>
      </c>
      <c r="E723">
        <f t="shared" si="51"/>
        <v>9.4742761433347876E-9</v>
      </c>
    </row>
    <row r="724" spans="1:5" x14ac:dyDescent="0.2">
      <c r="A724" t="s">
        <v>314</v>
      </c>
      <c r="B724">
        <v>1236.1579999999999</v>
      </c>
      <c r="C724">
        <v>79414.946517000004</v>
      </c>
      <c r="D724">
        <f t="shared" si="50"/>
        <v>0.20949777354836235</v>
      </c>
      <c r="E724">
        <f t="shared" si="51"/>
        <v>0.18021681008969509</v>
      </c>
    </row>
    <row r="725" spans="1:5" x14ac:dyDescent="0.2">
      <c r="A725" t="s">
        <v>315</v>
      </c>
      <c r="B725">
        <v>1452.9580000000001</v>
      </c>
      <c r="C725">
        <v>53842.359689999997</v>
      </c>
      <c r="D725">
        <f t="shared" si="50"/>
        <v>0.25865452440503439</v>
      </c>
      <c r="E725">
        <f t="shared" si="51"/>
        <v>0.10273623787916798</v>
      </c>
    </row>
    <row r="726" spans="1:5" x14ac:dyDescent="0.2">
      <c r="A726" t="s">
        <v>316</v>
      </c>
      <c r="B726">
        <v>1706.8119999999999</v>
      </c>
      <c r="C726">
        <v>346358.03954899998</v>
      </c>
      <c r="D726">
        <f t="shared" si="50"/>
        <v>0.31621281698792003</v>
      </c>
      <c r="E726">
        <f t="shared" si="51"/>
        <v>0.98900880816514758</v>
      </c>
    </row>
    <row r="727" spans="1:5" x14ac:dyDescent="0.2">
      <c r="A727" t="s">
        <v>317</v>
      </c>
      <c r="B727">
        <v>1969.8630000000001</v>
      </c>
      <c r="C727">
        <v>234261.71335999999</v>
      </c>
      <c r="D727">
        <f t="shared" si="50"/>
        <v>0.37585641693994237</v>
      </c>
      <c r="E727">
        <f t="shared" si="51"/>
        <v>0.64937607743758852</v>
      </c>
    </row>
    <row r="728" spans="1:5" x14ac:dyDescent="0.2">
      <c r="A728" t="s">
        <v>318</v>
      </c>
      <c r="B728">
        <v>2390.5880000000002</v>
      </c>
      <c r="C728">
        <v>126674.579371</v>
      </c>
      <c r="D728">
        <f t="shared" si="50"/>
        <v>0.47125066972671981</v>
      </c>
      <c r="E728">
        <f t="shared" si="51"/>
        <v>0.32340542924500293</v>
      </c>
    </row>
    <row r="729" spans="1:5" x14ac:dyDescent="0.2">
      <c r="A729" t="s">
        <v>319</v>
      </c>
      <c r="B729">
        <v>2754.0250000000001</v>
      </c>
      <c r="C729">
        <v>67190.628584000006</v>
      </c>
      <c r="D729">
        <f t="shared" si="50"/>
        <v>0.55365556853251452</v>
      </c>
      <c r="E729">
        <f t="shared" si="51"/>
        <v>0.14317921374718381</v>
      </c>
    </row>
    <row r="730" spans="1:5" x14ac:dyDescent="0.2">
      <c r="A730" t="s">
        <v>320</v>
      </c>
      <c r="B730">
        <v>3312.45</v>
      </c>
      <c r="C730">
        <v>166824.59475399999</v>
      </c>
      <c r="D730">
        <f t="shared" si="50"/>
        <v>0.68027161372226108</v>
      </c>
      <c r="E730">
        <f t="shared" si="51"/>
        <v>0.44505312125134372</v>
      </c>
    </row>
    <row r="731" spans="1:5" x14ac:dyDescent="0.2">
      <c r="A731" t="s">
        <v>321</v>
      </c>
      <c r="B731">
        <v>3647.5059999999999</v>
      </c>
      <c r="C731">
        <v>245737.008454</v>
      </c>
      <c r="D731">
        <f t="shared" si="50"/>
        <v>0.75624146757388988</v>
      </c>
      <c r="E731">
        <f t="shared" si="51"/>
        <v>0.68414426245471927</v>
      </c>
    </row>
    <row r="732" spans="1:5" x14ac:dyDescent="0.2">
      <c r="A732" t="s">
        <v>322</v>
      </c>
      <c r="B732">
        <v>3985.7150000000001</v>
      </c>
      <c r="C732">
        <v>349985.69535200001</v>
      </c>
      <c r="D732">
        <f t="shared" si="50"/>
        <v>0.83292622564807883</v>
      </c>
      <c r="E732">
        <f t="shared" si="51"/>
        <v>0.99999998591735373</v>
      </c>
    </row>
    <row r="733" spans="1:5" x14ac:dyDescent="0.2">
      <c r="A733" t="s">
        <v>323</v>
      </c>
      <c r="B733">
        <v>4252.4449999999997</v>
      </c>
      <c r="C733">
        <v>54068.43419</v>
      </c>
      <c r="D733">
        <f t="shared" si="50"/>
        <v>0.89340399389531178</v>
      </c>
      <c r="E733">
        <f t="shared" si="51"/>
        <v>0.10342120501763968</v>
      </c>
    </row>
    <row r="734" spans="1:5" x14ac:dyDescent="0.2">
      <c r="A734" t="s">
        <v>324</v>
      </c>
      <c r="B734">
        <v>4430.09</v>
      </c>
      <c r="C734">
        <v>46627.591656999997</v>
      </c>
      <c r="D734">
        <f t="shared" si="50"/>
        <v>0.93368282694851068</v>
      </c>
      <c r="E734">
        <f t="shared" si="51"/>
        <v>8.0876722479151744E-2</v>
      </c>
    </row>
    <row r="735" spans="1:5" x14ac:dyDescent="0.2">
      <c r="A735" t="s">
        <v>325</v>
      </c>
      <c r="B735">
        <v>4508.9269999999997</v>
      </c>
      <c r="C735">
        <v>143116.097607</v>
      </c>
      <c r="D735">
        <f t="shared" si="50"/>
        <v>0.95155815336588812</v>
      </c>
      <c r="E735">
        <f t="shared" si="51"/>
        <v>0.37322042252484161</v>
      </c>
    </row>
    <row r="736" spans="1:5" x14ac:dyDescent="0.2">
      <c r="A736" t="s">
        <v>326</v>
      </c>
      <c r="B736">
        <v>4722.5739999999996</v>
      </c>
      <c r="C736">
        <v>28931.681530000002</v>
      </c>
      <c r="D736">
        <f t="shared" si="50"/>
        <v>0.99999999999999978</v>
      </c>
      <c r="E736">
        <f t="shared" si="51"/>
        <v>2.7261135925412888E-2</v>
      </c>
    </row>
    <row r="737" spans="1:5" x14ac:dyDescent="0.2">
      <c r="A737" t="s">
        <v>1309</v>
      </c>
      <c r="B737">
        <f>MAX(B712:B736)</f>
        <v>4722.5739999999996</v>
      </c>
      <c r="C737">
        <f>MAX(C712:C736)</f>
        <v>349985.69535200001</v>
      </c>
    </row>
    <row r="738" spans="1:5" x14ac:dyDescent="0.2">
      <c r="A738" t="s">
        <v>1310</v>
      </c>
      <c r="B738">
        <f>MIN(B712:B736)</f>
        <v>312.19299999999998</v>
      </c>
      <c r="C738">
        <f>MIN(C712:C736)</f>
        <v>19934.103126999998</v>
      </c>
    </row>
    <row r="739" spans="1:5" x14ac:dyDescent="0.2">
      <c r="A739" t="s">
        <v>1311</v>
      </c>
      <c r="B739">
        <f>B737-B738</f>
        <v>4410.3809999999994</v>
      </c>
      <c r="C739">
        <f>C737-C738</f>
        <v>330051.59222500003</v>
      </c>
    </row>
    <row r="750" spans="1:5" s="27" customFormat="1" ht="40.5" customHeight="1" x14ac:dyDescent="0.2">
      <c r="A750" s="27" t="s">
        <v>1345</v>
      </c>
      <c r="B750" s="27" t="s">
        <v>1312</v>
      </c>
      <c r="C750" s="27" t="s">
        <v>1319</v>
      </c>
      <c r="D750" s="27" t="s">
        <v>1313</v>
      </c>
      <c r="E750" s="27" t="s">
        <v>1323</v>
      </c>
    </row>
    <row r="751" spans="1:5" x14ac:dyDescent="0.2">
      <c r="A751" t="s">
        <v>570</v>
      </c>
      <c r="B751">
        <v>2.214</v>
      </c>
      <c r="C751">
        <v>71436.379946999994</v>
      </c>
      <c r="D751">
        <f>(B751-2.214)/1836.854</f>
        <v>0</v>
      </c>
      <c r="E751">
        <f>(C751-24729.89)/1528960</f>
        <v>3.0547882185930301E-2</v>
      </c>
    </row>
    <row r="752" spans="1:5" x14ac:dyDescent="0.2">
      <c r="A752" t="s">
        <v>572</v>
      </c>
      <c r="B752">
        <v>3.5979999999999999</v>
      </c>
      <c r="C752">
        <v>24729.893830000001</v>
      </c>
      <c r="D752">
        <f t="shared" ref="D752:D778" si="52">(B752-2.214)/1836.854</f>
        <v>7.5346216955729734E-4</v>
      </c>
      <c r="E752">
        <f t="shared" ref="E752:E778" si="53">(C752-24729.89)/1528960</f>
        <v>2.5049706999996663E-9</v>
      </c>
    </row>
    <row r="753" spans="1:5" x14ac:dyDescent="0.2">
      <c r="A753" t="s">
        <v>573</v>
      </c>
      <c r="B753">
        <v>2.7679999999999998</v>
      </c>
      <c r="C753">
        <v>26642.398193000001</v>
      </c>
      <c r="D753">
        <f t="shared" si="52"/>
        <v>3.0160263145573887E-4</v>
      </c>
      <c r="E753">
        <f t="shared" si="53"/>
        <v>1.2508556096954802E-3</v>
      </c>
    </row>
    <row r="754" spans="1:5" x14ac:dyDescent="0.2">
      <c r="A754" t="s">
        <v>574</v>
      </c>
      <c r="B754">
        <v>4.7060000000000004</v>
      </c>
      <c r="C754">
        <v>75523.031847000006</v>
      </c>
      <c r="D754">
        <f t="shared" si="52"/>
        <v>1.3566674324687756E-3</v>
      </c>
      <c r="E754">
        <f t="shared" si="53"/>
        <v>3.3220713326051698E-2</v>
      </c>
    </row>
    <row r="755" spans="1:5" x14ac:dyDescent="0.2">
      <c r="A755" t="s">
        <v>575</v>
      </c>
      <c r="B755">
        <v>6.09</v>
      </c>
      <c r="C755">
        <v>157481.28315800001</v>
      </c>
      <c r="D755">
        <f t="shared" si="52"/>
        <v>2.1101296020260727E-3</v>
      </c>
      <c r="E755">
        <f t="shared" si="53"/>
        <v>8.682463449534325E-2</v>
      </c>
    </row>
    <row r="756" spans="1:5" x14ac:dyDescent="0.2">
      <c r="A756" t="s">
        <v>576</v>
      </c>
      <c r="B756">
        <v>6.3659999999999997</v>
      </c>
      <c r="C756">
        <v>80541.970872999998</v>
      </c>
      <c r="D756">
        <f t="shared" si="52"/>
        <v>2.260386508671892E-3</v>
      </c>
      <c r="E756">
        <f t="shared" si="53"/>
        <v>3.6503296929285264E-2</v>
      </c>
    </row>
    <row r="757" spans="1:5" x14ac:dyDescent="0.2">
      <c r="A757" t="s">
        <v>577</v>
      </c>
      <c r="B757">
        <v>7.75</v>
      </c>
      <c r="C757">
        <v>24743.73993</v>
      </c>
      <c r="D757">
        <f t="shared" si="52"/>
        <v>3.0138486782291894E-3</v>
      </c>
      <c r="E757">
        <f t="shared" si="53"/>
        <v>9.0583991732944708E-6</v>
      </c>
    </row>
    <row r="758" spans="1:5" x14ac:dyDescent="0.2">
      <c r="A758" t="s">
        <v>578</v>
      </c>
      <c r="B758">
        <v>8.0269999999999992</v>
      </c>
      <c r="C758">
        <v>52861.183582999998</v>
      </c>
      <c r="D758">
        <f t="shared" si="52"/>
        <v>3.1646499939570584E-3</v>
      </c>
      <c r="E758">
        <f t="shared" si="53"/>
        <v>1.8398972885490791E-2</v>
      </c>
    </row>
    <row r="759" spans="1:5" x14ac:dyDescent="0.2">
      <c r="A759" t="s">
        <v>579</v>
      </c>
      <c r="B759">
        <v>8.3040000000000003</v>
      </c>
      <c r="C759">
        <v>79927.194579000003</v>
      </c>
      <c r="D759">
        <f t="shared" si="52"/>
        <v>3.3154513096849284E-3</v>
      </c>
      <c r="E759">
        <f t="shared" si="53"/>
        <v>3.6101209043402055E-2</v>
      </c>
    </row>
    <row r="760" spans="1:5" x14ac:dyDescent="0.2">
      <c r="A760" t="s">
        <v>580</v>
      </c>
      <c r="B760">
        <v>9.4109999999999996</v>
      </c>
      <c r="C760">
        <v>55553.199785999997</v>
      </c>
      <c r="D760">
        <f t="shared" si="52"/>
        <v>3.9181121635143562E-3</v>
      </c>
      <c r="E760">
        <f t="shared" si="53"/>
        <v>2.0159657405033487E-2</v>
      </c>
    </row>
    <row r="761" spans="1:5" x14ac:dyDescent="0.2">
      <c r="A761" t="s">
        <v>581</v>
      </c>
      <c r="B761">
        <v>12.733000000000001</v>
      </c>
      <c r="C761">
        <v>157681.82865800001</v>
      </c>
      <c r="D761">
        <f t="shared" si="52"/>
        <v>5.7266391340846908E-3</v>
      </c>
      <c r="E761">
        <f t="shared" si="53"/>
        <v>8.6955799143208473E-2</v>
      </c>
    </row>
    <row r="762" spans="1:5" x14ac:dyDescent="0.2">
      <c r="A762" t="s">
        <v>582</v>
      </c>
      <c r="B762">
        <v>14.394</v>
      </c>
      <c r="C762">
        <v>26408.916193000001</v>
      </c>
      <c r="D762">
        <f t="shared" si="52"/>
        <v>6.6309026193698568E-3</v>
      </c>
      <c r="E762">
        <f t="shared" si="53"/>
        <v>1.0981491948775649E-3</v>
      </c>
    </row>
    <row r="763" spans="1:5" x14ac:dyDescent="0.2">
      <c r="A763" t="s">
        <v>583</v>
      </c>
      <c r="B763">
        <v>15.778</v>
      </c>
      <c r="C763">
        <v>135492.78792599999</v>
      </c>
      <c r="D763">
        <f t="shared" si="52"/>
        <v>7.3843647889271545E-3</v>
      </c>
      <c r="E763">
        <f t="shared" si="53"/>
        <v>7.2443293432136874E-2</v>
      </c>
    </row>
    <row r="764" spans="1:5" x14ac:dyDescent="0.2">
      <c r="A764" t="s">
        <v>584</v>
      </c>
      <c r="B764">
        <v>21.314</v>
      </c>
      <c r="C764">
        <v>214607.70414399999</v>
      </c>
      <c r="D764">
        <f t="shared" si="52"/>
        <v>1.0398213467156345E-2</v>
      </c>
      <c r="E764">
        <f t="shared" si="53"/>
        <v>0.12418756157388029</v>
      </c>
    </row>
    <row r="765" spans="1:5" x14ac:dyDescent="0.2">
      <c r="A765" t="s">
        <v>585</v>
      </c>
      <c r="B765">
        <v>35.430999999999997</v>
      </c>
      <c r="C765">
        <v>126642.26652999999</v>
      </c>
      <c r="D765">
        <f t="shared" si="52"/>
        <v>1.8083636478457187E-2</v>
      </c>
      <c r="E765">
        <f t="shared" si="53"/>
        <v>6.6654704197624523E-2</v>
      </c>
    </row>
    <row r="766" spans="1:5" x14ac:dyDescent="0.2">
      <c r="A766" t="s">
        <v>586</v>
      </c>
      <c r="B766">
        <v>60.343000000000004</v>
      </c>
      <c r="C766">
        <v>211241.28167500001</v>
      </c>
      <c r="D766">
        <f t="shared" si="52"/>
        <v>3.1645955530488545E-2</v>
      </c>
      <c r="E766">
        <f t="shared" si="53"/>
        <v>0.12198578882050545</v>
      </c>
    </row>
    <row r="767" spans="1:5" x14ac:dyDescent="0.2">
      <c r="A767" t="s">
        <v>587</v>
      </c>
      <c r="B767">
        <v>88.575999999999993</v>
      </c>
      <c r="C767">
        <v>246886.837914</v>
      </c>
      <c r="D767">
        <f t="shared" si="52"/>
        <v>4.7016257144008172E-2</v>
      </c>
      <c r="E767">
        <f t="shared" si="53"/>
        <v>0.14529938514676644</v>
      </c>
    </row>
    <row r="768" spans="1:5" x14ac:dyDescent="0.2">
      <c r="A768" t="s">
        <v>588</v>
      </c>
      <c r="B768">
        <v>159.43799999999999</v>
      </c>
      <c r="C768">
        <v>1247781.2847579999</v>
      </c>
      <c r="D768">
        <f t="shared" si="52"/>
        <v>8.5594173516240254E-2</v>
      </c>
      <c r="E768">
        <f t="shared" si="53"/>
        <v>0.7999237355836647</v>
      </c>
    </row>
    <row r="769" spans="1:5" x14ac:dyDescent="0.2">
      <c r="A769" t="s">
        <v>589</v>
      </c>
      <c r="B769">
        <v>193.761</v>
      </c>
      <c r="C769">
        <v>879630.12723300001</v>
      </c>
      <c r="D769">
        <f t="shared" si="52"/>
        <v>0.10427992643944482</v>
      </c>
      <c r="E769">
        <f t="shared" si="53"/>
        <v>0.55913839291609979</v>
      </c>
    </row>
    <row r="770" spans="1:5" x14ac:dyDescent="0.2">
      <c r="A770" t="s">
        <v>590</v>
      </c>
      <c r="B770">
        <v>168.572</v>
      </c>
      <c r="C770">
        <v>45619.088057000001</v>
      </c>
      <c r="D770">
        <f t="shared" si="52"/>
        <v>9.0566806071685615E-2</v>
      </c>
      <c r="E770">
        <f t="shared" si="53"/>
        <v>1.3662357456702596E-2</v>
      </c>
    </row>
    <row r="771" spans="1:5" x14ac:dyDescent="0.2">
      <c r="A771" t="s">
        <v>591</v>
      </c>
      <c r="B771">
        <v>218.673</v>
      </c>
      <c r="C771">
        <v>148549.92414300001</v>
      </c>
      <c r="D771">
        <f t="shared" si="52"/>
        <v>0.11784224549147619</v>
      </c>
      <c r="E771">
        <f t="shared" si="53"/>
        <v>8.0983174277286532E-2</v>
      </c>
    </row>
    <row r="772" spans="1:5" x14ac:dyDescent="0.2">
      <c r="A772" t="s">
        <v>592</v>
      </c>
      <c r="B772">
        <v>255.488</v>
      </c>
      <c r="C772">
        <v>943340.23308000003</v>
      </c>
      <c r="D772">
        <f t="shared" si="52"/>
        <v>0.13788466584714953</v>
      </c>
      <c r="E772">
        <f t="shared" si="53"/>
        <v>0.60080730894202594</v>
      </c>
    </row>
    <row r="773" spans="1:5" x14ac:dyDescent="0.2">
      <c r="A773" t="s">
        <v>593</v>
      </c>
      <c r="B773">
        <v>361.779</v>
      </c>
      <c r="C773">
        <v>1553690.26773</v>
      </c>
      <c r="D773">
        <f t="shared" si="52"/>
        <v>0.19575045158733356</v>
      </c>
      <c r="E773">
        <f t="shared" si="53"/>
        <v>1.0000002470502827</v>
      </c>
    </row>
    <row r="774" spans="1:5" x14ac:dyDescent="0.2">
      <c r="A774" t="s">
        <v>594</v>
      </c>
      <c r="B774">
        <v>409.94299999999998</v>
      </c>
      <c r="C774">
        <v>199829.19626999999</v>
      </c>
      <c r="D774">
        <f t="shared" si="52"/>
        <v>0.22197137061519315</v>
      </c>
      <c r="E774">
        <f t="shared" si="53"/>
        <v>0.11452183593422981</v>
      </c>
    </row>
    <row r="775" spans="1:5" x14ac:dyDescent="0.2">
      <c r="A775" t="s">
        <v>595</v>
      </c>
      <c r="B775">
        <v>603.70399999999995</v>
      </c>
      <c r="C775">
        <v>742024.81196900003</v>
      </c>
      <c r="D775">
        <f t="shared" si="52"/>
        <v>0.32745661876229676</v>
      </c>
      <c r="E775">
        <f t="shared" si="53"/>
        <v>0.46913910237612494</v>
      </c>
    </row>
    <row r="776" spans="1:5" x14ac:dyDescent="0.2">
      <c r="A776" t="s">
        <v>596</v>
      </c>
      <c r="B776">
        <v>963.54499999999996</v>
      </c>
      <c r="C776">
        <v>503834.68385899998</v>
      </c>
      <c r="D776">
        <f t="shared" si="52"/>
        <v>0.52335732725627615</v>
      </c>
      <c r="E776">
        <f t="shared" si="53"/>
        <v>0.31335338652351924</v>
      </c>
    </row>
    <row r="777" spans="1:5" x14ac:dyDescent="0.2">
      <c r="A777" t="s">
        <v>597</v>
      </c>
      <c r="B777">
        <v>1136.8230000000001</v>
      </c>
      <c r="C777">
        <v>25809.167829999999</v>
      </c>
      <c r="D777">
        <f t="shared" si="52"/>
        <v>0.61769144417574839</v>
      </c>
      <c r="E777">
        <f t="shared" si="53"/>
        <v>7.0589016717245647E-4</v>
      </c>
    </row>
    <row r="778" spans="1:5" x14ac:dyDescent="0.2">
      <c r="A778" t="s">
        <v>598</v>
      </c>
      <c r="B778">
        <v>1839.068</v>
      </c>
      <c r="C778">
        <v>1081939.4896269999</v>
      </c>
      <c r="D778">
        <f t="shared" si="52"/>
        <v>1</v>
      </c>
      <c r="E778">
        <f t="shared" si="53"/>
        <v>0.69145667618969764</v>
      </c>
    </row>
    <row r="779" spans="1:5" x14ac:dyDescent="0.2">
      <c r="A779" t="s">
        <v>1309</v>
      </c>
      <c r="B779">
        <f>MAX(B751:B778)</f>
        <v>1839.068</v>
      </c>
      <c r="C779">
        <f>MAX(C751:C778)</f>
        <v>1553690.26773</v>
      </c>
    </row>
    <row r="780" spans="1:5" x14ac:dyDescent="0.2">
      <c r="A780" t="s">
        <v>1310</v>
      </c>
      <c r="B780">
        <f>MIN(B751:B778)</f>
        <v>2.214</v>
      </c>
      <c r="C780">
        <f>MIN(C751:C778)</f>
        <v>24729.893830000001</v>
      </c>
    </row>
    <row r="781" spans="1:5" x14ac:dyDescent="0.2">
      <c r="A781" t="s">
        <v>1311</v>
      </c>
      <c r="B781">
        <f>B779-B780</f>
        <v>1836.854</v>
      </c>
      <c r="C781">
        <f>C779-C780</f>
        <v>1528960.3739</v>
      </c>
    </row>
    <row r="791" spans="1:5" s="27" customFormat="1" ht="40.5" customHeight="1" x14ac:dyDescent="0.2">
      <c r="A791" s="27" t="s">
        <v>1346</v>
      </c>
      <c r="B791" s="27" t="s">
        <v>1312</v>
      </c>
      <c r="C791" s="27" t="s">
        <v>1319</v>
      </c>
      <c r="D791" s="27" t="s">
        <v>1313</v>
      </c>
      <c r="E791" s="27" t="s">
        <v>1323</v>
      </c>
    </row>
    <row r="792" spans="1:5" x14ac:dyDescent="0.2">
      <c r="A792" t="s">
        <v>106</v>
      </c>
      <c r="B792">
        <v>6.9550000000000001</v>
      </c>
      <c r="C792">
        <v>50875.712054000003</v>
      </c>
      <c r="D792">
        <f>(B792-6.843)/1334.194</f>
        <v>8.3945812977722953E-5</v>
      </c>
      <c r="E792">
        <f>(C792-24774.72)/445618.2</f>
        <v>5.8572544958890818E-2</v>
      </c>
    </row>
    <row r="793" spans="1:5" x14ac:dyDescent="0.2">
      <c r="A793" t="s">
        <v>108</v>
      </c>
      <c r="B793">
        <v>7.6280000000000001</v>
      </c>
      <c r="C793">
        <v>73088.641743999993</v>
      </c>
      <c r="D793">
        <f t="shared" ref="D793:D818" si="54">(B793-6.843)/1334.194</f>
        <v>5.8837020703136141E-4</v>
      </c>
      <c r="E793">
        <f t="shared" ref="E793:E818" si="55">(C793-24774.72)/445618.2</f>
        <v>0.10841999214574267</v>
      </c>
    </row>
    <row r="794" spans="1:5" x14ac:dyDescent="0.2">
      <c r="A794" t="s">
        <v>109</v>
      </c>
      <c r="B794">
        <v>6.843</v>
      </c>
      <c r="C794">
        <v>25437.856027000002</v>
      </c>
      <c r="D794">
        <f t="shared" si="54"/>
        <v>0</v>
      </c>
      <c r="E794">
        <f t="shared" si="55"/>
        <v>1.488125994405077E-3</v>
      </c>
    </row>
    <row r="795" spans="1:5" x14ac:dyDescent="0.2">
      <c r="A795" t="s">
        <v>110</v>
      </c>
      <c r="B795">
        <v>11.667</v>
      </c>
      <c r="C795">
        <v>25437.856027000002</v>
      </c>
      <c r="D795">
        <f t="shared" si="54"/>
        <v>3.6156660875404927E-3</v>
      </c>
      <c r="E795">
        <f t="shared" si="55"/>
        <v>1.488125994405077E-3</v>
      </c>
    </row>
    <row r="796" spans="1:5" x14ac:dyDescent="0.2">
      <c r="A796" t="s">
        <v>111</v>
      </c>
      <c r="B796">
        <v>11.667</v>
      </c>
      <c r="C796">
        <v>25437.856027000002</v>
      </c>
      <c r="D796">
        <f t="shared" si="54"/>
        <v>3.6156660875404927E-3</v>
      </c>
      <c r="E796">
        <f t="shared" si="55"/>
        <v>1.488125994405077E-3</v>
      </c>
    </row>
    <row r="797" spans="1:5" x14ac:dyDescent="0.2">
      <c r="A797" t="s">
        <v>112</v>
      </c>
      <c r="B797">
        <v>11.667</v>
      </c>
      <c r="C797">
        <v>101751.42410800001</v>
      </c>
      <c r="D797">
        <f t="shared" si="54"/>
        <v>3.6156660875404927E-3</v>
      </c>
      <c r="E797">
        <f t="shared" si="55"/>
        <v>0.17274138288786231</v>
      </c>
    </row>
    <row r="798" spans="1:5" x14ac:dyDescent="0.2">
      <c r="A798" t="s">
        <v>113</v>
      </c>
      <c r="B798">
        <v>16.715</v>
      </c>
      <c r="C798">
        <v>50875.712054000003</v>
      </c>
      <c r="D798">
        <f t="shared" si="54"/>
        <v>7.3992238010364315E-3</v>
      </c>
      <c r="E798">
        <f t="shared" si="55"/>
        <v>5.8572544958890818E-2</v>
      </c>
    </row>
    <row r="799" spans="1:5" x14ac:dyDescent="0.2">
      <c r="A799" t="s">
        <v>114</v>
      </c>
      <c r="B799">
        <v>20.193000000000001</v>
      </c>
      <c r="C799">
        <v>101751.42410800001</v>
      </c>
      <c r="D799">
        <f t="shared" si="54"/>
        <v>1.0006041100469648E-2</v>
      </c>
      <c r="E799">
        <f t="shared" si="55"/>
        <v>0.17274138288786231</v>
      </c>
    </row>
    <row r="800" spans="1:5" x14ac:dyDescent="0.2">
      <c r="A800" t="s">
        <v>115</v>
      </c>
      <c r="B800">
        <v>18.510000000000002</v>
      </c>
      <c r="C800">
        <v>25437.856027000002</v>
      </c>
      <c r="D800">
        <f t="shared" si="54"/>
        <v>8.7446053572419018E-3</v>
      </c>
      <c r="E800">
        <f t="shared" si="55"/>
        <v>1.488125994405077E-3</v>
      </c>
    </row>
    <row r="801" spans="1:5" x14ac:dyDescent="0.2">
      <c r="A801" t="s">
        <v>116</v>
      </c>
      <c r="B801">
        <v>24.456</v>
      </c>
      <c r="C801">
        <v>25437.856027000002</v>
      </c>
      <c r="D801">
        <f t="shared" si="54"/>
        <v>1.3201228606934224E-2</v>
      </c>
      <c r="E801">
        <f t="shared" si="55"/>
        <v>1.488125994405077E-3</v>
      </c>
    </row>
    <row r="802" spans="1:5" x14ac:dyDescent="0.2">
      <c r="A802" t="s">
        <v>117</v>
      </c>
      <c r="B802">
        <v>16.491</v>
      </c>
      <c r="C802">
        <v>78130.498080999998</v>
      </c>
      <c r="D802">
        <f t="shared" si="54"/>
        <v>7.2313321750809853E-3</v>
      </c>
      <c r="E802">
        <f t="shared" si="55"/>
        <v>0.11973428841326497</v>
      </c>
    </row>
    <row r="803" spans="1:5" x14ac:dyDescent="0.2">
      <c r="A803" t="s">
        <v>118</v>
      </c>
      <c r="B803">
        <v>23.895</v>
      </c>
      <c r="C803">
        <v>25973.290026999999</v>
      </c>
      <c r="D803">
        <f t="shared" si="54"/>
        <v>1.2780750025858309E-2</v>
      </c>
      <c r="E803">
        <f t="shared" si="55"/>
        <v>2.6896792523285582E-3</v>
      </c>
    </row>
    <row r="804" spans="1:5" x14ac:dyDescent="0.2">
      <c r="A804" t="s">
        <v>119</v>
      </c>
      <c r="B804">
        <v>27.597000000000001</v>
      </c>
      <c r="C804">
        <v>52692.642054000004</v>
      </c>
      <c r="D804">
        <f t="shared" si="54"/>
        <v>1.5555458951246971E-2</v>
      </c>
      <c r="E804">
        <f t="shared" si="55"/>
        <v>6.2649869448779247E-2</v>
      </c>
    </row>
    <row r="805" spans="1:5" x14ac:dyDescent="0.2">
      <c r="A805" t="s">
        <v>120</v>
      </c>
      <c r="B805">
        <v>32.084000000000003</v>
      </c>
      <c r="C805">
        <v>101631.915408</v>
      </c>
      <c r="D805">
        <f t="shared" si="54"/>
        <v>1.8918538083666996E-2</v>
      </c>
      <c r="E805">
        <f t="shared" si="55"/>
        <v>0.17247319657949339</v>
      </c>
    </row>
    <row r="806" spans="1:5" x14ac:dyDescent="0.2">
      <c r="A806" t="s">
        <v>121</v>
      </c>
      <c r="B806">
        <v>26.138999999999999</v>
      </c>
      <c r="C806">
        <v>74987.300006999998</v>
      </c>
      <c r="D806">
        <f t="shared" si="54"/>
        <v>1.4462664350161971E-2</v>
      </c>
      <c r="E806">
        <f t="shared" si="55"/>
        <v>0.11268072086597898</v>
      </c>
    </row>
    <row r="807" spans="1:5" x14ac:dyDescent="0.2">
      <c r="A807" t="s">
        <v>122</v>
      </c>
      <c r="B807">
        <v>45.322000000000003</v>
      </c>
      <c r="C807">
        <v>50875.712054000003</v>
      </c>
      <c r="D807">
        <f t="shared" si="54"/>
        <v>2.8840633371158917E-2</v>
      </c>
      <c r="E807">
        <f t="shared" si="55"/>
        <v>5.8572544958890818E-2</v>
      </c>
    </row>
    <row r="808" spans="1:5" x14ac:dyDescent="0.2">
      <c r="A808" t="s">
        <v>123</v>
      </c>
      <c r="B808">
        <v>52.838000000000001</v>
      </c>
      <c r="C808">
        <v>25437.856027000002</v>
      </c>
      <c r="D808">
        <f t="shared" si="54"/>
        <v>3.4473997034913967E-2</v>
      </c>
      <c r="E808">
        <f t="shared" si="55"/>
        <v>1.488125994405077E-3</v>
      </c>
    </row>
    <row r="809" spans="1:5" x14ac:dyDescent="0.2">
      <c r="A809" t="s">
        <v>124</v>
      </c>
      <c r="B809">
        <v>89.298000000000002</v>
      </c>
      <c r="C809">
        <v>25437.856027000002</v>
      </c>
      <c r="D809">
        <f t="shared" si="54"/>
        <v>6.1801357223911967E-2</v>
      </c>
      <c r="E809">
        <f t="shared" si="55"/>
        <v>1.488125994405077E-3</v>
      </c>
    </row>
    <row r="810" spans="1:5" x14ac:dyDescent="0.2">
      <c r="A810" t="s">
        <v>125</v>
      </c>
      <c r="B810">
        <v>91.653999999999996</v>
      </c>
      <c r="C810">
        <v>50875.712054000003</v>
      </c>
      <c r="D810">
        <f t="shared" si="54"/>
        <v>6.3567217361193348E-2</v>
      </c>
      <c r="E810">
        <f t="shared" si="55"/>
        <v>5.8572544958890818E-2</v>
      </c>
    </row>
    <row r="811" spans="1:5" x14ac:dyDescent="0.2">
      <c r="A811" t="s">
        <v>126</v>
      </c>
      <c r="B811">
        <v>114.876</v>
      </c>
      <c r="C811">
        <v>25437.856027000002</v>
      </c>
      <c r="D811">
        <f t="shared" si="54"/>
        <v>8.097248226269943E-2</v>
      </c>
      <c r="E811">
        <f t="shared" si="55"/>
        <v>1.488125994405077E-3</v>
      </c>
    </row>
    <row r="812" spans="1:5" x14ac:dyDescent="0.2">
      <c r="A812" t="s">
        <v>127</v>
      </c>
      <c r="B812">
        <v>133.947</v>
      </c>
      <c r="C812">
        <v>101751.42410800001</v>
      </c>
      <c r="D812">
        <f t="shared" si="54"/>
        <v>9.526650547071866E-2</v>
      </c>
      <c r="E812">
        <f t="shared" si="55"/>
        <v>0.17274138288786231</v>
      </c>
    </row>
    <row r="813" spans="1:5" x14ac:dyDescent="0.2">
      <c r="A813" t="s">
        <v>128</v>
      </c>
      <c r="B813">
        <v>140.22900000000001</v>
      </c>
      <c r="C813">
        <v>76313.568081000005</v>
      </c>
      <c r="D813">
        <f t="shared" si="54"/>
        <v>9.9974966159344161E-2</v>
      </c>
      <c r="E813">
        <f t="shared" si="55"/>
        <v>0.11565696392337656</v>
      </c>
    </row>
    <row r="814" spans="1:5" x14ac:dyDescent="0.2">
      <c r="A814" t="s">
        <v>129</v>
      </c>
      <c r="B814">
        <v>49.585000000000001</v>
      </c>
      <c r="C814">
        <v>445611.315542</v>
      </c>
      <c r="D814">
        <f t="shared" si="54"/>
        <v>3.2035820877623501E-2</v>
      </c>
      <c r="E814">
        <f t="shared" si="55"/>
        <v>0.94438825780006297</v>
      </c>
    </row>
    <row r="815" spans="1:5" x14ac:dyDescent="0.2">
      <c r="A815" t="s">
        <v>130</v>
      </c>
      <c r="B815">
        <v>58.447000000000003</v>
      </c>
      <c r="C815">
        <v>470392.92629500001</v>
      </c>
      <c r="D815">
        <f t="shared" si="54"/>
        <v>3.8678033329485814E-2</v>
      </c>
      <c r="E815">
        <f t="shared" si="55"/>
        <v>1.0000000141264429</v>
      </c>
    </row>
    <row r="816" spans="1:5" x14ac:dyDescent="0.2">
      <c r="A816" t="s">
        <v>131</v>
      </c>
      <c r="B816">
        <v>1054.97</v>
      </c>
      <c r="C816">
        <v>130537.531238</v>
      </c>
      <c r="D816">
        <f t="shared" si="54"/>
        <v>0.78558815284733707</v>
      </c>
      <c r="E816">
        <f t="shared" si="55"/>
        <v>0.23733952347098927</v>
      </c>
    </row>
    <row r="817" spans="1:5" x14ac:dyDescent="0.2">
      <c r="A817" t="s">
        <v>132</v>
      </c>
      <c r="B817">
        <v>1340.8130000000001</v>
      </c>
      <c r="C817">
        <v>24774.721989999998</v>
      </c>
      <c r="D817">
        <f t="shared" si="54"/>
        <v>0.99983210837404457</v>
      </c>
      <c r="E817">
        <f t="shared" si="55"/>
        <v>4.4657062862829573E-9</v>
      </c>
    </row>
    <row r="818" spans="1:5" x14ac:dyDescent="0.2">
      <c r="A818" t="s">
        <v>133</v>
      </c>
      <c r="B818">
        <v>1341.037</v>
      </c>
      <c r="C818">
        <v>24774.721989999998</v>
      </c>
      <c r="D818">
        <f t="shared" si="54"/>
        <v>1</v>
      </c>
      <c r="E818">
        <f t="shared" si="55"/>
        <v>4.4657062862829573E-9</v>
      </c>
    </row>
    <row r="819" spans="1:5" x14ac:dyDescent="0.2">
      <c r="A819" t="s">
        <v>1309</v>
      </c>
      <c r="B819">
        <f>MAX(B792:B818)</f>
        <v>1341.037</v>
      </c>
      <c r="C819">
        <f>MAX(C792:C818)</f>
        <v>470392.92629500001</v>
      </c>
    </row>
    <row r="820" spans="1:5" x14ac:dyDescent="0.2">
      <c r="A820" t="s">
        <v>1310</v>
      </c>
      <c r="B820">
        <f>MIN(B792:B818)</f>
        <v>6.843</v>
      </c>
      <c r="C820">
        <f>MIN(C792:C818)</f>
        <v>24774.721989999998</v>
      </c>
    </row>
    <row r="821" spans="1:5" x14ac:dyDescent="0.2">
      <c r="A821" t="s">
        <v>1311</v>
      </c>
      <c r="B821">
        <f>B819-B820</f>
        <v>1334.194</v>
      </c>
      <c r="C821">
        <f>C819-C820</f>
        <v>445618.20430500002</v>
      </c>
    </row>
    <row r="833" spans="1:5" s="27" customFormat="1" ht="40.5" customHeight="1" x14ac:dyDescent="0.2">
      <c r="A833" s="27" t="s">
        <v>1347</v>
      </c>
      <c r="B833" s="27" t="s">
        <v>1312</v>
      </c>
      <c r="C833" s="27" t="s">
        <v>1319</v>
      </c>
      <c r="D833" s="27" t="s">
        <v>1313</v>
      </c>
      <c r="E833" s="27" t="s">
        <v>1323</v>
      </c>
    </row>
    <row r="834" spans="1:5" x14ac:dyDescent="0.2">
      <c r="A834" t="s">
        <v>599</v>
      </c>
      <c r="B834">
        <v>72.245000000000005</v>
      </c>
      <c r="C834">
        <v>70145.657049999994</v>
      </c>
      <c r="D834">
        <f>(B834-72.245)/992.538</f>
        <v>0</v>
      </c>
      <c r="E834">
        <f>(C834-21154.66)/417924.2</f>
        <v>0.11722459970013699</v>
      </c>
    </row>
    <row r="835" spans="1:5" x14ac:dyDescent="0.2">
      <c r="A835" t="s">
        <v>601</v>
      </c>
      <c r="B835">
        <v>74.02</v>
      </c>
      <c r="C835">
        <v>24006.690030000002</v>
      </c>
      <c r="D835">
        <f t="shared" ref="D835:D858" si="56">(B835-72.245)/992.538</f>
        <v>1.7883446276112265E-3</v>
      </c>
      <c r="E835">
        <f t="shared" ref="E835:E858" si="57">(C835-21154.66)/417924.2</f>
        <v>6.8242758615079044E-3</v>
      </c>
    </row>
    <row r="836" spans="1:5" x14ac:dyDescent="0.2">
      <c r="A836" t="s">
        <v>602</v>
      </c>
      <c r="B836">
        <v>73.7</v>
      </c>
      <c r="C836">
        <v>23980.311229999999</v>
      </c>
      <c r="D836">
        <f t="shared" si="56"/>
        <v>1.4659388355911798E-3</v>
      </c>
      <c r="E836">
        <f t="shared" si="57"/>
        <v>6.7611572385614408E-3</v>
      </c>
    </row>
    <row r="837" spans="1:5" x14ac:dyDescent="0.2">
      <c r="A837" t="s">
        <v>603</v>
      </c>
      <c r="B837">
        <v>73.878</v>
      </c>
      <c r="C837">
        <v>255790.86269000001</v>
      </c>
      <c r="D837">
        <f t="shared" si="56"/>
        <v>1.6452770574023317E-3</v>
      </c>
      <c r="E837">
        <f t="shared" si="57"/>
        <v>0.56143243844218638</v>
      </c>
    </row>
    <row r="838" spans="1:5" x14ac:dyDescent="0.2">
      <c r="A838" t="s">
        <v>604</v>
      </c>
      <c r="B838">
        <v>86.302999999999997</v>
      </c>
      <c r="C838">
        <v>298451.48470999999</v>
      </c>
      <c r="D838">
        <f t="shared" si="56"/>
        <v>1.4163689450680974E-2</v>
      </c>
      <c r="E838">
        <f t="shared" si="57"/>
        <v>0.66350985348539282</v>
      </c>
    </row>
    <row r="839" spans="1:5" x14ac:dyDescent="0.2">
      <c r="A839" t="s">
        <v>605</v>
      </c>
      <c r="B839">
        <v>100.965</v>
      </c>
      <c r="C839">
        <v>439078.81998700002</v>
      </c>
      <c r="D839">
        <f t="shared" si="56"/>
        <v>2.8935919833799811E-2</v>
      </c>
      <c r="E839">
        <f t="shared" si="57"/>
        <v>0.99999990425775787</v>
      </c>
    </row>
    <row r="840" spans="1:5" x14ac:dyDescent="0.2">
      <c r="A840" t="s">
        <v>606</v>
      </c>
      <c r="B840">
        <v>110.905</v>
      </c>
      <c r="C840">
        <v>304906.29992999998</v>
      </c>
      <c r="D840">
        <f t="shared" si="56"/>
        <v>3.8950649748422723E-2</v>
      </c>
      <c r="E840">
        <f t="shared" si="57"/>
        <v>0.67895479594146502</v>
      </c>
    </row>
    <row r="841" spans="1:5" x14ac:dyDescent="0.2">
      <c r="A841" t="s">
        <v>607</v>
      </c>
      <c r="B841">
        <v>121.307</v>
      </c>
      <c r="C841">
        <v>112599.78367999999</v>
      </c>
      <c r="D841">
        <f t="shared" si="56"/>
        <v>4.9430853025274599E-2</v>
      </c>
      <c r="E841">
        <f t="shared" si="57"/>
        <v>0.21880791703375874</v>
      </c>
    </row>
    <row r="842" spans="1:5" x14ac:dyDescent="0.2">
      <c r="A842" t="s">
        <v>608</v>
      </c>
      <c r="B842">
        <v>123.08199999999999</v>
      </c>
      <c r="C842">
        <v>327532.85953700001</v>
      </c>
      <c r="D842">
        <f t="shared" si="56"/>
        <v>5.1219197652885823E-2</v>
      </c>
      <c r="E842">
        <f t="shared" si="57"/>
        <v>0.73309513911135094</v>
      </c>
    </row>
    <row r="843" spans="1:5" x14ac:dyDescent="0.2">
      <c r="A843" t="s">
        <v>609</v>
      </c>
      <c r="B843">
        <v>130.928</v>
      </c>
      <c r="C843">
        <v>44936.445189999999</v>
      </c>
      <c r="D843">
        <f t="shared" si="56"/>
        <v>5.9124184665977519E-2</v>
      </c>
      <c r="E843">
        <f t="shared" si="57"/>
        <v>5.6904541995893031E-2</v>
      </c>
    </row>
    <row r="844" spans="1:5" x14ac:dyDescent="0.2">
      <c r="A844" t="s">
        <v>610</v>
      </c>
      <c r="B844">
        <v>147.01</v>
      </c>
      <c r="C844">
        <v>298391.58620000002</v>
      </c>
      <c r="D844">
        <f t="shared" si="56"/>
        <v>7.5327090751185335E-2</v>
      </c>
      <c r="E844">
        <f t="shared" si="57"/>
        <v>0.66336652962427167</v>
      </c>
    </row>
    <row r="845" spans="1:5" x14ac:dyDescent="0.2">
      <c r="A845" t="s">
        <v>611</v>
      </c>
      <c r="B845">
        <v>164.29900000000001</v>
      </c>
      <c r="C845">
        <v>341479.34792999999</v>
      </c>
      <c r="D845">
        <f t="shared" si="56"/>
        <v>9.2746071183168813E-2</v>
      </c>
      <c r="E845">
        <f t="shared" si="57"/>
        <v>0.76646599534078186</v>
      </c>
    </row>
    <row r="846" spans="1:5" x14ac:dyDescent="0.2">
      <c r="A846" t="s">
        <v>612</v>
      </c>
      <c r="B846">
        <v>189.64699999999999</v>
      </c>
      <c r="C846">
        <v>275703.56310700002</v>
      </c>
      <c r="D846">
        <f t="shared" si="56"/>
        <v>0.11828463998355729</v>
      </c>
      <c r="E846">
        <f t="shared" si="57"/>
        <v>0.60907911795249003</v>
      </c>
    </row>
    <row r="847" spans="1:5" x14ac:dyDescent="0.2">
      <c r="A847" t="s">
        <v>613</v>
      </c>
      <c r="B847">
        <v>218.083</v>
      </c>
      <c r="C847">
        <v>210814.98591700001</v>
      </c>
      <c r="D847">
        <f t="shared" si="56"/>
        <v>0.14693442467693932</v>
      </c>
      <c r="E847">
        <f t="shared" si="57"/>
        <v>0.45381513182773336</v>
      </c>
    </row>
    <row r="848" spans="1:5" x14ac:dyDescent="0.2">
      <c r="A848" t="s">
        <v>614</v>
      </c>
      <c r="B848">
        <v>260.32900000000001</v>
      </c>
      <c r="C848">
        <v>344603.165263</v>
      </c>
      <c r="D848">
        <f t="shared" si="56"/>
        <v>0.18949803433218679</v>
      </c>
      <c r="E848">
        <f t="shared" si="57"/>
        <v>0.77394059799121473</v>
      </c>
    </row>
    <row r="849" spans="1:5" x14ac:dyDescent="0.2">
      <c r="A849" t="s">
        <v>615</v>
      </c>
      <c r="B849">
        <v>284.68299999999999</v>
      </c>
      <c r="C849">
        <v>273999.17735000001</v>
      </c>
      <c r="D849">
        <f t="shared" si="56"/>
        <v>0.21403513014111297</v>
      </c>
      <c r="E849">
        <f t="shared" si="57"/>
        <v>0.60500090052215216</v>
      </c>
    </row>
    <row r="850" spans="1:5" x14ac:dyDescent="0.2">
      <c r="A850" t="s">
        <v>616</v>
      </c>
      <c r="B850">
        <v>346.38400000000001</v>
      </c>
      <c r="C850">
        <v>85722.431119999994</v>
      </c>
      <c r="D850">
        <f t="shared" si="56"/>
        <v>0.27620000443307963</v>
      </c>
      <c r="E850">
        <f t="shared" si="57"/>
        <v>0.15449636828879493</v>
      </c>
    </row>
    <row r="851" spans="1:5" x14ac:dyDescent="0.2">
      <c r="A851" t="s">
        <v>617</v>
      </c>
      <c r="B851">
        <v>401.12599999999998</v>
      </c>
      <c r="C851">
        <v>21154.664629999999</v>
      </c>
      <c r="D851">
        <f t="shared" si="56"/>
        <v>0.33135356026671015</v>
      </c>
      <c r="E851">
        <f t="shared" si="57"/>
        <v>1.1078564006228124E-8</v>
      </c>
    </row>
    <row r="852" spans="1:5" x14ac:dyDescent="0.2">
      <c r="A852" t="s">
        <v>618</v>
      </c>
      <c r="B852">
        <v>466.27100000000002</v>
      </c>
      <c r="C852">
        <v>44306.565260000003</v>
      </c>
      <c r="D852">
        <f t="shared" si="56"/>
        <v>0.39698832689529268</v>
      </c>
      <c r="E852">
        <f t="shared" si="57"/>
        <v>5.5397378902681399E-2</v>
      </c>
    </row>
    <row r="853" spans="1:5" x14ac:dyDescent="0.2">
      <c r="A853" t="s">
        <v>619</v>
      </c>
      <c r="B853">
        <v>551.61500000000001</v>
      </c>
      <c r="C853">
        <v>47005.888619999998</v>
      </c>
      <c r="D853">
        <f t="shared" si="56"/>
        <v>0.48297395162704099</v>
      </c>
      <c r="E853">
        <f t="shared" si="57"/>
        <v>6.1856261542164816E-2</v>
      </c>
    </row>
    <row r="854" spans="1:5" x14ac:dyDescent="0.2">
      <c r="A854" t="s">
        <v>620</v>
      </c>
      <c r="B854">
        <v>626.62900000000002</v>
      </c>
      <c r="C854">
        <v>62547.30212</v>
      </c>
      <c r="D854">
        <f t="shared" si="56"/>
        <v>0.55855191438514196</v>
      </c>
      <c r="E854">
        <f t="shared" si="57"/>
        <v>9.9043420122596398E-2</v>
      </c>
    </row>
    <row r="855" spans="1:5" x14ac:dyDescent="0.2">
      <c r="A855" t="s">
        <v>621</v>
      </c>
      <c r="B855">
        <v>762.88199999999995</v>
      </c>
      <c r="C855">
        <v>66676.669089999996</v>
      </c>
      <c r="D855">
        <f t="shared" si="56"/>
        <v>0.69582927807298056</v>
      </c>
      <c r="E855">
        <f t="shared" si="57"/>
        <v>0.10892408022794563</v>
      </c>
    </row>
    <row r="856" spans="1:5" x14ac:dyDescent="0.2">
      <c r="A856" t="s">
        <v>622</v>
      </c>
      <c r="B856">
        <v>850.10799999999995</v>
      </c>
      <c r="C856">
        <v>66676.669089999996</v>
      </c>
      <c r="D856">
        <f t="shared" si="56"/>
        <v>0.78371105186904677</v>
      </c>
      <c r="E856">
        <f t="shared" si="57"/>
        <v>0.10892408022794563</v>
      </c>
    </row>
    <row r="857" spans="1:5" x14ac:dyDescent="0.2">
      <c r="A857" t="s">
        <v>623</v>
      </c>
      <c r="B857">
        <v>1006.419</v>
      </c>
      <c r="C857">
        <v>22660.489229999999</v>
      </c>
      <c r="D857">
        <f t="shared" si="56"/>
        <v>0.9411972136079424</v>
      </c>
      <c r="E857">
        <f t="shared" si="57"/>
        <v>3.6031156606867927E-3</v>
      </c>
    </row>
    <row r="858" spans="1:5" x14ac:dyDescent="0.2">
      <c r="A858" t="s">
        <v>624</v>
      </c>
      <c r="B858">
        <v>1064.7829999999999</v>
      </c>
      <c r="C858">
        <v>45723.030460000002</v>
      </c>
      <c r="D858">
        <f t="shared" si="56"/>
        <v>0.99999999999999989</v>
      </c>
      <c r="E858">
        <f t="shared" si="57"/>
        <v>5.8786666242347296E-2</v>
      </c>
    </row>
    <row r="859" spans="1:5" x14ac:dyDescent="0.2">
      <c r="A859" t="s">
        <v>1309</v>
      </c>
      <c r="B859">
        <f>MAX(B834:B858)</f>
        <v>1064.7829999999999</v>
      </c>
      <c r="C859">
        <f>MAX(C834:C858)</f>
        <v>439078.81998700002</v>
      </c>
    </row>
    <row r="860" spans="1:5" x14ac:dyDescent="0.2">
      <c r="A860" t="s">
        <v>1310</v>
      </c>
      <c r="B860">
        <f>MIN(B834:B858)</f>
        <v>72.245000000000005</v>
      </c>
      <c r="C860">
        <f>MIN(C834:C858)</f>
        <v>21154.664629999999</v>
      </c>
    </row>
    <row r="861" spans="1:5" x14ac:dyDescent="0.2">
      <c r="A861" t="s">
        <v>1311</v>
      </c>
      <c r="B861">
        <f>B859-B860</f>
        <v>992.5379999999999</v>
      </c>
      <c r="C861">
        <f>C859-C860</f>
        <v>417924.15535700001</v>
      </c>
    </row>
    <row r="871" spans="1:5" s="27" customFormat="1" ht="40.5" customHeight="1" x14ac:dyDescent="0.2">
      <c r="A871" s="27" t="s">
        <v>1362</v>
      </c>
      <c r="B871" s="27" t="s">
        <v>1312</v>
      </c>
      <c r="C871" s="27" t="s">
        <v>1319</v>
      </c>
      <c r="D871" s="27" t="s">
        <v>1313</v>
      </c>
      <c r="E871" s="27" t="s">
        <v>1323</v>
      </c>
    </row>
    <row r="872" spans="1:5" x14ac:dyDescent="0.2">
      <c r="A872" t="s">
        <v>327</v>
      </c>
      <c r="B872">
        <v>316.41300000000001</v>
      </c>
      <c r="C872">
        <v>444029.88039300003</v>
      </c>
      <c r="D872">
        <f>(B872-314.911)/810.257</f>
        <v>1.8537328279792827E-3</v>
      </c>
      <c r="E872">
        <f>(C872-24774.72)/419255.2</f>
        <v>0.99999990553009233</v>
      </c>
    </row>
    <row r="873" spans="1:5" x14ac:dyDescent="0.2">
      <c r="A873" t="s">
        <v>329</v>
      </c>
      <c r="B873">
        <v>357.47699999999998</v>
      </c>
      <c r="C873">
        <v>144167.383328</v>
      </c>
      <c r="D873">
        <f t="shared" ref="D873:D891" si="58">(B873-314.911)/810.257</f>
        <v>5.2533949105037017E-2</v>
      </c>
      <c r="E873">
        <f t="shared" ref="E873:E891" si="59">(C873-24774.72)/419255.2</f>
        <v>0.28477324390490566</v>
      </c>
    </row>
    <row r="874" spans="1:5" x14ac:dyDescent="0.2">
      <c r="A874" t="s">
        <v>330</v>
      </c>
      <c r="B874">
        <v>357.005</v>
      </c>
      <c r="C874">
        <v>24774.721989999998</v>
      </c>
      <c r="D874">
        <f t="shared" si="58"/>
        <v>5.1951417883461665E-2</v>
      </c>
      <c r="E874">
        <f t="shared" si="59"/>
        <v>4.7465123796248585E-9</v>
      </c>
    </row>
    <row r="875" spans="1:5" x14ac:dyDescent="0.2">
      <c r="A875" t="s">
        <v>331</v>
      </c>
      <c r="B875">
        <v>314.911</v>
      </c>
      <c r="C875">
        <v>96365.484574000002</v>
      </c>
      <c r="D875">
        <f t="shared" si="58"/>
        <v>0</v>
      </c>
      <c r="E875">
        <f t="shared" si="59"/>
        <v>0.17075701046522498</v>
      </c>
    </row>
    <row r="876" spans="1:5" x14ac:dyDescent="0.2">
      <c r="A876" t="s">
        <v>332</v>
      </c>
      <c r="B876">
        <v>377.25900000000001</v>
      </c>
      <c r="C876">
        <v>51629.174016999998</v>
      </c>
      <c r="D876">
        <f t="shared" si="58"/>
        <v>7.6948425005893217E-2</v>
      </c>
      <c r="E876">
        <f t="shared" si="59"/>
        <v>6.4052763130904508E-2</v>
      </c>
    </row>
    <row r="877" spans="1:5" x14ac:dyDescent="0.2">
      <c r="A877" t="s">
        <v>333</v>
      </c>
      <c r="B877">
        <v>342.75900000000001</v>
      </c>
      <c r="C877">
        <v>51629.174016999998</v>
      </c>
      <c r="D877">
        <f t="shared" si="58"/>
        <v>3.4369342072947243E-2</v>
      </c>
      <c r="E877">
        <f t="shared" si="59"/>
        <v>6.4052763130904508E-2</v>
      </c>
    </row>
    <row r="878" spans="1:5" x14ac:dyDescent="0.2">
      <c r="A878" t="s">
        <v>334</v>
      </c>
      <c r="B878">
        <v>388.286</v>
      </c>
      <c r="C878">
        <v>24774.721989999998</v>
      </c>
      <c r="D878">
        <f t="shared" si="58"/>
        <v>9.0557687252316249E-2</v>
      </c>
      <c r="E878">
        <f t="shared" si="59"/>
        <v>4.7465123796248585E-9</v>
      </c>
    </row>
    <row r="879" spans="1:5" x14ac:dyDescent="0.2">
      <c r="A879" t="s">
        <v>335</v>
      </c>
      <c r="B879">
        <v>409.52600000000001</v>
      </c>
      <c r="C879">
        <v>74798.067943999995</v>
      </c>
      <c r="D879">
        <f t="shared" si="58"/>
        <v>0.11677159222320821</v>
      </c>
      <c r="E879">
        <f t="shared" si="59"/>
        <v>0.11931479429235461</v>
      </c>
    </row>
    <row r="880" spans="1:5" x14ac:dyDescent="0.2">
      <c r="A880" t="s">
        <v>336</v>
      </c>
      <c r="B880">
        <v>428.06299999999999</v>
      </c>
      <c r="C880">
        <v>24774.721989999998</v>
      </c>
      <c r="D880">
        <f t="shared" si="58"/>
        <v>0.1396495186095276</v>
      </c>
      <c r="E880">
        <f t="shared" si="59"/>
        <v>4.7465123796248585E-9</v>
      </c>
    </row>
    <row r="881" spans="1:5" x14ac:dyDescent="0.2">
      <c r="A881" t="s">
        <v>337</v>
      </c>
      <c r="B881">
        <v>444.71199999999999</v>
      </c>
      <c r="C881">
        <v>49549.443979999996</v>
      </c>
      <c r="D881">
        <f t="shared" si="58"/>
        <v>0.16019732010954549</v>
      </c>
      <c r="E881">
        <f t="shared" si="59"/>
        <v>5.9092228265743618E-2</v>
      </c>
    </row>
    <row r="882" spans="1:5" x14ac:dyDescent="0.2">
      <c r="A882" t="s">
        <v>338</v>
      </c>
      <c r="B882">
        <v>543.18899999999996</v>
      </c>
      <c r="C882">
        <v>47482.901054000002</v>
      </c>
      <c r="D882">
        <f t="shared" si="58"/>
        <v>0.28173530126860979</v>
      </c>
      <c r="E882">
        <f t="shared" si="59"/>
        <v>5.416314706174187E-2</v>
      </c>
    </row>
    <row r="883" spans="1:5" x14ac:dyDescent="0.2">
      <c r="A883" t="s">
        <v>339</v>
      </c>
      <c r="B883">
        <v>566.14499999999998</v>
      </c>
      <c r="C883">
        <v>74324.165970000002</v>
      </c>
      <c r="D883">
        <f t="shared" si="58"/>
        <v>0.31006705279929703</v>
      </c>
      <c r="E883">
        <f t="shared" si="59"/>
        <v>0.11818445178497487</v>
      </c>
    </row>
    <row r="884" spans="1:5" x14ac:dyDescent="0.2">
      <c r="A884" t="s">
        <v>340</v>
      </c>
      <c r="B884">
        <v>510.44900000000001</v>
      </c>
      <c r="C884">
        <v>121974.95168699999</v>
      </c>
      <c r="D884">
        <f t="shared" si="58"/>
        <v>0.2413283686534026</v>
      </c>
      <c r="E884">
        <f t="shared" si="59"/>
        <v>0.23184025311313966</v>
      </c>
    </row>
    <row r="885" spans="1:5" x14ac:dyDescent="0.2">
      <c r="A885" t="s">
        <v>341</v>
      </c>
      <c r="B885">
        <v>546.75</v>
      </c>
      <c r="C885">
        <v>74322.898669999995</v>
      </c>
      <c r="D885">
        <f t="shared" si="58"/>
        <v>0.28613020313308002</v>
      </c>
      <c r="E885">
        <f t="shared" si="59"/>
        <v>0.11818142904369461</v>
      </c>
    </row>
    <row r="886" spans="1:5" x14ac:dyDescent="0.2">
      <c r="A886" t="s">
        <v>342</v>
      </c>
      <c r="B886">
        <v>572.15300000000002</v>
      </c>
      <c r="C886">
        <v>24774.721989999998</v>
      </c>
      <c r="D886">
        <f t="shared" si="58"/>
        <v>0.31748198411121414</v>
      </c>
      <c r="E886">
        <f t="shared" si="59"/>
        <v>4.7465123796248585E-9</v>
      </c>
    </row>
    <row r="887" spans="1:5" x14ac:dyDescent="0.2">
      <c r="A887" t="s">
        <v>343</v>
      </c>
      <c r="B887">
        <v>591.37599999999998</v>
      </c>
      <c r="C887">
        <v>24774.721989999998</v>
      </c>
      <c r="D887">
        <f t="shared" si="58"/>
        <v>0.34120655545092482</v>
      </c>
      <c r="E887">
        <f t="shared" si="59"/>
        <v>4.7465123796248585E-9</v>
      </c>
    </row>
    <row r="888" spans="1:5" x14ac:dyDescent="0.2">
      <c r="A888" t="s">
        <v>344</v>
      </c>
      <c r="B888">
        <v>624.45899999999995</v>
      </c>
      <c r="C888">
        <v>98350.855351000006</v>
      </c>
      <c r="D888">
        <f t="shared" si="58"/>
        <v>0.38203681054282773</v>
      </c>
      <c r="E888">
        <f t="shared" si="59"/>
        <v>0.17549248131209821</v>
      </c>
    </row>
    <row r="889" spans="1:5" x14ac:dyDescent="0.2">
      <c r="A889" t="s">
        <v>345</v>
      </c>
      <c r="B889">
        <v>679.25400000000002</v>
      </c>
      <c r="C889">
        <v>98265.410136999999</v>
      </c>
      <c r="D889">
        <f t="shared" si="58"/>
        <v>0.44966350182719811</v>
      </c>
      <c r="E889">
        <f t="shared" si="59"/>
        <v>0.17528867891680294</v>
      </c>
    </row>
    <row r="890" spans="1:5" x14ac:dyDescent="0.2">
      <c r="A890" t="s">
        <v>346</v>
      </c>
      <c r="B890">
        <v>728.34199999999998</v>
      </c>
      <c r="C890">
        <v>45277.855753999997</v>
      </c>
      <c r="D890">
        <f t="shared" si="58"/>
        <v>0.51024674887103727</v>
      </c>
      <c r="E890">
        <f t="shared" si="59"/>
        <v>4.8903712473929946E-2</v>
      </c>
    </row>
    <row r="891" spans="1:5" x14ac:dyDescent="0.2">
      <c r="A891" t="s">
        <v>347</v>
      </c>
      <c r="B891">
        <v>1125.1679999999999</v>
      </c>
      <c r="C891">
        <v>238492.28737599999</v>
      </c>
      <c r="D891">
        <f t="shared" si="58"/>
        <v>0.99999999999999989</v>
      </c>
      <c r="E891">
        <f t="shared" si="59"/>
        <v>0.50975531699070153</v>
      </c>
    </row>
    <row r="892" spans="1:5" x14ac:dyDescent="0.2">
      <c r="A892" t="s">
        <v>1309</v>
      </c>
      <c r="B892">
        <f>MAX(B872:B891)</f>
        <v>1125.1679999999999</v>
      </c>
      <c r="C892">
        <f>MAX(C872:C891)</f>
        <v>444029.88039300003</v>
      </c>
    </row>
    <row r="893" spans="1:5" x14ac:dyDescent="0.2">
      <c r="A893" t="s">
        <v>1310</v>
      </c>
      <c r="B893">
        <f>MIN(B872:B891)</f>
        <v>314.911</v>
      </c>
      <c r="C893">
        <f>MIN(C872:C891)</f>
        <v>24774.721989999998</v>
      </c>
    </row>
    <row r="894" spans="1:5" x14ac:dyDescent="0.2">
      <c r="A894" t="s">
        <v>1311</v>
      </c>
      <c r="B894">
        <f>B892-B893</f>
        <v>810.25699999999983</v>
      </c>
      <c r="C894">
        <f>C892-C893</f>
        <v>419255.15840300004</v>
      </c>
    </row>
    <row r="907" spans="1:5" s="27" customFormat="1" ht="40.5" customHeight="1" x14ac:dyDescent="0.2">
      <c r="A907" s="27" t="s">
        <v>1363</v>
      </c>
      <c r="B907" s="27" t="s">
        <v>1312</v>
      </c>
      <c r="C907" s="27" t="s">
        <v>1319</v>
      </c>
      <c r="D907" s="27" t="s">
        <v>1313</v>
      </c>
      <c r="E907" s="27" t="s">
        <v>1323</v>
      </c>
    </row>
    <row r="908" spans="1:5" x14ac:dyDescent="0.2">
      <c r="A908" t="s">
        <v>134</v>
      </c>
      <c r="B908">
        <v>31.835000000000001</v>
      </c>
      <c r="C908">
        <v>359684.49693999998</v>
      </c>
      <c r="D908">
        <f>(B908-6.656)/192.66</f>
        <v>0.13069137340392403</v>
      </c>
      <c r="E908">
        <f>(C908-19017.2)/340667.3</f>
        <v>0.99999999101762915</v>
      </c>
    </row>
    <row r="909" spans="1:5" x14ac:dyDescent="0.2">
      <c r="A909" t="s">
        <v>136</v>
      </c>
      <c r="B909">
        <v>34.588999999999999</v>
      </c>
      <c r="C909">
        <v>341072.21804800001</v>
      </c>
      <c r="D909">
        <f t="shared" ref="D909:D933" si="60">(B909-6.656)/192.66</f>
        <v>0.14498598567424478</v>
      </c>
      <c r="E909">
        <f t="shared" ref="E909:E933" si="61">(C909-19017.2)/340667.3</f>
        <v>0.94536522304312742</v>
      </c>
    </row>
    <row r="910" spans="1:5" x14ac:dyDescent="0.2">
      <c r="A910" t="s">
        <v>137</v>
      </c>
      <c r="B910">
        <v>53.872999999999998</v>
      </c>
      <c r="C910">
        <v>24784.983227000001</v>
      </c>
      <c r="D910">
        <f t="shared" si="60"/>
        <v>0.24507941451261289</v>
      </c>
      <c r="E910">
        <f t="shared" si="61"/>
        <v>1.6930839053234639E-2</v>
      </c>
    </row>
    <row r="911" spans="1:5" x14ac:dyDescent="0.2">
      <c r="A911" t="s">
        <v>138</v>
      </c>
      <c r="B911">
        <v>68.527000000000001</v>
      </c>
      <c r="C911">
        <v>165107.09809499999</v>
      </c>
      <c r="D911">
        <f t="shared" si="60"/>
        <v>0.32114086992629504</v>
      </c>
      <c r="E911">
        <f t="shared" si="61"/>
        <v>0.42883452005813294</v>
      </c>
    </row>
    <row r="912" spans="1:5" x14ac:dyDescent="0.2">
      <c r="A912" t="s">
        <v>139</v>
      </c>
      <c r="B912">
        <v>86.805000000000007</v>
      </c>
      <c r="C912">
        <v>23878.005026999999</v>
      </c>
      <c r="D912">
        <f t="shared" si="60"/>
        <v>0.4160126647980899</v>
      </c>
      <c r="E912">
        <f t="shared" si="61"/>
        <v>1.4268481380514064E-2</v>
      </c>
    </row>
    <row r="913" spans="1:5" x14ac:dyDescent="0.2">
      <c r="A913" t="s">
        <v>140</v>
      </c>
      <c r="B913">
        <v>6.6559999999999997</v>
      </c>
      <c r="C913">
        <v>214559.77051999999</v>
      </c>
      <c r="D913">
        <f t="shared" si="60"/>
        <v>0</v>
      </c>
      <c r="E913">
        <f t="shared" si="61"/>
        <v>0.57399865064830113</v>
      </c>
    </row>
    <row r="914" spans="1:5" x14ac:dyDescent="0.2">
      <c r="A914" t="s">
        <v>141</v>
      </c>
      <c r="B914">
        <v>9.391</v>
      </c>
      <c r="C914">
        <v>19017.199929999999</v>
      </c>
      <c r="D914">
        <f t="shared" si="60"/>
        <v>1.4195992940932213E-2</v>
      </c>
      <c r="E914">
        <f t="shared" si="61"/>
        <v>-2.054790755368363E-10</v>
      </c>
    </row>
    <row r="915" spans="1:5" x14ac:dyDescent="0.2">
      <c r="A915" t="s">
        <v>142</v>
      </c>
      <c r="B915">
        <v>11.319000000000001</v>
      </c>
      <c r="C915">
        <v>49549.443979999996</v>
      </c>
      <c r="D915">
        <f t="shared" si="60"/>
        <v>2.4203259628360851E-2</v>
      </c>
      <c r="E915">
        <f t="shared" si="61"/>
        <v>8.9624815707289765E-2</v>
      </c>
    </row>
    <row r="916" spans="1:5" x14ac:dyDescent="0.2">
      <c r="A916" t="s">
        <v>143</v>
      </c>
      <c r="B916">
        <v>12.643000000000001</v>
      </c>
      <c r="C916">
        <v>42309.329259999999</v>
      </c>
      <c r="D916">
        <f t="shared" si="60"/>
        <v>3.1075469739437356E-2</v>
      </c>
      <c r="E916">
        <f t="shared" si="61"/>
        <v>6.8372072282840174E-2</v>
      </c>
    </row>
    <row r="917" spans="1:5" x14ac:dyDescent="0.2">
      <c r="A917" t="s">
        <v>144</v>
      </c>
      <c r="B917">
        <v>13.366</v>
      </c>
      <c r="C917">
        <v>21202.60353</v>
      </c>
      <c r="D917">
        <f t="shared" si="60"/>
        <v>3.4828194747223089E-2</v>
      </c>
      <c r="E917">
        <f t="shared" si="61"/>
        <v>6.4150669289362366E-3</v>
      </c>
    </row>
    <row r="918" spans="1:5" x14ac:dyDescent="0.2">
      <c r="A918" t="s">
        <v>145</v>
      </c>
      <c r="B918">
        <v>16.437999999999999</v>
      </c>
      <c r="C918">
        <v>135851.72115999999</v>
      </c>
      <c r="D918">
        <f t="shared" si="60"/>
        <v>5.0773383162047131E-2</v>
      </c>
      <c r="E918">
        <f t="shared" si="61"/>
        <v>0.34295783939344926</v>
      </c>
    </row>
    <row r="919" spans="1:5" x14ac:dyDescent="0.2">
      <c r="A919" t="s">
        <v>146</v>
      </c>
      <c r="B919">
        <v>20.556999999999999</v>
      </c>
      <c r="C919">
        <v>123366.06564099999</v>
      </c>
      <c r="D919">
        <f t="shared" si="60"/>
        <v>7.2153015675282886E-2</v>
      </c>
      <c r="E919">
        <f t="shared" si="61"/>
        <v>0.30630725532212805</v>
      </c>
    </row>
    <row r="920" spans="1:5" x14ac:dyDescent="0.2">
      <c r="A920" t="s">
        <v>147</v>
      </c>
      <c r="B920">
        <v>40.771000000000001</v>
      </c>
      <c r="C920">
        <v>21202.60353</v>
      </c>
      <c r="D920">
        <f t="shared" si="60"/>
        <v>0.17707360116267001</v>
      </c>
      <c r="E920">
        <f t="shared" si="61"/>
        <v>6.4150669289362366E-3</v>
      </c>
    </row>
    <row r="921" spans="1:5" x14ac:dyDescent="0.2">
      <c r="A921" t="s">
        <v>148</v>
      </c>
      <c r="B921">
        <v>43.042999999999999</v>
      </c>
      <c r="C921">
        <v>110118.48117</v>
      </c>
      <c r="D921">
        <f t="shared" si="60"/>
        <v>0.18886639676113362</v>
      </c>
      <c r="E921">
        <f t="shared" si="61"/>
        <v>0.26742009335794781</v>
      </c>
    </row>
    <row r="922" spans="1:5" x14ac:dyDescent="0.2">
      <c r="A922" t="s">
        <v>149</v>
      </c>
      <c r="B922">
        <v>54.959000000000003</v>
      </c>
      <c r="C922">
        <v>38436.451860000001</v>
      </c>
      <c r="D922">
        <f t="shared" si="60"/>
        <v>0.25071628776082222</v>
      </c>
      <c r="E922">
        <f t="shared" si="61"/>
        <v>5.7003568760488607E-2</v>
      </c>
    </row>
    <row r="923" spans="1:5" x14ac:dyDescent="0.2">
      <c r="A923" t="s">
        <v>150</v>
      </c>
      <c r="B923">
        <v>121.268</v>
      </c>
      <c r="C923">
        <v>86957.219880000004</v>
      </c>
      <c r="D923">
        <f t="shared" si="60"/>
        <v>0.59489255683587661</v>
      </c>
      <c r="E923">
        <f t="shared" si="61"/>
        <v>0.19943217291474705</v>
      </c>
    </row>
    <row r="924" spans="1:5" x14ac:dyDescent="0.2">
      <c r="A924" t="s">
        <v>151</v>
      </c>
      <c r="B924">
        <v>141.70699999999999</v>
      </c>
      <c r="C924">
        <v>218428.299504</v>
      </c>
      <c r="D924">
        <f t="shared" si="60"/>
        <v>0.70098100280286513</v>
      </c>
      <c r="E924">
        <f t="shared" si="61"/>
        <v>0.58535438976385457</v>
      </c>
    </row>
    <row r="925" spans="1:5" x14ac:dyDescent="0.2">
      <c r="A925" t="s">
        <v>152</v>
      </c>
      <c r="B925">
        <v>153.32400000000001</v>
      </c>
      <c r="C925">
        <v>42309.329259999999</v>
      </c>
      <c r="D925">
        <f t="shared" si="60"/>
        <v>0.76127893698743909</v>
      </c>
      <c r="E925">
        <f t="shared" si="61"/>
        <v>6.8372072282840174E-2</v>
      </c>
    </row>
    <row r="926" spans="1:5" x14ac:dyDescent="0.2">
      <c r="A926" t="s">
        <v>153</v>
      </c>
      <c r="B926">
        <v>152.94200000000001</v>
      </c>
      <c r="C926">
        <v>195401.41358399999</v>
      </c>
      <c r="D926">
        <f t="shared" si="60"/>
        <v>0.7592961694176269</v>
      </c>
      <c r="E926">
        <f t="shared" si="61"/>
        <v>0.51776091683586889</v>
      </c>
    </row>
    <row r="927" spans="1:5" x14ac:dyDescent="0.2">
      <c r="A927" t="s">
        <v>154</v>
      </c>
      <c r="B927">
        <v>161.69399999999999</v>
      </c>
      <c r="C927">
        <v>103836.88445</v>
      </c>
      <c r="D927">
        <f t="shared" si="60"/>
        <v>0.80472334682860991</v>
      </c>
      <c r="E927">
        <f t="shared" si="61"/>
        <v>0.24898099832299725</v>
      </c>
    </row>
    <row r="928" spans="1:5" x14ac:dyDescent="0.2">
      <c r="A928" t="s">
        <v>155</v>
      </c>
      <c r="B928">
        <v>169.624</v>
      </c>
      <c r="C928">
        <v>42309.329259999999</v>
      </c>
      <c r="D928">
        <f t="shared" si="60"/>
        <v>0.84588394062078265</v>
      </c>
      <c r="E928">
        <f t="shared" si="61"/>
        <v>6.8372072282840174E-2</v>
      </c>
    </row>
    <row r="929" spans="1:5" x14ac:dyDescent="0.2">
      <c r="A929" t="s">
        <v>156</v>
      </c>
      <c r="B929">
        <v>176.364</v>
      </c>
      <c r="C929">
        <v>21154.664629999999</v>
      </c>
      <c r="D929">
        <f t="shared" si="60"/>
        <v>0.88086785009861934</v>
      </c>
      <c r="E929">
        <f t="shared" si="61"/>
        <v>6.2743463490625567E-3</v>
      </c>
    </row>
    <row r="930" spans="1:5" x14ac:dyDescent="0.2">
      <c r="A930" t="s">
        <v>157</v>
      </c>
      <c r="B930">
        <v>178.143</v>
      </c>
      <c r="C930">
        <v>42309.329259999999</v>
      </c>
      <c r="D930">
        <f t="shared" si="60"/>
        <v>0.8901017336240008</v>
      </c>
      <c r="E930">
        <f t="shared" si="61"/>
        <v>6.8372072282840174E-2</v>
      </c>
    </row>
    <row r="931" spans="1:5" x14ac:dyDescent="0.2">
      <c r="A931" t="s">
        <v>158</v>
      </c>
      <c r="B931">
        <v>181.87299999999999</v>
      </c>
      <c r="C931">
        <v>157144.35299099999</v>
      </c>
      <c r="D931">
        <f t="shared" si="60"/>
        <v>0.90946226513028128</v>
      </c>
      <c r="E931">
        <f t="shared" si="61"/>
        <v>0.40546055635806544</v>
      </c>
    </row>
    <row r="932" spans="1:5" x14ac:dyDescent="0.2">
      <c r="A932" t="s">
        <v>159</v>
      </c>
      <c r="B932">
        <v>196.55099999999999</v>
      </c>
      <c r="C932">
        <v>84433.306119999994</v>
      </c>
      <c r="D932">
        <f t="shared" si="60"/>
        <v>0.98564829232845419</v>
      </c>
      <c r="E932">
        <f t="shared" si="61"/>
        <v>0.19202343788206264</v>
      </c>
    </row>
    <row r="933" spans="1:5" x14ac:dyDescent="0.2">
      <c r="A933" t="s">
        <v>160</v>
      </c>
      <c r="B933">
        <v>199.316</v>
      </c>
      <c r="C933">
        <v>96099.440367000003</v>
      </c>
      <c r="D933">
        <f t="shared" si="60"/>
        <v>1</v>
      </c>
      <c r="E933">
        <f t="shared" si="61"/>
        <v>0.22626838668401694</v>
      </c>
    </row>
    <row r="934" spans="1:5" x14ac:dyDescent="0.2">
      <c r="A934" t="s">
        <v>1309</v>
      </c>
      <c r="B934">
        <f>MAX(B908:B933)</f>
        <v>199.316</v>
      </c>
      <c r="C934">
        <f>MAX(C908:C933)</f>
        <v>359684.49693999998</v>
      </c>
    </row>
    <row r="935" spans="1:5" x14ac:dyDescent="0.2">
      <c r="A935" t="s">
        <v>1310</v>
      </c>
      <c r="B935">
        <f>MIN(B908:B933)</f>
        <v>6.6559999999999997</v>
      </c>
      <c r="C935">
        <f>MIN(C908:C933)</f>
        <v>19017.199929999999</v>
      </c>
    </row>
    <row r="936" spans="1:5" x14ac:dyDescent="0.2">
      <c r="A936" t="s">
        <v>1311</v>
      </c>
      <c r="B936">
        <f>B934-B935</f>
        <v>192.66</v>
      </c>
      <c r="C936">
        <f>C934-C935</f>
        <v>340667.29700999998</v>
      </c>
    </row>
    <row r="944" spans="1:5" s="27" customFormat="1" ht="40.5" customHeight="1" x14ac:dyDescent="0.2">
      <c r="A944" s="27" t="s">
        <v>1348</v>
      </c>
      <c r="B944" s="27" t="s">
        <v>1312</v>
      </c>
      <c r="C944" s="27" t="s">
        <v>1319</v>
      </c>
      <c r="D944" s="27" t="s">
        <v>1313</v>
      </c>
      <c r="E944" s="27" t="s">
        <v>1323</v>
      </c>
    </row>
    <row r="945" spans="1:5" x14ac:dyDescent="0.2">
      <c r="A945" t="s">
        <v>162</v>
      </c>
      <c r="B945">
        <v>169.94800000000001</v>
      </c>
      <c r="C945">
        <v>46576.773953999997</v>
      </c>
      <c r="D945">
        <f>(B945-6.074)/476.384</f>
        <v>0.34399560018808356</v>
      </c>
      <c r="E945">
        <f>(C945-25230.77)/881145</f>
        <v>2.4225302253318121E-2</v>
      </c>
    </row>
    <row r="946" spans="1:5" x14ac:dyDescent="0.2">
      <c r="A946" t="s">
        <v>164</v>
      </c>
      <c r="B946">
        <v>182.703</v>
      </c>
      <c r="C946">
        <v>76498.600581000006</v>
      </c>
      <c r="D946">
        <f t="shared" ref="D946:D966" si="62">(B946-6.074)/476.384</f>
        <v>0.37077021898300527</v>
      </c>
      <c r="E946">
        <f t="shared" ref="E946:E966" si="63">(C946-25230.77)/881145</f>
        <v>5.8183194117880713E-2</v>
      </c>
    </row>
    <row r="947" spans="1:5" x14ac:dyDescent="0.2">
      <c r="A947" t="s">
        <v>165</v>
      </c>
      <c r="B947">
        <v>195.62299999999999</v>
      </c>
      <c r="C947">
        <v>562854.86594000005</v>
      </c>
      <c r="D947">
        <f t="shared" si="62"/>
        <v>0.39789119701753201</v>
      </c>
      <c r="E947">
        <f t="shared" si="63"/>
        <v>0.6101425939431081</v>
      </c>
    </row>
    <row r="948" spans="1:5" x14ac:dyDescent="0.2">
      <c r="A948" t="s">
        <v>166</v>
      </c>
      <c r="B948">
        <v>220.96600000000001</v>
      </c>
      <c r="C948">
        <v>175221.775842</v>
      </c>
      <c r="D948">
        <f t="shared" si="62"/>
        <v>0.45108987707395715</v>
      </c>
      <c r="E948">
        <f t="shared" si="63"/>
        <v>0.1702228416912086</v>
      </c>
    </row>
    <row r="949" spans="1:5" x14ac:dyDescent="0.2">
      <c r="A949" t="s">
        <v>167</v>
      </c>
      <c r="B949">
        <v>224.44399999999999</v>
      </c>
      <c r="C949">
        <v>48046.205479999997</v>
      </c>
      <c r="D949">
        <f t="shared" si="62"/>
        <v>0.45839071001544968</v>
      </c>
      <c r="E949">
        <f t="shared" si="63"/>
        <v>2.5892940980201892E-2</v>
      </c>
    </row>
    <row r="950" spans="1:5" x14ac:dyDescent="0.2">
      <c r="A950" t="s">
        <v>168</v>
      </c>
      <c r="B950">
        <v>242.554</v>
      </c>
      <c r="C950">
        <v>25567.691027000001</v>
      </c>
      <c r="D950">
        <f t="shared" si="62"/>
        <v>0.4964062604957345</v>
      </c>
      <c r="E950">
        <f t="shared" si="63"/>
        <v>3.8236729142195703E-4</v>
      </c>
    </row>
    <row r="951" spans="1:5" x14ac:dyDescent="0.2">
      <c r="A951" t="s">
        <v>169</v>
      </c>
      <c r="B951">
        <v>288.71300000000002</v>
      </c>
      <c r="C951">
        <v>49549.443979999996</v>
      </c>
      <c r="D951">
        <f t="shared" si="62"/>
        <v>0.59330078256196683</v>
      </c>
      <c r="E951">
        <f t="shared" si="63"/>
        <v>2.7598946802172168E-2</v>
      </c>
    </row>
    <row r="952" spans="1:5" x14ac:dyDescent="0.2">
      <c r="A952" t="s">
        <v>170</v>
      </c>
      <c r="B952">
        <v>482.45800000000003</v>
      </c>
      <c r="C952">
        <v>25499.533527</v>
      </c>
      <c r="D952">
        <f t="shared" si="62"/>
        <v>1</v>
      </c>
      <c r="E952">
        <f t="shared" si="63"/>
        <v>3.050162311537819E-4</v>
      </c>
    </row>
    <row r="953" spans="1:5" x14ac:dyDescent="0.2">
      <c r="A953" t="s">
        <v>171</v>
      </c>
      <c r="B953">
        <v>6.0739999999999998</v>
      </c>
      <c r="C953">
        <v>44928.608163999997</v>
      </c>
      <c r="D953">
        <f t="shared" si="62"/>
        <v>0</v>
      </c>
      <c r="E953">
        <f t="shared" si="63"/>
        <v>2.235482033490515E-2</v>
      </c>
    </row>
    <row r="954" spans="1:5" x14ac:dyDescent="0.2">
      <c r="A954" t="s">
        <v>172</v>
      </c>
      <c r="B954">
        <v>19.710999999999999</v>
      </c>
      <c r="C954">
        <v>265917.72005100001</v>
      </c>
      <c r="D954">
        <f t="shared" si="62"/>
        <v>2.8626066366628598E-2</v>
      </c>
      <c r="E954">
        <f t="shared" si="63"/>
        <v>0.27315248914877804</v>
      </c>
    </row>
    <row r="955" spans="1:5" x14ac:dyDescent="0.2">
      <c r="A955" t="s">
        <v>173</v>
      </c>
      <c r="B955">
        <v>26.391999999999999</v>
      </c>
      <c r="C955">
        <v>68933.808984000003</v>
      </c>
      <c r="D955">
        <f t="shared" si="62"/>
        <v>4.2650466850272045E-2</v>
      </c>
      <c r="E955">
        <f t="shared" si="63"/>
        <v>4.9598010524941977E-2</v>
      </c>
    </row>
    <row r="956" spans="1:5" x14ac:dyDescent="0.2">
      <c r="A956" t="s">
        <v>174</v>
      </c>
      <c r="B956">
        <v>34.012</v>
      </c>
      <c r="C956">
        <v>237452.96299199999</v>
      </c>
      <c r="D956">
        <f t="shared" si="62"/>
        <v>5.8645966279304095E-2</v>
      </c>
      <c r="E956">
        <f t="shared" si="63"/>
        <v>0.24084820658574921</v>
      </c>
    </row>
    <row r="957" spans="1:5" x14ac:dyDescent="0.2">
      <c r="A957" t="s">
        <v>175</v>
      </c>
      <c r="B957">
        <v>34.012</v>
      </c>
      <c r="C957">
        <v>332743.99097599997</v>
      </c>
      <c r="D957">
        <f t="shared" si="62"/>
        <v>5.8645966279304095E-2</v>
      </c>
      <c r="E957">
        <f t="shared" si="63"/>
        <v>0.34899275485419534</v>
      </c>
    </row>
    <row r="958" spans="1:5" x14ac:dyDescent="0.2">
      <c r="A958" t="s">
        <v>176</v>
      </c>
      <c r="B958">
        <v>47.704999999999998</v>
      </c>
      <c r="C958">
        <v>497914.96014600003</v>
      </c>
      <c r="D958">
        <f t="shared" si="62"/>
        <v>8.7389584872707732E-2</v>
      </c>
      <c r="E958">
        <f t="shared" si="63"/>
        <v>0.53644313949009526</v>
      </c>
    </row>
    <row r="959" spans="1:5" x14ac:dyDescent="0.2">
      <c r="A959" t="s">
        <v>177</v>
      </c>
      <c r="B959">
        <v>44.613</v>
      </c>
      <c r="C959">
        <v>295564.92397200002</v>
      </c>
      <c r="D959">
        <f t="shared" si="62"/>
        <v>8.0899022637200238E-2</v>
      </c>
      <c r="E959">
        <f t="shared" si="63"/>
        <v>0.30679871527614638</v>
      </c>
    </row>
    <row r="960" spans="1:5" x14ac:dyDescent="0.2">
      <c r="A960" t="s">
        <v>178</v>
      </c>
      <c r="B960">
        <v>54.496000000000002</v>
      </c>
      <c r="C960">
        <v>45053.971960000003</v>
      </c>
      <c r="D960">
        <f t="shared" si="62"/>
        <v>0.10164489151608787</v>
      </c>
      <c r="E960">
        <f t="shared" si="63"/>
        <v>2.2497094076457339E-2</v>
      </c>
    </row>
    <row r="961" spans="1:5" x14ac:dyDescent="0.2">
      <c r="A961" t="s">
        <v>179</v>
      </c>
      <c r="B961">
        <v>167.79499999999999</v>
      </c>
      <c r="C961">
        <v>193433.137522</v>
      </c>
      <c r="D961">
        <f t="shared" si="62"/>
        <v>0.33947613689796463</v>
      </c>
      <c r="E961">
        <f t="shared" si="63"/>
        <v>0.19089067919808886</v>
      </c>
    </row>
    <row r="962" spans="1:5" x14ac:dyDescent="0.2">
      <c r="A962" t="s">
        <v>180</v>
      </c>
      <c r="B962">
        <v>187.34</v>
      </c>
      <c r="C962">
        <v>906375.76275700005</v>
      </c>
      <c r="D962">
        <f t="shared" si="62"/>
        <v>0.38050396318935981</v>
      </c>
      <c r="E962">
        <f t="shared" si="63"/>
        <v>0.99999999178001353</v>
      </c>
    </row>
    <row r="963" spans="1:5" x14ac:dyDescent="0.2">
      <c r="A963" t="s">
        <v>181</v>
      </c>
      <c r="B963">
        <v>216.65899999999999</v>
      </c>
      <c r="C963">
        <v>413284.59480999998</v>
      </c>
      <c r="D963">
        <f t="shared" si="62"/>
        <v>0.4420488513468126</v>
      </c>
      <c r="E963">
        <f t="shared" si="63"/>
        <v>0.44039723860431595</v>
      </c>
    </row>
    <row r="964" spans="1:5" x14ac:dyDescent="0.2">
      <c r="A964" t="s">
        <v>182</v>
      </c>
      <c r="B964">
        <v>256.74400000000003</v>
      </c>
      <c r="C964">
        <v>25230.774527000001</v>
      </c>
      <c r="D964">
        <f t="shared" si="62"/>
        <v>0.52619315510176667</v>
      </c>
      <c r="E964">
        <f t="shared" si="63"/>
        <v>5.1376334212442779E-9</v>
      </c>
    </row>
    <row r="965" spans="1:5" x14ac:dyDescent="0.2">
      <c r="A965" t="s">
        <v>183</v>
      </c>
      <c r="B965">
        <v>294.56599999999997</v>
      </c>
      <c r="C965">
        <v>70223.944086999996</v>
      </c>
      <c r="D965">
        <f t="shared" si="62"/>
        <v>0.6055870894068649</v>
      </c>
      <c r="E965">
        <f t="shared" si="63"/>
        <v>5.1062168073359088E-2</v>
      </c>
    </row>
    <row r="966" spans="1:5" x14ac:dyDescent="0.2">
      <c r="A966" t="s">
        <v>184</v>
      </c>
      <c r="B966">
        <v>354.91399999999999</v>
      </c>
      <c r="C966">
        <v>543698.26111099997</v>
      </c>
      <c r="D966">
        <f t="shared" si="62"/>
        <v>0.73226640693222267</v>
      </c>
      <c r="E966">
        <f t="shared" si="63"/>
        <v>0.58840201228061206</v>
      </c>
    </row>
    <row r="967" spans="1:5" x14ac:dyDescent="0.2">
      <c r="A967" t="s">
        <v>1309</v>
      </c>
      <c r="B967">
        <f>MAX(B945:B966)</f>
        <v>482.45800000000003</v>
      </c>
      <c r="C967">
        <f>MAX(C945:C966)</f>
        <v>906375.76275700005</v>
      </c>
    </row>
    <row r="968" spans="1:5" x14ac:dyDescent="0.2">
      <c r="A968" t="s">
        <v>1310</v>
      </c>
      <c r="B968">
        <f>MIN(B945:B966)</f>
        <v>6.0739999999999998</v>
      </c>
      <c r="C968">
        <f>MIN(C945:C966)</f>
        <v>25230.774527000001</v>
      </c>
    </row>
    <row r="969" spans="1:5" x14ac:dyDescent="0.2">
      <c r="A969" t="s">
        <v>1311</v>
      </c>
      <c r="B969">
        <f>B967-B968</f>
        <v>476.38400000000001</v>
      </c>
      <c r="C969">
        <f>C967-C968</f>
        <v>881144.98823000002</v>
      </c>
    </row>
    <row r="984" spans="1:5" s="27" customFormat="1" ht="40.5" customHeight="1" x14ac:dyDescent="0.2">
      <c r="A984" s="27" t="s">
        <v>1349</v>
      </c>
      <c r="B984" s="27" t="s">
        <v>1312</v>
      </c>
      <c r="C984" s="27" t="s">
        <v>1319</v>
      </c>
      <c r="D984" s="27" t="s">
        <v>1313</v>
      </c>
      <c r="E984" s="27" t="s">
        <v>1323</v>
      </c>
    </row>
    <row r="985" spans="1:5" x14ac:dyDescent="0.2">
      <c r="A985" t="s">
        <v>627</v>
      </c>
      <c r="B985">
        <v>219.01900000000001</v>
      </c>
      <c r="C985">
        <v>25661.675027000001</v>
      </c>
      <c r="D985">
        <f>(B985-219.019)/293.718</f>
        <v>0</v>
      </c>
      <c r="E985">
        <f>(C985-21029.89)/56110.05</f>
        <v>8.2548224908015611E-2</v>
      </c>
    </row>
    <row r="986" spans="1:5" x14ac:dyDescent="0.2">
      <c r="A986" t="s">
        <v>629</v>
      </c>
      <c r="B986">
        <v>228.142</v>
      </c>
      <c r="C986">
        <v>21029.889027000001</v>
      </c>
      <c r="D986">
        <f t="shared" ref="D986:D999" si="64">(B986-219.019)/293.718</f>
        <v>3.1060404878148394E-2</v>
      </c>
      <c r="E986">
        <f t="shared" ref="E986:E999" si="65">(C986-21029.89)/56110.05</f>
        <v>-1.7340921962094473E-8</v>
      </c>
    </row>
    <row r="987" spans="1:5" x14ac:dyDescent="0.2">
      <c r="A987" t="s">
        <v>630</v>
      </c>
      <c r="B987">
        <v>233.97300000000001</v>
      </c>
      <c r="C987">
        <v>25661.675027000001</v>
      </c>
      <c r="D987">
        <f t="shared" si="64"/>
        <v>5.0912780285852437E-2</v>
      </c>
      <c r="E987">
        <f t="shared" si="65"/>
        <v>8.2548224908015611E-2</v>
      </c>
    </row>
    <row r="988" spans="1:5" x14ac:dyDescent="0.2">
      <c r="A988" t="s">
        <v>631</v>
      </c>
      <c r="B988">
        <v>249.06299999999999</v>
      </c>
      <c r="C988">
        <v>51426.624054</v>
      </c>
      <c r="D988">
        <f t="shared" si="64"/>
        <v>0.10228858973573285</v>
      </c>
      <c r="E988">
        <f t="shared" si="65"/>
        <v>0.5417342179163982</v>
      </c>
    </row>
    <row r="989" spans="1:5" x14ac:dyDescent="0.2">
      <c r="A989" t="s">
        <v>632</v>
      </c>
      <c r="B989">
        <v>264.83999999999997</v>
      </c>
      <c r="C989">
        <v>77065.152071000004</v>
      </c>
      <c r="D989">
        <f t="shared" si="64"/>
        <v>0.15600337738919634</v>
      </c>
      <c r="E989">
        <f t="shared" si="65"/>
        <v>0.99866712061386509</v>
      </c>
    </row>
    <row r="990" spans="1:5" x14ac:dyDescent="0.2">
      <c r="A990" t="s">
        <v>633</v>
      </c>
      <c r="B990">
        <v>397.70499999999998</v>
      </c>
      <c r="C990">
        <v>77036.662081000002</v>
      </c>
      <c r="D990">
        <f t="shared" si="64"/>
        <v>0.6083590382611892</v>
      </c>
      <c r="E990">
        <f t="shared" si="65"/>
        <v>0.99815936861578269</v>
      </c>
    </row>
    <row r="991" spans="1:5" x14ac:dyDescent="0.2">
      <c r="A991" t="s">
        <v>634</v>
      </c>
      <c r="B991">
        <v>417.11700000000002</v>
      </c>
      <c r="C991">
        <v>77139.936081000007</v>
      </c>
      <c r="D991">
        <f t="shared" si="64"/>
        <v>0.67444964217378578</v>
      </c>
      <c r="E991">
        <f t="shared" si="65"/>
        <v>0.9999999301551149</v>
      </c>
    </row>
    <row r="992" spans="1:5" x14ac:dyDescent="0.2">
      <c r="A992" t="s">
        <v>635</v>
      </c>
      <c r="B992">
        <v>438.99900000000002</v>
      </c>
      <c r="C992">
        <v>51374.987053999997</v>
      </c>
      <c r="D992">
        <f t="shared" si="64"/>
        <v>0.74894967281542157</v>
      </c>
      <c r="E992">
        <f t="shared" si="65"/>
        <v>0.54081393714673209</v>
      </c>
    </row>
    <row r="993" spans="1:5" x14ac:dyDescent="0.2">
      <c r="A993" t="s">
        <v>636</v>
      </c>
      <c r="B993">
        <v>467.39699999999999</v>
      </c>
      <c r="C993">
        <v>77036.662081000002</v>
      </c>
      <c r="D993">
        <f t="shared" si="64"/>
        <v>0.84563424781593222</v>
      </c>
      <c r="E993">
        <f t="shared" si="65"/>
        <v>0.99815936861578269</v>
      </c>
    </row>
    <row r="994" spans="1:5" x14ac:dyDescent="0.2">
      <c r="A994" t="s">
        <v>637</v>
      </c>
      <c r="B994">
        <v>480.90899999999999</v>
      </c>
      <c r="C994">
        <v>77036.662081000002</v>
      </c>
      <c r="D994">
        <f t="shared" si="64"/>
        <v>0.89163755711260451</v>
      </c>
      <c r="E994">
        <f t="shared" si="65"/>
        <v>0.99815936861578269</v>
      </c>
    </row>
    <row r="995" spans="1:5" x14ac:dyDescent="0.2">
      <c r="A995" t="s">
        <v>638</v>
      </c>
      <c r="B995">
        <v>499.22399999999999</v>
      </c>
      <c r="C995">
        <v>51374.987053999997</v>
      </c>
      <c r="D995">
        <f t="shared" si="64"/>
        <v>0.95399328607712153</v>
      </c>
      <c r="E995">
        <f t="shared" si="65"/>
        <v>0.54081393714673209</v>
      </c>
    </row>
    <row r="996" spans="1:5" x14ac:dyDescent="0.2">
      <c r="A996" t="s">
        <v>639</v>
      </c>
      <c r="B996">
        <v>501.69299999999998</v>
      </c>
      <c r="C996">
        <v>77088.299081000005</v>
      </c>
      <c r="D996">
        <f t="shared" si="64"/>
        <v>0.96239930817995478</v>
      </c>
      <c r="E996">
        <f t="shared" si="65"/>
        <v>0.9990796493854488</v>
      </c>
    </row>
    <row r="997" spans="1:5" x14ac:dyDescent="0.2">
      <c r="A997" t="s">
        <v>640</v>
      </c>
      <c r="B997">
        <v>510.54199999999997</v>
      </c>
      <c r="C997">
        <v>24732.136027</v>
      </c>
      <c r="D997">
        <f t="shared" si="64"/>
        <v>0.99252684547763481</v>
      </c>
      <c r="E997">
        <f t="shared" si="65"/>
        <v>6.5981870039324528E-2</v>
      </c>
    </row>
    <row r="998" spans="1:5" x14ac:dyDescent="0.2">
      <c r="A998" t="s">
        <v>641</v>
      </c>
      <c r="B998">
        <v>511.91399999999999</v>
      </c>
      <c r="C998">
        <v>25661.675027000001</v>
      </c>
      <c r="D998">
        <f t="shared" si="64"/>
        <v>0.99719799263238873</v>
      </c>
      <c r="E998">
        <f t="shared" si="65"/>
        <v>8.2548224908015611E-2</v>
      </c>
    </row>
    <row r="999" spans="1:5" x14ac:dyDescent="0.2">
      <c r="A999" t="s">
        <v>642</v>
      </c>
      <c r="B999">
        <v>512.73699999999997</v>
      </c>
      <c r="C999">
        <v>25430.892126999999</v>
      </c>
      <c r="D999">
        <f t="shared" si="64"/>
        <v>0.99999999999999978</v>
      </c>
      <c r="E999">
        <f t="shared" si="65"/>
        <v>7.843518455249994E-2</v>
      </c>
    </row>
    <row r="1000" spans="1:5" x14ac:dyDescent="0.2">
      <c r="A1000" t="s">
        <v>1309</v>
      </c>
      <c r="B1000">
        <f>MAX(B985:B999)</f>
        <v>512.73699999999997</v>
      </c>
      <c r="C1000">
        <f>MAX(C985:C999)</f>
        <v>77139.936081000007</v>
      </c>
    </row>
    <row r="1001" spans="1:5" x14ac:dyDescent="0.2">
      <c r="A1001" t="s">
        <v>1310</v>
      </c>
      <c r="B1001">
        <f>MIN(B985:B999)</f>
        <v>219.01900000000001</v>
      </c>
      <c r="C1001">
        <f>MIN(C985:C999)</f>
        <v>21029.889027000001</v>
      </c>
    </row>
    <row r="1002" spans="1:5" x14ac:dyDescent="0.2">
      <c r="A1002" t="s">
        <v>1311</v>
      </c>
      <c r="B1002">
        <f>B1000-B1001</f>
        <v>293.71799999999996</v>
      </c>
      <c r="C1002">
        <f>C1000-C1001</f>
        <v>56110.04705400001</v>
      </c>
    </row>
    <row r="1012" spans="1:5" s="27" customFormat="1" ht="40.5" customHeight="1" x14ac:dyDescent="0.2">
      <c r="A1012" s="27" t="s">
        <v>1350</v>
      </c>
      <c r="B1012" s="27" t="s">
        <v>1312</v>
      </c>
      <c r="C1012" s="27" t="s">
        <v>1319</v>
      </c>
      <c r="D1012" s="27" t="s">
        <v>1313</v>
      </c>
      <c r="E1012" s="27" t="s">
        <v>1323</v>
      </c>
    </row>
    <row r="1013" spans="1:5" x14ac:dyDescent="0.2">
      <c r="A1013" t="s">
        <v>350</v>
      </c>
      <c r="B1013">
        <v>1.8089999999999999</v>
      </c>
      <c r="C1013">
        <v>417584.10174800002</v>
      </c>
      <c r="D1013">
        <f>(B1013-1.809)/29.015</f>
        <v>0</v>
      </c>
      <c r="E1013">
        <f>(C1013-13602.66)/530949.1</f>
        <v>0.76086660990290789</v>
      </c>
    </row>
    <row r="1014" spans="1:5" x14ac:dyDescent="0.2">
      <c r="A1014" t="s">
        <v>352</v>
      </c>
      <c r="B1014">
        <v>1.958</v>
      </c>
      <c r="C1014">
        <v>108237.785384</v>
      </c>
      <c r="D1014">
        <f t="shared" ref="D1014:D1033" si="66">(B1014-1.809)/29.015</f>
        <v>5.1352748578321564E-3</v>
      </c>
      <c r="E1014">
        <f t="shared" ref="E1014:E1033" si="67">(C1014-13602.66)/530949.1</f>
        <v>0.17823766041603611</v>
      </c>
    </row>
    <row r="1015" spans="1:5" x14ac:dyDescent="0.2">
      <c r="A1015" t="s">
        <v>353</v>
      </c>
      <c r="B1015">
        <v>2.2330000000000001</v>
      </c>
      <c r="C1015">
        <v>18532.59893</v>
      </c>
      <c r="D1015">
        <f t="shared" si="66"/>
        <v>1.4613131139066005E-2</v>
      </c>
      <c r="E1015">
        <f t="shared" si="67"/>
        <v>9.2851441503526422E-3</v>
      </c>
    </row>
    <row r="1016" spans="1:5" x14ac:dyDescent="0.2">
      <c r="A1016" t="s">
        <v>354</v>
      </c>
      <c r="B1016">
        <v>2.4319999999999999</v>
      </c>
      <c r="C1016">
        <v>177543.95501400001</v>
      </c>
      <c r="D1016">
        <f t="shared" si="66"/>
        <v>2.1471652593486129E-2</v>
      </c>
      <c r="E1016">
        <f t="shared" si="67"/>
        <v>0.30877026632873095</v>
      </c>
    </row>
    <row r="1017" spans="1:5" x14ac:dyDescent="0.2">
      <c r="A1017" t="s">
        <v>355</v>
      </c>
      <c r="B1017">
        <v>2.7810000000000001</v>
      </c>
      <c r="C1017">
        <v>49510.310954</v>
      </c>
      <c r="D1017">
        <f t="shared" si="66"/>
        <v>3.3499913837670175E-2</v>
      </c>
      <c r="E1017">
        <f t="shared" si="67"/>
        <v>6.7629177550164413E-2</v>
      </c>
    </row>
    <row r="1018" spans="1:5" x14ac:dyDescent="0.2">
      <c r="A1018" t="s">
        <v>356</v>
      </c>
      <c r="B1018">
        <v>3.1640000000000001</v>
      </c>
      <c r="C1018">
        <v>127050.68436</v>
      </c>
      <c r="D1018">
        <f t="shared" si="66"/>
        <v>4.6699982767534037E-2</v>
      </c>
      <c r="E1018">
        <f t="shared" si="67"/>
        <v>0.21367024515155972</v>
      </c>
    </row>
    <row r="1019" spans="1:5" x14ac:dyDescent="0.2">
      <c r="A1019" t="s">
        <v>357</v>
      </c>
      <c r="B1019">
        <v>3.657</v>
      </c>
      <c r="C1019">
        <v>231244.00091800001</v>
      </c>
      <c r="D1019">
        <f t="shared" si="66"/>
        <v>6.3691194209891444E-2</v>
      </c>
      <c r="E1019">
        <f t="shared" si="67"/>
        <v>0.4099099912176139</v>
      </c>
    </row>
    <row r="1020" spans="1:5" x14ac:dyDescent="0.2">
      <c r="A1020" t="s">
        <v>358</v>
      </c>
      <c r="B1020">
        <v>4.157</v>
      </c>
      <c r="C1020">
        <v>41717.413509999998</v>
      </c>
      <c r="D1020">
        <f t="shared" si="66"/>
        <v>8.0923660175771142E-2</v>
      </c>
      <c r="E1020">
        <f t="shared" si="67"/>
        <v>5.2951880905344785E-2</v>
      </c>
    </row>
    <row r="1021" spans="1:5" x14ac:dyDescent="0.2">
      <c r="A1021" t="s">
        <v>359</v>
      </c>
      <c r="B1021">
        <v>4.7770000000000001</v>
      </c>
      <c r="C1021">
        <v>544551.76090400002</v>
      </c>
      <c r="D1021">
        <f t="shared" si="66"/>
        <v>0.102291917973462</v>
      </c>
      <c r="E1021">
        <f t="shared" si="67"/>
        <v>1.0000000017026114</v>
      </c>
    </row>
    <row r="1022" spans="1:5" x14ac:dyDescent="0.2">
      <c r="A1022" t="s">
        <v>360</v>
      </c>
      <c r="B1022">
        <v>5.3739999999999997</v>
      </c>
      <c r="C1022">
        <v>103156.274147</v>
      </c>
      <c r="D1022">
        <f t="shared" si="66"/>
        <v>0.12286748233672237</v>
      </c>
      <c r="E1022">
        <f t="shared" si="67"/>
        <v>0.16866704199517432</v>
      </c>
    </row>
    <row r="1023" spans="1:5" x14ac:dyDescent="0.2">
      <c r="A1023" t="s">
        <v>361</v>
      </c>
      <c r="B1023">
        <v>5.9050000000000002</v>
      </c>
      <c r="C1023">
        <v>21578.605227</v>
      </c>
      <c r="D1023">
        <f t="shared" si="66"/>
        <v>0.14116836119248666</v>
      </c>
      <c r="E1023">
        <f t="shared" si="67"/>
        <v>1.5022052447211984E-2</v>
      </c>
    </row>
    <row r="1024" spans="1:5" x14ac:dyDescent="0.2">
      <c r="A1024" t="s">
        <v>362</v>
      </c>
      <c r="B1024">
        <v>6.6509999999999998</v>
      </c>
      <c r="C1024">
        <v>22327.337782999999</v>
      </c>
      <c r="D1024">
        <f t="shared" si="66"/>
        <v>0.16687920041357918</v>
      </c>
      <c r="E1024">
        <f t="shared" si="67"/>
        <v>1.6432230100776136E-2</v>
      </c>
    </row>
    <row r="1025" spans="1:5" x14ac:dyDescent="0.2">
      <c r="A1025" t="s">
        <v>363</v>
      </c>
      <c r="B1025">
        <v>7.8780000000000001</v>
      </c>
      <c r="C1025">
        <v>13602.659826999999</v>
      </c>
      <c r="D1025">
        <f t="shared" si="66"/>
        <v>0.209167671893848</v>
      </c>
      <c r="E1025">
        <f t="shared" si="67"/>
        <v>-3.2583161052354147E-10</v>
      </c>
    </row>
    <row r="1026" spans="1:5" x14ac:dyDescent="0.2">
      <c r="A1026" t="s">
        <v>364</v>
      </c>
      <c r="B1026">
        <v>9.3209999999999997</v>
      </c>
      <c r="C1026">
        <v>137348.588601</v>
      </c>
      <c r="D1026">
        <f t="shared" si="66"/>
        <v>0.25890056867137684</v>
      </c>
      <c r="E1026">
        <f t="shared" si="67"/>
        <v>0.23306552097178429</v>
      </c>
    </row>
    <row r="1027" spans="1:5" x14ac:dyDescent="0.2">
      <c r="A1027" t="s">
        <v>365</v>
      </c>
      <c r="B1027">
        <v>12.744</v>
      </c>
      <c r="C1027">
        <v>152798.439878</v>
      </c>
      <c r="D1027">
        <f t="shared" si="66"/>
        <v>0.37687403067378944</v>
      </c>
      <c r="E1027">
        <f t="shared" si="67"/>
        <v>0.26216407538500397</v>
      </c>
    </row>
    <row r="1028" spans="1:5" x14ac:dyDescent="0.2">
      <c r="A1028" t="s">
        <v>366</v>
      </c>
      <c r="B1028">
        <v>14.451000000000001</v>
      </c>
      <c r="C1028">
        <v>29276.54379</v>
      </c>
      <c r="D1028">
        <f t="shared" si="66"/>
        <v>0.43570566948130279</v>
      </c>
      <c r="E1028">
        <f t="shared" si="67"/>
        <v>2.9520501663907146E-2</v>
      </c>
    </row>
    <row r="1029" spans="1:5" x14ac:dyDescent="0.2">
      <c r="A1029" t="s">
        <v>367</v>
      </c>
      <c r="B1029">
        <v>16.713000000000001</v>
      </c>
      <c r="C1029">
        <v>58739.242487000003</v>
      </c>
      <c r="D1029">
        <f t="shared" si="66"/>
        <v>0.51366534551094267</v>
      </c>
      <c r="E1029">
        <f t="shared" si="67"/>
        <v>8.5011129102582544E-2</v>
      </c>
    </row>
    <row r="1030" spans="1:5" x14ac:dyDescent="0.2">
      <c r="A1030" t="s">
        <v>368</v>
      </c>
      <c r="B1030">
        <v>18.869</v>
      </c>
      <c r="C1030">
        <v>34653.922460000002</v>
      </c>
      <c r="D1030">
        <f t="shared" si="66"/>
        <v>0.58797173875581588</v>
      </c>
      <c r="E1030">
        <f t="shared" si="67"/>
        <v>3.964836263965793E-2</v>
      </c>
    </row>
    <row r="1031" spans="1:5" x14ac:dyDescent="0.2">
      <c r="A1031" t="s">
        <v>369</v>
      </c>
      <c r="B1031">
        <v>21.273</v>
      </c>
      <c r="C1031">
        <v>31345.926360000001</v>
      </c>
      <c r="D1031">
        <f t="shared" si="66"/>
        <v>0.67082543511976556</v>
      </c>
      <c r="E1031">
        <f t="shared" si="67"/>
        <v>3.3418017583983099E-2</v>
      </c>
    </row>
    <row r="1032" spans="1:5" x14ac:dyDescent="0.2">
      <c r="A1032" t="s">
        <v>370</v>
      </c>
      <c r="B1032">
        <v>29.379000000000001</v>
      </c>
      <c r="C1032">
        <v>80925.640941000005</v>
      </c>
      <c r="D1032">
        <f t="shared" si="66"/>
        <v>0.95019817335860757</v>
      </c>
      <c r="E1032">
        <f t="shared" si="67"/>
        <v>0.12679742924698431</v>
      </c>
    </row>
    <row r="1033" spans="1:5" x14ac:dyDescent="0.2">
      <c r="A1033" t="s">
        <v>371</v>
      </c>
      <c r="B1033">
        <v>30.824000000000002</v>
      </c>
      <c r="C1033">
        <v>15297.524579999999</v>
      </c>
      <c r="D1033">
        <f t="shared" si="66"/>
        <v>1</v>
      </c>
      <c r="E1033">
        <f t="shared" si="67"/>
        <v>3.1921413559228172E-3</v>
      </c>
    </row>
    <row r="1034" spans="1:5" x14ac:dyDescent="0.2">
      <c r="A1034" t="s">
        <v>1309</v>
      </c>
      <c r="B1034">
        <f>MAX(B1013:B1033)</f>
        <v>30.824000000000002</v>
      </c>
      <c r="C1034">
        <f>MAX(C1013:C1033)</f>
        <v>544551.76090400002</v>
      </c>
    </row>
    <row r="1035" spans="1:5" x14ac:dyDescent="0.2">
      <c r="A1035" t="s">
        <v>1310</v>
      </c>
      <c r="B1035">
        <f>MIN(B1013:B1033)</f>
        <v>1.8089999999999999</v>
      </c>
      <c r="C1035">
        <f>MIN(C1013:C1033)</f>
        <v>13602.659826999999</v>
      </c>
    </row>
    <row r="1036" spans="1:5" x14ac:dyDescent="0.2">
      <c r="A1036" t="s">
        <v>1311</v>
      </c>
      <c r="B1036">
        <f>B1034-B1035</f>
        <v>29.015000000000001</v>
      </c>
      <c r="C1036">
        <f>C1034-C1035</f>
        <v>530949.10107700003</v>
      </c>
    </row>
    <row r="1053" spans="1:5" s="27" customFormat="1" ht="40.5" customHeight="1" x14ac:dyDescent="0.2">
      <c r="A1053" s="27" t="s">
        <v>1351</v>
      </c>
      <c r="B1053" s="27" t="s">
        <v>1312</v>
      </c>
      <c r="C1053" s="27" t="s">
        <v>1319</v>
      </c>
      <c r="D1053" s="27" t="s">
        <v>1313</v>
      </c>
      <c r="E1053" s="27" t="s">
        <v>1323</v>
      </c>
    </row>
    <row r="1054" spans="1:5" x14ac:dyDescent="0.2">
      <c r="A1054" t="s">
        <v>372</v>
      </c>
      <c r="B1054">
        <v>113.15900000000001</v>
      </c>
      <c r="C1054">
        <v>52804.916054000001</v>
      </c>
      <c r="D1054">
        <f>(B1054-113.159)/227.411</f>
        <v>0</v>
      </c>
      <c r="E1054">
        <f>(C1054-52804.92)/365350.3</f>
        <v>-1.0800593285638172E-8</v>
      </c>
    </row>
    <row r="1055" spans="1:5" x14ac:dyDescent="0.2">
      <c r="A1055" t="s">
        <v>374</v>
      </c>
      <c r="B1055">
        <v>326.62</v>
      </c>
      <c r="C1055">
        <v>156519.727162</v>
      </c>
      <c r="D1055">
        <f t="shared" ref="D1055:D1056" si="68">(B1055-113.159)/227.411</f>
        <v>0.93865732088597298</v>
      </c>
      <c r="E1055">
        <f t="shared" ref="E1055:E1056" si="69">(C1055-52804.92)/365350.3</f>
        <v>0.28387771177962628</v>
      </c>
    </row>
    <row r="1056" spans="1:5" x14ac:dyDescent="0.2">
      <c r="A1056" t="s">
        <v>375</v>
      </c>
      <c r="B1056">
        <v>340.57</v>
      </c>
      <c r="C1056">
        <v>418155.23483199999</v>
      </c>
      <c r="D1056">
        <f t="shared" si="68"/>
        <v>1</v>
      </c>
      <c r="E1056">
        <f t="shared" si="69"/>
        <v>1.0000000405966547</v>
      </c>
    </row>
    <row r="1057" spans="1:3" x14ac:dyDescent="0.2">
      <c r="A1057" t="s">
        <v>1309</v>
      </c>
      <c r="B1057">
        <f>MAX(B1054:B1056)</f>
        <v>340.57</v>
      </c>
      <c r="C1057">
        <f>MAX(C1054:C1056)</f>
        <v>418155.23483199999</v>
      </c>
    </row>
    <row r="1058" spans="1:3" x14ac:dyDescent="0.2">
      <c r="A1058" t="s">
        <v>1310</v>
      </c>
      <c r="B1058">
        <f>MIN(B1054:B1056)</f>
        <v>113.15900000000001</v>
      </c>
      <c r="C1058">
        <f>MIN(C1054:C1056)</f>
        <v>52804.916054000001</v>
      </c>
    </row>
    <row r="1059" spans="1:3" x14ac:dyDescent="0.2">
      <c r="A1059" t="s">
        <v>1311</v>
      </c>
      <c r="B1059">
        <f>B1057-B1058</f>
        <v>227.411</v>
      </c>
      <c r="C1059">
        <f>C1057-C1058</f>
        <v>365350.31877799996</v>
      </c>
    </row>
    <row r="1075" spans="1:5" s="27" customFormat="1" ht="40.5" customHeight="1" x14ac:dyDescent="0.2">
      <c r="A1075" s="27" t="s">
        <v>1352</v>
      </c>
      <c r="B1075" s="27" t="s">
        <v>1312</v>
      </c>
      <c r="C1075" s="27" t="s">
        <v>1319</v>
      </c>
      <c r="D1075" s="27" t="s">
        <v>1313</v>
      </c>
      <c r="E1075" s="27" t="s">
        <v>1323</v>
      </c>
    </row>
    <row r="1076" spans="1:5" x14ac:dyDescent="0.2">
      <c r="A1076" t="s">
        <v>831</v>
      </c>
      <c r="B1076">
        <v>325.77800000000002</v>
      </c>
      <c r="C1076">
        <v>51550.662453999998</v>
      </c>
      <c r="D1076">
        <f>(B1076-290.379)/130.972</f>
        <v>0.27027914363375377</v>
      </c>
      <c r="E1076">
        <f>(C1076-25587.78)/126037.6</f>
        <v>0.2059931516785467</v>
      </c>
    </row>
    <row r="1077" spans="1:5" x14ac:dyDescent="0.2">
      <c r="A1077" t="s">
        <v>833</v>
      </c>
      <c r="B1077">
        <v>315.46899999999999</v>
      </c>
      <c r="C1077">
        <v>102809.27520800001</v>
      </c>
      <c r="D1077">
        <f t="shared" ref="D1077:D1097" si="70">(B1077-290.379)/130.972</f>
        <v>0.19156766331735006</v>
      </c>
      <c r="E1077">
        <f t="shared" ref="E1077:E1097" si="71">(C1077-25587.78)/126037.6</f>
        <v>0.61268617625216604</v>
      </c>
    </row>
    <row r="1078" spans="1:5" x14ac:dyDescent="0.2">
      <c r="A1078" t="s">
        <v>834</v>
      </c>
      <c r="B1078">
        <v>311.19499999999999</v>
      </c>
      <c r="C1078">
        <v>25587.777027</v>
      </c>
      <c r="D1078">
        <f t="shared" si="70"/>
        <v>0.15893473414164838</v>
      </c>
      <c r="E1078">
        <f t="shared" si="71"/>
        <v>-2.3588199067156726E-8</v>
      </c>
    </row>
    <row r="1079" spans="1:5" x14ac:dyDescent="0.2">
      <c r="A1079" t="s">
        <v>835</v>
      </c>
      <c r="B1079">
        <v>305.93099999999998</v>
      </c>
      <c r="C1079">
        <v>76763.331080999997</v>
      </c>
      <c r="D1079">
        <f t="shared" si="70"/>
        <v>0.11874293742173872</v>
      </c>
      <c r="E1079">
        <f t="shared" si="71"/>
        <v>0.40603400160745678</v>
      </c>
    </row>
    <row r="1080" spans="1:5" x14ac:dyDescent="0.2">
      <c r="A1080" t="s">
        <v>836</v>
      </c>
      <c r="B1080">
        <v>298.78800000000001</v>
      </c>
      <c r="C1080">
        <v>151625.37070199999</v>
      </c>
      <c r="D1080">
        <f t="shared" si="70"/>
        <v>6.4204562807317525E-2</v>
      </c>
      <c r="E1080">
        <f t="shared" si="71"/>
        <v>0.99999992622836342</v>
      </c>
    </row>
    <row r="1081" spans="1:5" x14ac:dyDescent="0.2">
      <c r="A1081" t="s">
        <v>837</v>
      </c>
      <c r="B1081">
        <v>293.90100000000001</v>
      </c>
      <c r="C1081">
        <v>127938.885135</v>
      </c>
      <c r="D1081">
        <f t="shared" si="70"/>
        <v>2.6891243930000239E-2</v>
      </c>
      <c r="E1081">
        <f t="shared" si="71"/>
        <v>0.81206802680311274</v>
      </c>
    </row>
    <row r="1082" spans="1:5" x14ac:dyDescent="0.2">
      <c r="A1082" t="s">
        <v>838</v>
      </c>
      <c r="B1082">
        <v>290.37900000000002</v>
      </c>
      <c r="C1082">
        <v>51175.554054</v>
      </c>
      <c r="D1082">
        <f t="shared" si="70"/>
        <v>0</v>
      </c>
      <c r="E1082">
        <f t="shared" si="71"/>
        <v>0.20301698900962886</v>
      </c>
    </row>
    <row r="1083" spans="1:5" x14ac:dyDescent="0.2">
      <c r="A1083" t="s">
        <v>839</v>
      </c>
      <c r="B1083">
        <v>299.89600000000002</v>
      </c>
      <c r="C1083">
        <v>51175.554054</v>
      </c>
      <c r="D1083">
        <f t="shared" si="70"/>
        <v>7.2664386281037135E-2</v>
      </c>
      <c r="E1083">
        <f t="shared" si="71"/>
        <v>0.20301698900962886</v>
      </c>
    </row>
    <row r="1084" spans="1:5" x14ac:dyDescent="0.2">
      <c r="A1084" t="s">
        <v>840</v>
      </c>
      <c r="B1084">
        <v>302.40899999999999</v>
      </c>
      <c r="C1084">
        <v>51258.612754000002</v>
      </c>
      <c r="D1084">
        <f t="shared" si="70"/>
        <v>9.1851693491738481E-2</v>
      </c>
      <c r="E1084">
        <f t="shared" si="71"/>
        <v>0.20367598838759229</v>
      </c>
    </row>
    <row r="1085" spans="1:5" x14ac:dyDescent="0.2">
      <c r="A1085" t="s">
        <v>841</v>
      </c>
      <c r="B1085">
        <v>301.38</v>
      </c>
      <c r="C1085">
        <v>25587.777027</v>
      </c>
      <c r="D1085">
        <f t="shared" si="70"/>
        <v>8.3995052377607238E-2</v>
      </c>
      <c r="E1085">
        <f t="shared" si="71"/>
        <v>-2.3588199067156726E-8</v>
      </c>
    </row>
    <row r="1086" spans="1:5" x14ac:dyDescent="0.2">
      <c r="A1086" t="s">
        <v>842</v>
      </c>
      <c r="B1086">
        <v>304.60599999999999</v>
      </c>
      <c r="C1086">
        <v>25587.777027</v>
      </c>
      <c r="D1086">
        <f t="shared" si="70"/>
        <v>0.10862627126408679</v>
      </c>
      <c r="E1086">
        <f t="shared" si="71"/>
        <v>-2.3588199067156726E-8</v>
      </c>
    </row>
    <row r="1087" spans="1:5" x14ac:dyDescent="0.2">
      <c r="A1087" t="s">
        <v>843</v>
      </c>
      <c r="B1087">
        <v>314.91500000000002</v>
      </c>
      <c r="C1087">
        <v>76763.331080999997</v>
      </c>
      <c r="D1087">
        <f t="shared" si="70"/>
        <v>0.18733775158049049</v>
      </c>
      <c r="E1087">
        <f t="shared" si="71"/>
        <v>0.40603400160745678</v>
      </c>
    </row>
    <row r="1088" spans="1:5" x14ac:dyDescent="0.2">
      <c r="A1088" t="s">
        <v>844</v>
      </c>
      <c r="B1088">
        <v>314.95400000000001</v>
      </c>
      <c r="C1088">
        <v>51175.554054</v>
      </c>
      <c r="D1088">
        <f t="shared" si="70"/>
        <v>0.18763552515041373</v>
      </c>
      <c r="E1088">
        <f t="shared" si="71"/>
        <v>0.20301698900962886</v>
      </c>
    </row>
    <row r="1089" spans="1:5" x14ac:dyDescent="0.2">
      <c r="A1089" t="s">
        <v>845</v>
      </c>
      <c r="B1089">
        <v>304.82299999999998</v>
      </c>
      <c r="C1089">
        <v>25587.777027</v>
      </c>
      <c r="D1089">
        <f t="shared" si="70"/>
        <v>0.11028311394801911</v>
      </c>
      <c r="E1089">
        <f t="shared" si="71"/>
        <v>-2.3588199067156726E-8</v>
      </c>
    </row>
    <row r="1090" spans="1:5" x14ac:dyDescent="0.2">
      <c r="A1090" t="s">
        <v>846</v>
      </c>
      <c r="B1090">
        <v>305.51600000000002</v>
      </c>
      <c r="C1090">
        <v>25670.835727000001</v>
      </c>
      <c r="D1090">
        <f t="shared" si="70"/>
        <v>0.11557432122896497</v>
      </c>
      <c r="E1090">
        <f t="shared" si="71"/>
        <v>6.589757897643454E-4</v>
      </c>
    </row>
    <row r="1091" spans="1:5" x14ac:dyDescent="0.2">
      <c r="A1091" t="s">
        <v>847</v>
      </c>
      <c r="B1091">
        <v>313.88600000000002</v>
      </c>
      <c r="C1091">
        <v>51258.612754000002</v>
      </c>
      <c r="D1091">
        <f t="shared" si="70"/>
        <v>0.17948111046635926</v>
      </c>
      <c r="E1091">
        <f t="shared" si="71"/>
        <v>0.20367598838759229</v>
      </c>
    </row>
    <row r="1092" spans="1:5" x14ac:dyDescent="0.2">
      <c r="A1092" t="s">
        <v>848</v>
      </c>
      <c r="B1092">
        <v>320.35599999999999</v>
      </c>
      <c r="C1092">
        <v>25587.777027</v>
      </c>
      <c r="D1092">
        <f t="shared" si="70"/>
        <v>0.22888098219466735</v>
      </c>
      <c r="E1092">
        <f t="shared" si="71"/>
        <v>-2.3588199067156726E-8</v>
      </c>
    </row>
    <row r="1093" spans="1:5" x14ac:dyDescent="0.2">
      <c r="A1093" t="s">
        <v>849</v>
      </c>
      <c r="B1093">
        <v>328.58800000000002</v>
      </c>
      <c r="C1093">
        <v>75706.242744000003</v>
      </c>
      <c r="D1093">
        <f t="shared" si="70"/>
        <v>0.29173411110771769</v>
      </c>
      <c r="E1093">
        <f t="shared" si="71"/>
        <v>0.39764691444457845</v>
      </c>
    </row>
    <row r="1094" spans="1:5" x14ac:dyDescent="0.2">
      <c r="A1094" t="s">
        <v>850</v>
      </c>
      <c r="B1094">
        <v>348.07799999999997</v>
      </c>
      <c r="C1094">
        <v>49935.345754000002</v>
      </c>
      <c r="D1094">
        <f t="shared" si="70"/>
        <v>0.44054454387197228</v>
      </c>
      <c r="E1094">
        <f t="shared" si="71"/>
        <v>0.19317700237072113</v>
      </c>
    </row>
    <row r="1095" spans="1:5" x14ac:dyDescent="0.2">
      <c r="A1095" t="s">
        <v>851</v>
      </c>
      <c r="B1095">
        <v>398.59500000000003</v>
      </c>
      <c r="C1095">
        <v>51123.917053999998</v>
      </c>
      <c r="D1095">
        <f t="shared" si="70"/>
        <v>0.82625293955960055</v>
      </c>
      <c r="E1095">
        <f t="shared" si="71"/>
        <v>0.20260729380756218</v>
      </c>
    </row>
    <row r="1096" spans="1:5" x14ac:dyDescent="0.2">
      <c r="A1096" t="s">
        <v>852</v>
      </c>
      <c r="B1096">
        <v>419.27300000000002</v>
      </c>
      <c r="C1096">
        <v>25587.777027</v>
      </c>
      <c r="D1096">
        <f t="shared" si="70"/>
        <v>0.98413401337690498</v>
      </c>
      <c r="E1096">
        <f t="shared" si="71"/>
        <v>-2.3588199067156726E-8</v>
      </c>
    </row>
    <row r="1097" spans="1:5" x14ac:dyDescent="0.2">
      <c r="A1097" t="s">
        <v>853</v>
      </c>
      <c r="B1097">
        <v>421.351</v>
      </c>
      <c r="C1097">
        <v>25587.777027</v>
      </c>
      <c r="D1097">
        <f t="shared" si="70"/>
        <v>0.99999999999999978</v>
      </c>
      <c r="E1097">
        <f t="shared" si="71"/>
        <v>-2.3588199067156726E-8</v>
      </c>
    </row>
    <row r="1098" spans="1:5" x14ac:dyDescent="0.2">
      <c r="A1098" t="s">
        <v>1309</v>
      </c>
      <c r="B1098">
        <f>MAX(B1076:B1097)</f>
        <v>421.351</v>
      </c>
      <c r="C1098">
        <f>MAX(C1076:C1097)</f>
        <v>151625.37070199999</v>
      </c>
    </row>
    <row r="1099" spans="1:5" x14ac:dyDescent="0.2">
      <c r="A1099" t="s">
        <v>1310</v>
      </c>
      <c r="B1099">
        <f>MIN(B1076:B1097)</f>
        <v>290.37900000000002</v>
      </c>
      <c r="C1099">
        <f>MIN(C1076:C1097)</f>
        <v>25587.777027</v>
      </c>
    </row>
    <row r="1100" spans="1:5" x14ac:dyDescent="0.2">
      <c r="A1100" t="s">
        <v>1311</v>
      </c>
      <c r="B1100">
        <f>B1098-B1099</f>
        <v>130.97199999999998</v>
      </c>
      <c r="C1100">
        <f>C1098-C1099</f>
        <v>126037.59367499998</v>
      </c>
    </row>
    <row r="1111" spans="1:5" s="27" customFormat="1" ht="40.5" customHeight="1" x14ac:dyDescent="0.2">
      <c r="A1111" s="27" t="s">
        <v>1353</v>
      </c>
      <c r="B1111" s="27" t="s">
        <v>1312</v>
      </c>
      <c r="C1111" s="27" t="s">
        <v>1319</v>
      </c>
      <c r="D1111" s="27" t="s">
        <v>1313</v>
      </c>
      <c r="E1111" s="27" t="s">
        <v>1323</v>
      </c>
    </row>
    <row r="1112" spans="1:5" x14ac:dyDescent="0.2">
      <c r="A1112" t="s">
        <v>378</v>
      </c>
      <c r="B1112">
        <v>71.984999999999999</v>
      </c>
      <c r="C1112">
        <v>1165546.1988850001</v>
      </c>
      <c r="D1112">
        <f>(B1112-51.099)/73.909</f>
        <v>0.28259075349416174</v>
      </c>
      <c r="E1112">
        <f>(C1112-25690.17)/1139856</f>
        <v>1.0000000253409205</v>
      </c>
    </row>
    <row r="1113" spans="1:5" x14ac:dyDescent="0.2">
      <c r="A1113" t="s">
        <v>380</v>
      </c>
      <c r="B1113">
        <v>68.200999999999993</v>
      </c>
      <c r="C1113">
        <v>414276.46077200002</v>
      </c>
      <c r="D1113">
        <f t="shared" ref="D1113:D1125" si="72">(B1113-51.099)/73.909</f>
        <v>0.23139265853955535</v>
      </c>
      <c r="E1113">
        <f t="shared" ref="E1113:E1125" si="73">(C1113-25690.17)/1139856</f>
        <v>0.34090822943599897</v>
      </c>
    </row>
    <row r="1114" spans="1:5" x14ac:dyDescent="0.2">
      <c r="A1114" t="s">
        <v>381</v>
      </c>
      <c r="B1114">
        <v>64.66</v>
      </c>
      <c r="C1114">
        <v>51403.477043999999</v>
      </c>
      <c r="D1114">
        <f t="shared" si="72"/>
        <v>0.18348239050724538</v>
      </c>
      <c r="E1114">
        <f t="shared" si="73"/>
        <v>2.2558381974565209E-2</v>
      </c>
    </row>
    <row r="1115" spans="1:5" x14ac:dyDescent="0.2">
      <c r="A1115" t="s">
        <v>382</v>
      </c>
      <c r="B1115">
        <v>51.098999999999997</v>
      </c>
      <c r="C1115">
        <v>25924.399026999999</v>
      </c>
      <c r="D1115">
        <f t="shared" si="72"/>
        <v>0</v>
      </c>
      <c r="E1115">
        <f t="shared" si="73"/>
        <v>2.0549001540545579E-4</v>
      </c>
    </row>
    <row r="1116" spans="1:5" x14ac:dyDescent="0.2">
      <c r="A1116" t="s">
        <v>383</v>
      </c>
      <c r="B1116">
        <v>52.436999999999998</v>
      </c>
      <c r="C1116">
        <v>293156.14826300001</v>
      </c>
      <c r="D1116">
        <f t="shared" si="72"/>
        <v>1.8103343300545277E-2</v>
      </c>
      <c r="E1116">
        <f t="shared" si="73"/>
        <v>0.23464891904152807</v>
      </c>
    </row>
    <row r="1117" spans="1:5" x14ac:dyDescent="0.2">
      <c r="A1117" t="s">
        <v>384</v>
      </c>
      <c r="B1117">
        <v>56.518999999999998</v>
      </c>
      <c r="C1117">
        <v>452870.51420899999</v>
      </c>
      <c r="D1117">
        <f t="shared" si="72"/>
        <v>7.3333423534346312E-2</v>
      </c>
      <c r="E1117">
        <f t="shared" si="73"/>
        <v>0.3747669391651226</v>
      </c>
    </row>
    <row r="1118" spans="1:5" x14ac:dyDescent="0.2">
      <c r="A1118" t="s">
        <v>385</v>
      </c>
      <c r="B1118">
        <v>85.316000000000003</v>
      </c>
      <c r="C1118">
        <v>78908.451050999996</v>
      </c>
      <c r="D1118">
        <f t="shared" si="72"/>
        <v>0.46296120905437771</v>
      </c>
      <c r="E1118">
        <f t="shared" si="73"/>
        <v>4.6688600183707414E-2</v>
      </c>
    </row>
    <row r="1119" spans="1:5" x14ac:dyDescent="0.2">
      <c r="A1119" t="s">
        <v>386</v>
      </c>
      <c r="B1119">
        <v>92.423000000000002</v>
      </c>
      <c r="C1119">
        <v>1059025.1498769999</v>
      </c>
      <c r="D1119">
        <f t="shared" si="72"/>
        <v>0.5591199989175879</v>
      </c>
      <c r="E1119">
        <f t="shared" si="73"/>
        <v>0.90654870428984002</v>
      </c>
    </row>
    <row r="1120" spans="1:5" x14ac:dyDescent="0.2">
      <c r="A1120" t="s">
        <v>387</v>
      </c>
      <c r="B1120">
        <v>98.789000000000001</v>
      </c>
      <c r="C1120">
        <v>754753.09014300001</v>
      </c>
      <c r="D1120">
        <f t="shared" si="72"/>
        <v>0.64525294619058571</v>
      </c>
      <c r="E1120">
        <f t="shared" si="73"/>
        <v>0.63960967011885705</v>
      </c>
    </row>
    <row r="1121" spans="1:5" x14ac:dyDescent="0.2">
      <c r="A1121" t="s">
        <v>388</v>
      </c>
      <c r="B1121">
        <v>108.19199999999999</v>
      </c>
      <c r="C1121">
        <v>582313.07544199994</v>
      </c>
      <c r="D1121">
        <f t="shared" si="72"/>
        <v>0.7724769649163159</v>
      </c>
      <c r="E1121">
        <f t="shared" si="73"/>
        <v>0.48832738998785802</v>
      </c>
    </row>
    <row r="1122" spans="1:5" x14ac:dyDescent="0.2">
      <c r="A1122" t="s">
        <v>389</v>
      </c>
      <c r="B1122">
        <v>117.008</v>
      </c>
      <c r="C1122">
        <v>566767.60255399998</v>
      </c>
      <c r="D1122">
        <f t="shared" si="72"/>
        <v>0.8917587844511492</v>
      </c>
      <c r="E1122">
        <f t="shared" si="73"/>
        <v>0.47468928755386641</v>
      </c>
    </row>
    <row r="1123" spans="1:5" x14ac:dyDescent="0.2">
      <c r="A1123" t="s">
        <v>390</v>
      </c>
      <c r="B1123">
        <v>121.14700000000001</v>
      </c>
      <c r="C1123">
        <v>82273.275863999996</v>
      </c>
      <c r="D1123">
        <f t="shared" si="72"/>
        <v>0.94776008334573592</v>
      </c>
      <c r="E1123">
        <f t="shared" si="73"/>
        <v>4.9640573777740345E-2</v>
      </c>
    </row>
    <row r="1124" spans="1:5" x14ac:dyDescent="0.2">
      <c r="A1124" t="s">
        <v>391</v>
      </c>
      <c r="B1124">
        <v>122.68300000000001</v>
      </c>
      <c r="C1124">
        <v>366125.005091</v>
      </c>
      <c r="D1124">
        <f t="shared" si="72"/>
        <v>0.96854239673111531</v>
      </c>
      <c r="E1124">
        <f t="shared" si="73"/>
        <v>0.29866477440220518</v>
      </c>
    </row>
    <row r="1125" spans="1:5" x14ac:dyDescent="0.2">
      <c r="A1125" t="s">
        <v>392</v>
      </c>
      <c r="B1125">
        <v>125.008</v>
      </c>
      <c r="C1125">
        <v>25690.165016999999</v>
      </c>
      <c r="D1125">
        <f t="shared" si="72"/>
        <v>0.99999999999999978</v>
      </c>
      <c r="E1125">
        <f t="shared" si="73"/>
        <v>-4.3716048333311443E-9</v>
      </c>
    </row>
    <row r="1126" spans="1:5" x14ac:dyDescent="0.2">
      <c r="A1126" t="s">
        <v>1309</v>
      </c>
      <c r="B1126">
        <f>MAX(B1112:B1125)</f>
        <v>125.008</v>
      </c>
      <c r="C1126">
        <f>MAX(C1112:C1125)</f>
        <v>1165546.1988850001</v>
      </c>
    </row>
    <row r="1127" spans="1:5" x14ac:dyDescent="0.2">
      <c r="A1127" t="s">
        <v>1310</v>
      </c>
      <c r="B1127">
        <f>MIN(B1112:B1125)</f>
        <v>51.098999999999997</v>
      </c>
      <c r="C1127">
        <f>MIN(C1112:C1125)</f>
        <v>25690.165016999999</v>
      </c>
    </row>
    <row r="1128" spans="1:5" x14ac:dyDescent="0.2">
      <c r="A1128" t="s">
        <v>1311</v>
      </c>
      <c r="B1128">
        <f>B1126-B1127</f>
        <v>73.908999999999992</v>
      </c>
      <c r="C1128">
        <f>C1126-C1127</f>
        <v>1139856.0338680001</v>
      </c>
    </row>
    <row r="1140" spans="1:5" s="27" customFormat="1" ht="40.5" customHeight="1" x14ac:dyDescent="0.2">
      <c r="A1140" s="27" t="s">
        <v>1354</v>
      </c>
      <c r="B1140" s="27" t="s">
        <v>1312</v>
      </c>
      <c r="C1140" s="27" t="s">
        <v>1319</v>
      </c>
      <c r="D1140" s="27" t="s">
        <v>1313</v>
      </c>
      <c r="E1140" s="27" t="s">
        <v>1323</v>
      </c>
    </row>
    <row r="1141" spans="1:5" x14ac:dyDescent="0.2">
      <c r="A1141" t="s">
        <v>397</v>
      </c>
      <c r="B1141">
        <v>65.376000000000005</v>
      </c>
      <c r="C1141">
        <v>24634.556127</v>
      </c>
      <c r="D1141">
        <f>(B1141-56.659)/74.199</f>
        <v>0.11748136767341887</v>
      </c>
      <c r="E1141">
        <f>(C1141-24634.56)/503853.6</f>
        <v>-7.6867566322372449E-9</v>
      </c>
    </row>
    <row r="1142" spans="1:5" x14ac:dyDescent="0.2">
      <c r="A1142" t="s">
        <v>399</v>
      </c>
      <c r="B1142">
        <v>56.658999999999999</v>
      </c>
      <c r="C1142">
        <v>290691.178487</v>
      </c>
      <c r="D1142">
        <f t="shared" ref="D1142:D1154" si="74">(B1142-56.659)/74.199</f>
        <v>0</v>
      </c>
      <c r="E1142">
        <f t="shared" ref="E1142:E1154" si="75">(C1142-24634.56)/503853.6</f>
        <v>0.5280435001099526</v>
      </c>
    </row>
    <row r="1143" spans="1:5" x14ac:dyDescent="0.2">
      <c r="A1143" t="s">
        <v>400</v>
      </c>
      <c r="B1143">
        <v>65.801000000000002</v>
      </c>
      <c r="C1143">
        <v>278562.2303</v>
      </c>
      <c r="D1143">
        <f t="shared" si="74"/>
        <v>0.12320920767126246</v>
      </c>
      <c r="E1143">
        <f t="shared" si="75"/>
        <v>0.50397113427392404</v>
      </c>
    </row>
    <row r="1144" spans="1:5" x14ac:dyDescent="0.2">
      <c r="A1144" t="s">
        <v>401</v>
      </c>
      <c r="B1144">
        <v>58.146999999999998</v>
      </c>
      <c r="C1144">
        <v>308978.47072699998</v>
      </c>
      <c r="D1144">
        <f t="shared" si="74"/>
        <v>2.0054178627744303E-2</v>
      </c>
      <c r="E1144">
        <f t="shared" si="75"/>
        <v>0.56433835290052503</v>
      </c>
    </row>
    <row r="1145" spans="1:5" x14ac:dyDescent="0.2">
      <c r="A1145" t="s">
        <v>402</v>
      </c>
      <c r="B1145">
        <v>61.124000000000002</v>
      </c>
      <c r="C1145">
        <v>71134.745280999996</v>
      </c>
      <c r="D1145">
        <f t="shared" si="74"/>
        <v>6.0176013153816134E-2</v>
      </c>
      <c r="E1145">
        <f t="shared" si="75"/>
        <v>9.2289080163364914E-2</v>
      </c>
    </row>
    <row r="1146" spans="1:5" x14ac:dyDescent="0.2">
      <c r="A1146" t="s">
        <v>403</v>
      </c>
      <c r="B1146">
        <v>64.313000000000002</v>
      </c>
      <c r="C1146">
        <v>427539.83606499998</v>
      </c>
      <c r="D1146">
        <f t="shared" si="74"/>
        <v>0.10315502904351816</v>
      </c>
      <c r="E1146">
        <f t="shared" si="75"/>
        <v>0.79964750884979285</v>
      </c>
    </row>
    <row r="1147" spans="1:5" x14ac:dyDescent="0.2">
      <c r="A1147" t="s">
        <v>404</v>
      </c>
      <c r="B1147">
        <v>72.286000000000001</v>
      </c>
      <c r="C1147">
        <v>174943.884689</v>
      </c>
      <c r="D1147">
        <f t="shared" si="74"/>
        <v>0.21060930740306477</v>
      </c>
      <c r="E1147">
        <f t="shared" si="75"/>
        <v>0.2983194417763414</v>
      </c>
    </row>
    <row r="1148" spans="1:5" x14ac:dyDescent="0.2">
      <c r="A1148" t="s">
        <v>405</v>
      </c>
      <c r="B1148">
        <v>73.242000000000004</v>
      </c>
      <c r="C1148">
        <v>270980.11739700002</v>
      </c>
      <c r="D1148">
        <f t="shared" si="74"/>
        <v>0.22349357808056719</v>
      </c>
      <c r="E1148">
        <f t="shared" si="75"/>
        <v>0.4889228883092232</v>
      </c>
    </row>
    <row r="1149" spans="1:5" x14ac:dyDescent="0.2">
      <c r="A1149" t="s">
        <v>406</v>
      </c>
      <c r="B1149">
        <v>88.763000000000005</v>
      </c>
      <c r="C1149">
        <v>98787.374070999998</v>
      </c>
      <c r="D1149">
        <f t="shared" si="74"/>
        <v>0.43267429480181685</v>
      </c>
      <c r="E1149">
        <f t="shared" si="75"/>
        <v>0.14717134912006186</v>
      </c>
    </row>
    <row r="1150" spans="1:5" x14ac:dyDescent="0.2">
      <c r="A1150" t="s">
        <v>407</v>
      </c>
      <c r="B1150">
        <v>83.234999999999999</v>
      </c>
      <c r="C1150">
        <v>74226.646380999999</v>
      </c>
      <c r="D1150">
        <f t="shared" si="74"/>
        <v>0.35817194301810001</v>
      </c>
      <c r="E1150">
        <f t="shared" si="75"/>
        <v>9.8425587077278012E-2</v>
      </c>
    </row>
    <row r="1151" spans="1:5" x14ac:dyDescent="0.2">
      <c r="A1151" t="s">
        <v>408</v>
      </c>
      <c r="B1151">
        <v>89.293999999999997</v>
      </c>
      <c r="C1151">
        <v>528488.15653599997</v>
      </c>
      <c r="D1151">
        <f t="shared" si="74"/>
        <v>0.43983072548147545</v>
      </c>
      <c r="E1151">
        <f t="shared" si="75"/>
        <v>0.99999999312498711</v>
      </c>
    </row>
    <row r="1152" spans="1:5" x14ac:dyDescent="0.2">
      <c r="A1152" t="s">
        <v>409</v>
      </c>
      <c r="B1152">
        <v>107.259</v>
      </c>
      <c r="C1152">
        <v>73903.668380999996</v>
      </c>
      <c r="D1152">
        <f t="shared" si="74"/>
        <v>0.68194989150797181</v>
      </c>
      <c r="E1152">
        <f t="shared" si="75"/>
        <v>9.7784571512439328E-2</v>
      </c>
    </row>
    <row r="1153" spans="1:5" x14ac:dyDescent="0.2">
      <c r="A1153" t="s">
        <v>410</v>
      </c>
      <c r="B1153">
        <v>122.56699999999999</v>
      </c>
      <c r="C1153">
        <v>382295.26219799998</v>
      </c>
      <c r="D1153">
        <f t="shared" si="74"/>
        <v>0.88825994959500787</v>
      </c>
      <c r="E1153">
        <f t="shared" si="75"/>
        <v>0.70985044504594197</v>
      </c>
    </row>
    <row r="1154" spans="1:5" x14ac:dyDescent="0.2">
      <c r="A1154" t="s">
        <v>411</v>
      </c>
      <c r="B1154">
        <v>130.858</v>
      </c>
      <c r="C1154">
        <v>334344.68301400001</v>
      </c>
      <c r="D1154">
        <f t="shared" si="74"/>
        <v>1.0000000000000002</v>
      </c>
      <c r="E1154">
        <f t="shared" si="75"/>
        <v>0.61468276303672342</v>
      </c>
    </row>
    <row r="1155" spans="1:5" x14ac:dyDescent="0.2">
      <c r="A1155" t="s">
        <v>1309</v>
      </c>
      <c r="B1155">
        <f>MAX(B1141:B1154)</f>
        <v>130.858</v>
      </c>
      <c r="C1155">
        <f>MAX(C1141:C1154)</f>
        <v>528488.15653599997</v>
      </c>
    </row>
    <row r="1156" spans="1:5" x14ac:dyDescent="0.2">
      <c r="A1156" t="s">
        <v>1310</v>
      </c>
      <c r="B1156">
        <f>MIN(B1141:B1154)</f>
        <v>56.658999999999999</v>
      </c>
      <c r="C1156">
        <f>MIN(C1141:C1154)</f>
        <v>24634.556127</v>
      </c>
    </row>
    <row r="1157" spans="1:5" x14ac:dyDescent="0.2">
      <c r="A1157" t="s">
        <v>1311</v>
      </c>
      <c r="B1157">
        <f>B1155-B1156</f>
        <v>74.199000000000012</v>
      </c>
      <c r="C1157">
        <f>C1155-C1156</f>
        <v>503853.60040899995</v>
      </c>
    </row>
    <row r="1167" spans="1:5" s="27" customFormat="1" ht="40.5" customHeight="1" x14ac:dyDescent="0.2">
      <c r="A1167" s="27" t="s">
        <v>1355</v>
      </c>
      <c r="B1167" s="27" t="s">
        <v>1312</v>
      </c>
      <c r="C1167" s="27" t="s">
        <v>1319</v>
      </c>
      <c r="D1167" s="27" t="s">
        <v>1313</v>
      </c>
      <c r="E1167" s="27" t="s">
        <v>1323</v>
      </c>
    </row>
    <row r="1168" spans="1:5" x14ac:dyDescent="0.2">
      <c r="A1168" t="s">
        <v>654</v>
      </c>
      <c r="B1168">
        <v>172.601</v>
      </c>
      <c r="C1168">
        <v>27559.071927000001</v>
      </c>
      <c r="D1168">
        <f>(B1168-169.341)/354.734</f>
        <v>9.1899846081852626E-3</v>
      </c>
      <c r="E1168">
        <f>(C1168-16952.1)/724907</f>
        <v>1.4632183062103142E-2</v>
      </c>
    </row>
    <row r="1169" spans="1:5" x14ac:dyDescent="0.2">
      <c r="A1169" t="s">
        <v>656</v>
      </c>
      <c r="B1169">
        <v>169.34100000000001</v>
      </c>
      <c r="C1169">
        <v>29033.362926999998</v>
      </c>
      <c r="D1169">
        <f t="shared" ref="D1169:D1187" si="76">(B1169-169.341)/354.734</f>
        <v>0</v>
      </c>
      <c r="E1169">
        <f t="shared" ref="E1169:E1187" si="77">(C1169-16952.1)/724907</f>
        <v>1.6665948772739123E-2</v>
      </c>
    </row>
    <row r="1170" spans="1:5" x14ac:dyDescent="0.2">
      <c r="A1170" t="s">
        <v>657</v>
      </c>
      <c r="B1170">
        <v>222.863</v>
      </c>
      <c r="C1170">
        <v>453704.89963300002</v>
      </c>
      <c r="D1170">
        <f t="shared" si="76"/>
        <v>0.15087925036788127</v>
      </c>
      <c r="E1170">
        <f t="shared" si="77"/>
        <v>0.60249494022405636</v>
      </c>
    </row>
    <row r="1171" spans="1:5" x14ac:dyDescent="0.2">
      <c r="A1171" t="s">
        <v>658</v>
      </c>
      <c r="B1171">
        <v>240.745</v>
      </c>
      <c r="C1171">
        <v>143520.986722</v>
      </c>
      <c r="D1171">
        <f t="shared" si="76"/>
        <v>0.20128885305609273</v>
      </c>
      <c r="E1171">
        <f t="shared" si="77"/>
        <v>0.17460017177651754</v>
      </c>
    </row>
    <row r="1172" spans="1:5" x14ac:dyDescent="0.2">
      <c r="A1172" t="s">
        <v>659</v>
      </c>
      <c r="B1172">
        <v>260.32</v>
      </c>
      <c r="C1172">
        <v>143520.986722</v>
      </c>
      <c r="D1172">
        <f t="shared" si="76"/>
        <v>0.25647104591045683</v>
      </c>
      <c r="E1172">
        <f t="shared" si="77"/>
        <v>0.17460017177651754</v>
      </c>
    </row>
    <row r="1173" spans="1:5" x14ac:dyDescent="0.2">
      <c r="A1173" t="s">
        <v>660</v>
      </c>
      <c r="B1173">
        <v>313.55599999999998</v>
      </c>
      <c r="C1173">
        <v>23941.244167000001</v>
      </c>
      <c r="D1173">
        <f t="shared" si="76"/>
        <v>0.40654405836485924</v>
      </c>
      <c r="E1173">
        <f t="shared" si="77"/>
        <v>9.6414356144995175E-3</v>
      </c>
    </row>
    <row r="1174" spans="1:5" x14ac:dyDescent="0.2">
      <c r="A1174" t="s">
        <v>661</v>
      </c>
      <c r="B1174">
        <v>258.41399999999999</v>
      </c>
      <c r="C1174">
        <v>16952.100289999998</v>
      </c>
      <c r="D1174">
        <f t="shared" si="76"/>
        <v>0.25109800582972025</v>
      </c>
      <c r="E1174">
        <f t="shared" si="77"/>
        <v>4.0005131685849554E-10</v>
      </c>
    </row>
    <row r="1175" spans="1:5" x14ac:dyDescent="0.2">
      <c r="A1175" t="s">
        <v>662</v>
      </c>
      <c r="B1175">
        <v>336.38099999999997</v>
      </c>
      <c r="C1175">
        <v>22929.968026999999</v>
      </c>
      <c r="D1175">
        <f t="shared" si="76"/>
        <v>0.47088804569057369</v>
      </c>
      <c r="E1175">
        <f t="shared" si="77"/>
        <v>8.2463930228291356E-3</v>
      </c>
    </row>
    <row r="1176" spans="1:5" x14ac:dyDescent="0.2">
      <c r="A1176" t="s">
        <v>663</v>
      </c>
      <c r="B1176">
        <v>327.238</v>
      </c>
      <c r="C1176">
        <v>24774.721989999998</v>
      </c>
      <c r="D1176">
        <f t="shared" si="76"/>
        <v>0.4451138035824026</v>
      </c>
      <c r="E1176">
        <f t="shared" si="77"/>
        <v>1.0791207685951439E-2</v>
      </c>
    </row>
    <row r="1177" spans="1:5" x14ac:dyDescent="0.2">
      <c r="A1177" t="s">
        <v>664</v>
      </c>
      <c r="B1177">
        <v>330.101</v>
      </c>
      <c r="C1177">
        <v>24758.993989999999</v>
      </c>
      <c r="D1177">
        <f t="shared" si="76"/>
        <v>0.45318463975824136</v>
      </c>
      <c r="E1177">
        <f t="shared" si="77"/>
        <v>1.076951110970097E-2</v>
      </c>
    </row>
    <row r="1178" spans="1:5" x14ac:dyDescent="0.2">
      <c r="A1178" t="s">
        <v>665</v>
      </c>
      <c r="B1178">
        <v>342.3</v>
      </c>
      <c r="C1178">
        <v>49549.443979999996</v>
      </c>
      <c r="D1178">
        <f t="shared" si="76"/>
        <v>0.48757378768316545</v>
      </c>
      <c r="E1178">
        <f t="shared" si="77"/>
        <v>4.4967622025997814E-2</v>
      </c>
    </row>
    <row r="1179" spans="1:5" x14ac:dyDescent="0.2">
      <c r="A1179" t="s">
        <v>666</v>
      </c>
      <c r="B1179">
        <v>351.25</v>
      </c>
      <c r="C1179">
        <v>24774.721989999998</v>
      </c>
      <c r="D1179">
        <f t="shared" si="76"/>
        <v>0.51280396015042262</v>
      </c>
      <c r="E1179">
        <f t="shared" si="77"/>
        <v>1.0791207685951439E-2</v>
      </c>
    </row>
    <row r="1180" spans="1:5" x14ac:dyDescent="0.2">
      <c r="A1180" t="s">
        <v>667</v>
      </c>
      <c r="B1180">
        <v>363.23599999999999</v>
      </c>
      <c r="C1180">
        <v>70580.753744000001</v>
      </c>
      <c r="D1180">
        <f t="shared" si="76"/>
        <v>0.54659265816076275</v>
      </c>
      <c r="E1180">
        <f t="shared" si="77"/>
        <v>7.398004674254767E-2</v>
      </c>
    </row>
    <row r="1181" spans="1:5" x14ac:dyDescent="0.2">
      <c r="A1181" t="s">
        <v>668</v>
      </c>
      <c r="B1181">
        <v>396.96600000000001</v>
      </c>
      <c r="C1181">
        <v>24774.721989999998</v>
      </c>
      <c r="D1181">
        <f t="shared" si="76"/>
        <v>0.64167798970496204</v>
      </c>
      <c r="E1181">
        <f t="shared" si="77"/>
        <v>1.0791207685951439E-2</v>
      </c>
    </row>
    <row r="1182" spans="1:5" x14ac:dyDescent="0.2">
      <c r="A1182" t="s">
        <v>669</v>
      </c>
      <c r="B1182">
        <v>430.94600000000003</v>
      </c>
      <c r="C1182">
        <v>123873.60995</v>
      </c>
      <c r="D1182">
        <f t="shared" si="76"/>
        <v>0.7374680746700345</v>
      </c>
      <c r="E1182">
        <f t="shared" si="77"/>
        <v>0.14749686504613696</v>
      </c>
    </row>
    <row r="1183" spans="1:5" x14ac:dyDescent="0.2">
      <c r="A1183" t="s">
        <v>670</v>
      </c>
      <c r="B1183">
        <v>479.58699999999999</v>
      </c>
      <c r="C1183">
        <v>741859.10293699999</v>
      </c>
      <c r="D1183">
        <f t="shared" si="76"/>
        <v>0.8745877192487892</v>
      </c>
      <c r="E1183">
        <f t="shared" si="77"/>
        <v>1.0000000040515542</v>
      </c>
    </row>
    <row r="1184" spans="1:5" x14ac:dyDescent="0.2">
      <c r="A1184" t="s">
        <v>671</v>
      </c>
      <c r="B1184">
        <v>491.51100000000002</v>
      </c>
      <c r="C1184">
        <v>173423.05392999999</v>
      </c>
      <c r="D1184">
        <f t="shared" si="76"/>
        <v>0.90820163841075296</v>
      </c>
      <c r="E1184">
        <f t="shared" si="77"/>
        <v>0.2158496937262297</v>
      </c>
    </row>
    <row r="1185" spans="1:5" x14ac:dyDescent="0.2">
      <c r="A1185" t="s">
        <v>672</v>
      </c>
      <c r="B1185">
        <v>503.86200000000002</v>
      </c>
      <c r="C1185">
        <v>272507.92689</v>
      </c>
      <c r="D1185">
        <f t="shared" si="76"/>
        <v>0.94301927641556782</v>
      </c>
      <c r="E1185">
        <f t="shared" si="77"/>
        <v>0.35253601757190922</v>
      </c>
    </row>
    <row r="1186" spans="1:5" x14ac:dyDescent="0.2">
      <c r="A1186" t="s">
        <v>673</v>
      </c>
      <c r="B1186">
        <v>516.21600000000001</v>
      </c>
      <c r="C1186">
        <v>197073.43302</v>
      </c>
      <c r="D1186">
        <f t="shared" si="76"/>
        <v>0.97784537146143313</v>
      </c>
      <c r="E1186">
        <f t="shared" si="77"/>
        <v>0.24847509131516179</v>
      </c>
    </row>
    <row r="1187" spans="1:5" x14ac:dyDescent="0.2">
      <c r="A1187" t="s">
        <v>674</v>
      </c>
      <c r="B1187">
        <v>524.07500000000005</v>
      </c>
      <c r="C1187">
        <v>49295.85888</v>
      </c>
      <c r="D1187">
        <f t="shared" si="76"/>
        <v>1.0000000000000002</v>
      </c>
      <c r="E1187">
        <f t="shared" si="77"/>
        <v>4.4617804601141939E-2</v>
      </c>
    </row>
    <row r="1188" spans="1:5" x14ac:dyDescent="0.2">
      <c r="A1188" t="s">
        <v>1309</v>
      </c>
      <c r="B1188">
        <f>MAX(B1168:B1187)</f>
        <v>524.07500000000005</v>
      </c>
      <c r="C1188">
        <f>MAX(C1168:C1187)</f>
        <v>741859.10293699999</v>
      </c>
    </row>
    <row r="1189" spans="1:5" x14ac:dyDescent="0.2">
      <c r="A1189" t="s">
        <v>1310</v>
      </c>
      <c r="B1189">
        <f>MIN(B1168:B1187)</f>
        <v>169.34100000000001</v>
      </c>
      <c r="C1189">
        <f>MIN(C1168:C1187)</f>
        <v>16952.100289999998</v>
      </c>
    </row>
    <row r="1190" spans="1:5" x14ac:dyDescent="0.2">
      <c r="A1190" t="s">
        <v>1311</v>
      </c>
      <c r="B1190">
        <f>B1188-B1189</f>
        <v>354.73400000000004</v>
      </c>
      <c r="C1190">
        <f>C1188-C1189</f>
        <v>724907.00264700002</v>
      </c>
    </row>
    <row r="1200" spans="1:5" s="27" customFormat="1" ht="40.5" customHeight="1" x14ac:dyDescent="0.2">
      <c r="A1200" s="27" t="s">
        <v>1358</v>
      </c>
      <c r="B1200" s="27" t="s">
        <v>1312</v>
      </c>
      <c r="C1200" s="27" t="s">
        <v>1319</v>
      </c>
      <c r="D1200" s="27" t="s">
        <v>1313</v>
      </c>
      <c r="E1200" s="27" t="s">
        <v>1323</v>
      </c>
    </row>
    <row r="1201" spans="1:5" x14ac:dyDescent="0.2">
      <c r="A1201" t="s">
        <v>412</v>
      </c>
      <c r="B1201">
        <v>50.201999999999998</v>
      </c>
      <c r="C1201">
        <v>156343.33805200001</v>
      </c>
      <c r="D1201">
        <f>(B1201-50.202)/36.69</f>
        <v>0</v>
      </c>
      <c r="E1201">
        <f>(C1201-25713.31)/6852548</f>
        <v>1.9062986213595295E-2</v>
      </c>
    </row>
    <row r="1202" spans="1:5" x14ac:dyDescent="0.2">
      <c r="A1202" t="s">
        <v>414</v>
      </c>
      <c r="B1202">
        <v>51.017000000000003</v>
      </c>
      <c r="C1202">
        <v>155743.57859200001</v>
      </c>
      <c r="D1202">
        <f t="shared" ref="D1202:D1224" si="78">(B1202-50.202)/36.69</f>
        <v>2.2213137094576313E-2</v>
      </c>
      <c r="E1202">
        <f t="shared" ref="E1202:E1224" si="79">(C1202-25713.31)/6852548</f>
        <v>1.897546264426021E-2</v>
      </c>
    </row>
    <row r="1203" spans="1:5" x14ac:dyDescent="0.2">
      <c r="A1203" t="s">
        <v>415</v>
      </c>
      <c r="B1203">
        <v>51.103000000000002</v>
      </c>
      <c r="C1203">
        <v>104105.86753800001</v>
      </c>
      <c r="D1203">
        <f t="shared" si="78"/>
        <v>2.4557100027255477E-2</v>
      </c>
      <c r="E1203">
        <f t="shared" si="79"/>
        <v>1.1439913669776557E-2</v>
      </c>
    </row>
    <row r="1204" spans="1:5" x14ac:dyDescent="0.2">
      <c r="A1204" t="s">
        <v>416</v>
      </c>
      <c r="B1204">
        <v>51.832000000000001</v>
      </c>
      <c r="C1204">
        <v>155108.41879200001</v>
      </c>
      <c r="D1204">
        <f t="shared" si="78"/>
        <v>4.4426274189152432E-2</v>
      </c>
      <c r="E1204">
        <f t="shared" si="79"/>
        <v>1.8882773063683758E-2</v>
      </c>
    </row>
    <row r="1205" spans="1:5" x14ac:dyDescent="0.2">
      <c r="A1205" t="s">
        <v>417</v>
      </c>
      <c r="B1205">
        <v>52.776000000000003</v>
      </c>
      <c r="C1205">
        <v>104510.34136799999</v>
      </c>
      <c r="D1205">
        <f t="shared" si="78"/>
        <v>7.0155355682747486E-2</v>
      </c>
      <c r="E1205">
        <f t="shared" si="79"/>
        <v>1.1498938988533899E-2</v>
      </c>
    </row>
    <row r="1206" spans="1:5" x14ac:dyDescent="0.2">
      <c r="A1206" t="s">
        <v>418</v>
      </c>
      <c r="B1206">
        <v>53.262</v>
      </c>
      <c r="C1206">
        <v>78992.314971</v>
      </c>
      <c r="D1206">
        <f t="shared" si="78"/>
        <v>8.3401471790678722E-2</v>
      </c>
      <c r="E1206">
        <f t="shared" si="79"/>
        <v>7.7750648329643225E-3</v>
      </c>
    </row>
    <row r="1207" spans="1:5" x14ac:dyDescent="0.2">
      <c r="A1207" t="s">
        <v>419</v>
      </c>
      <c r="B1207">
        <v>53.719000000000001</v>
      </c>
      <c r="C1207">
        <v>416926.89427200001</v>
      </c>
      <c r="D1207">
        <f t="shared" si="78"/>
        <v>9.5857181793404286E-2</v>
      </c>
      <c r="E1207">
        <f t="shared" si="79"/>
        <v>5.7090236255477524E-2</v>
      </c>
    </row>
    <row r="1208" spans="1:5" x14ac:dyDescent="0.2">
      <c r="A1208" t="s">
        <v>420</v>
      </c>
      <c r="B1208">
        <v>54.134</v>
      </c>
      <c r="C1208">
        <v>596820.17877100001</v>
      </c>
      <c r="D1208">
        <f t="shared" si="78"/>
        <v>0.10716816571272833</v>
      </c>
      <c r="E1208">
        <f t="shared" si="79"/>
        <v>8.3342264624924917E-2</v>
      </c>
    </row>
    <row r="1209" spans="1:5" x14ac:dyDescent="0.2">
      <c r="A1209" t="s">
        <v>421</v>
      </c>
      <c r="B1209">
        <v>54.533999999999999</v>
      </c>
      <c r="C1209">
        <v>443227.30366899999</v>
      </c>
      <c r="D1209">
        <f t="shared" si="78"/>
        <v>0.1180703188879804</v>
      </c>
      <c r="E1209">
        <f t="shared" si="79"/>
        <v>6.0928284437992988E-2</v>
      </c>
    </row>
    <row r="1210" spans="1:5" x14ac:dyDescent="0.2">
      <c r="A1210" t="s">
        <v>422</v>
      </c>
      <c r="B1210">
        <v>55.634999999999998</v>
      </c>
      <c r="C1210">
        <v>702439.69119899999</v>
      </c>
      <c r="D1210">
        <f t="shared" si="78"/>
        <v>0.14807849550286181</v>
      </c>
      <c r="E1210">
        <f t="shared" si="79"/>
        <v>9.8755438298133769E-2</v>
      </c>
    </row>
    <row r="1211" spans="1:5" x14ac:dyDescent="0.2">
      <c r="A1211" t="s">
        <v>423</v>
      </c>
      <c r="B1211">
        <v>54.506</v>
      </c>
      <c r="C1211">
        <v>103681.794738</v>
      </c>
      <c r="D1211">
        <f t="shared" si="78"/>
        <v>0.11730716816571279</v>
      </c>
      <c r="E1211">
        <f t="shared" si="79"/>
        <v>1.1378028251389118E-2</v>
      </c>
    </row>
    <row r="1212" spans="1:5" x14ac:dyDescent="0.2">
      <c r="A1212" t="s">
        <v>424</v>
      </c>
      <c r="B1212">
        <v>54.463000000000001</v>
      </c>
      <c r="C1212">
        <v>234311.820763</v>
      </c>
      <c r="D1212">
        <f t="shared" si="78"/>
        <v>0.11613518669937321</v>
      </c>
      <c r="E1212">
        <f t="shared" si="79"/>
        <v>3.0441014169182032E-2</v>
      </c>
    </row>
    <row r="1213" spans="1:5" x14ac:dyDescent="0.2">
      <c r="A1213" t="s">
        <v>425</v>
      </c>
      <c r="B1213">
        <v>53.747999999999998</v>
      </c>
      <c r="C1213">
        <v>518599.98762999999</v>
      </c>
      <c r="D1213">
        <f t="shared" si="78"/>
        <v>9.6647587898609971E-2</v>
      </c>
      <c r="E1213">
        <f t="shared" si="79"/>
        <v>7.1927504576399903E-2</v>
      </c>
    </row>
    <row r="1214" spans="1:5" x14ac:dyDescent="0.2">
      <c r="A1214" t="s">
        <v>426</v>
      </c>
      <c r="B1214">
        <v>59.31</v>
      </c>
      <c r="C1214">
        <v>26330.771657000001</v>
      </c>
      <c r="D1214">
        <f t="shared" si="78"/>
        <v>0.24824202780049073</v>
      </c>
      <c r="E1214">
        <f t="shared" si="79"/>
        <v>9.0106870758147167E-5</v>
      </c>
    </row>
    <row r="1215" spans="1:5" x14ac:dyDescent="0.2">
      <c r="A1215" t="s">
        <v>427</v>
      </c>
      <c r="B1215">
        <v>63.9</v>
      </c>
      <c r="C1215">
        <v>77140.885481000005</v>
      </c>
      <c r="D1215">
        <f t="shared" si="78"/>
        <v>0.37334423548650864</v>
      </c>
      <c r="E1215">
        <f t="shared" si="79"/>
        <v>7.5048836551017241E-3</v>
      </c>
    </row>
    <row r="1216" spans="1:5" x14ac:dyDescent="0.2">
      <c r="A1216" t="s">
        <v>428</v>
      </c>
      <c r="B1216">
        <v>66.459000000000003</v>
      </c>
      <c r="C1216">
        <v>103276.371508</v>
      </c>
      <c r="D1216">
        <f t="shared" si="78"/>
        <v>0.44309076042518414</v>
      </c>
      <c r="E1216">
        <f t="shared" si="79"/>
        <v>1.1318864385627068E-2</v>
      </c>
    </row>
    <row r="1217" spans="1:5" x14ac:dyDescent="0.2">
      <c r="A1217" t="s">
        <v>429</v>
      </c>
      <c r="B1217">
        <v>69.262</v>
      </c>
      <c r="C1217">
        <v>130223.653395</v>
      </c>
      <c r="D1217">
        <f t="shared" si="78"/>
        <v>0.51948759880076323</v>
      </c>
      <c r="E1217">
        <f t="shared" si="79"/>
        <v>1.525131139468122E-2</v>
      </c>
    </row>
    <row r="1218" spans="1:5" x14ac:dyDescent="0.2">
      <c r="A1218" t="s">
        <v>430</v>
      </c>
      <c r="B1218">
        <v>72.036000000000001</v>
      </c>
      <c r="C1218">
        <v>6878261.0042620003</v>
      </c>
      <c r="D1218">
        <f t="shared" si="78"/>
        <v>0.59509403107113668</v>
      </c>
      <c r="E1218">
        <f t="shared" si="79"/>
        <v>0.99999995538331155</v>
      </c>
    </row>
    <row r="1219" spans="1:5" x14ac:dyDescent="0.2">
      <c r="A1219" t="s">
        <v>431</v>
      </c>
      <c r="B1219">
        <v>74.495000000000005</v>
      </c>
      <c r="C1219">
        <v>1479433.2526090001</v>
      </c>
      <c r="D1219">
        <f t="shared" si="78"/>
        <v>0.66211501771599912</v>
      </c>
      <c r="E1219">
        <f t="shared" si="79"/>
        <v>0.21214297843794747</v>
      </c>
    </row>
    <row r="1220" spans="1:5" x14ac:dyDescent="0.2">
      <c r="A1220" t="s">
        <v>432</v>
      </c>
      <c r="B1220">
        <v>73.78</v>
      </c>
      <c r="C1220">
        <v>3399046.0290069999</v>
      </c>
      <c r="D1220">
        <f t="shared" si="78"/>
        <v>0.64262741891523589</v>
      </c>
      <c r="E1220">
        <f t="shared" si="79"/>
        <v>0.49227421960517459</v>
      </c>
    </row>
    <row r="1221" spans="1:5" x14ac:dyDescent="0.2">
      <c r="A1221" t="s">
        <v>433</v>
      </c>
      <c r="B1221">
        <v>75.953000000000003</v>
      </c>
      <c r="C1221">
        <v>5720674.4010070004</v>
      </c>
      <c r="D1221">
        <f t="shared" si="78"/>
        <v>0.70185336603979298</v>
      </c>
      <c r="E1221">
        <f t="shared" si="79"/>
        <v>0.83107204663243528</v>
      </c>
    </row>
    <row r="1222" spans="1:5" x14ac:dyDescent="0.2">
      <c r="A1222" t="s">
        <v>434</v>
      </c>
      <c r="B1222">
        <v>77.239999999999995</v>
      </c>
      <c r="C1222">
        <v>4948175.8002570001</v>
      </c>
      <c r="D1222">
        <f t="shared" si="78"/>
        <v>0.73693104388116648</v>
      </c>
      <c r="E1222">
        <f t="shared" si="79"/>
        <v>0.71834046113314354</v>
      </c>
    </row>
    <row r="1223" spans="1:5" x14ac:dyDescent="0.2">
      <c r="A1223" t="s">
        <v>435</v>
      </c>
      <c r="B1223">
        <v>80.328999999999994</v>
      </c>
      <c r="C1223">
        <v>285140.584157</v>
      </c>
      <c r="D1223">
        <f t="shared" si="78"/>
        <v>0.82112292177705093</v>
      </c>
      <c r="E1223">
        <f t="shared" si="79"/>
        <v>3.7858512506151E-2</v>
      </c>
    </row>
    <row r="1224" spans="1:5" x14ac:dyDescent="0.2">
      <c r="A1224" t="s">
        <v>1356</v>
      </c>
      <c r="B1224">
        <v>86.891999999999996</v>
      </c>
      <c r="C1224">
        <v>25713.312027</v>
      </c>
      <c r="D1224">
        <f t="shared" si="78"/>
        <v>1</v>
      </c>
      <c r="E1224">
        <f t="shared" si="79"/>
        <v>2.9580237871139065E-10</v>
      </c>
    </row>
    <row r="1225" spans="1:5" x14ac:dyDescent="0.2">
      <c r="A1225" t="s">
        <v>1309</v>
      </c>
      <c r="B1225">
        <f>MAX(B1201:B1224)</f>
        <v>86.891999999999996</v>
      </c>
      <c r="C1225">
        <f>MAX(C1201:C1224)</f>
        <v>6878261.0042620003</v>
      </c>
    </row>
    <row r="1226" spans="1:5" x14ac:dyDescent="0.2">
      <c r="A1226" t="s">
        <v>1310</v>
      </c>
      <c r="B1226">
        <f>MIN(B1201:B1224)</f>
        <v>50.201999999999998</v>
      </c>
      <c r="C1226">
        <f>MIN(C1201:C1224)</f>
        <v>25713.312027</v>
      </c>
    </row>
    <row r="1227" spans="1:5" x14ac:dyDescent="0.2">
      <c r="A1227" t="s">
        <v>1311</v>
      </c>
      <c r="B1227">
        <f>B1225-B1226</f>
        <v>36.69</v>
      </c>
      <c r="C1227">
        <f>C1225-C1226</f>
        <v>6852547.6922350004</v>
      </c>
    </row>
    <row r="1239" spans="1:5" s="27" customFormat="1" ht="40.5" customHeight="1" x14ac:dyDescent="0.2">
      <c r="A1239" s="27" t="s">
        <v>1357</v>
      </c>
      <c r="B1239" s="27" t="s">
        <v>1312</v>
      </c>
      <c r="C1239" s="27" t="s">
        <v>1319</v>
      </c>
      <c r="D1239" s="27" t="s">
        <v>1313</v>
      </c>
      <c r="E1239" s="27" t="s">
        <v>1323</v>
      </c>
    </row>
    <row r="1240" spans="1:5" x14ac:dyDescent="0.2">
      <c r="A1240" t="s">
        <v>856</v>
      </c>
      <c r="B1240">
        <v>292.875</v>
      </c>
      <c r="C1240">
        <v>158443.37016200001</v>
      </c>
      <c r="D1240">
        <f>(B1240-291.973)/834.274</f>
        <v>1.0811795645075681E-3</v>
      </c>
      <c r="E1240">
        <f>(C1240-25587.78)/626775.8</f>
        <v>0.2119666875492002</v>
      </c>
    </row>
    <row r="1241" spans="1:5" x14ac:dyDescent="0.2">
      <c r="A1241" t="s">
        <v>857</v>
      </c>
      <c r="B1241">
        <v>291.97300000000001</v>
      </c>
      <c r="C1241">
        <v>127882.718135</v>
      </c>
      <c r="D1241">
        <f t="shared" ref="D1241:D1266" si="80">(B1241-291.973)/834.274</f>
        <v>0</v>
      </c>
      <c r="E1241">
        <f t="shared" ref="E1241:E1266" si="81">(C1241-25587.78)/626775.8</f>
        <v>0.16320818087584107</v>
      </c>
    </row>
    <row r="1242" spans="1:5" x14ac:dyDescent="0.2">
      <c r="A1242" t="s">
        <v>859</v>
      </c>
      <c r="B1242">
        <v>321.93700000000001</v>
      </c>
      <c r="C1242">
        <v>25587.777027</v>
      </c>
      <c r="D1242">
        <f t="shared" si="80"/>
        <v>3.5916257728276321E-2</v>
      </c>
      <c r="E1242">
        <f t="shared" si="81"/>
        <v>-4.7433228895350976E-9</v>
      </c>
    </row>
    <row r="1243" spans="1:5" x14ac:dyDescent="0.2">
      <c r="A1243" t="s">
        <v>860</v>
      </c>
      <c r="B1243">
        <v>354.72899999999998</v>
      </c>
      <c r="C1243">
        <v>109409.643908</v>
      </c>
      <c r="D1243">
        <f t="shared" si="80"/>
        <v>7.5222289080086366E-2</v>
      </c>
      <c r="E1243">
        <f t="shared" si="81"/>
        <v>0.13373500366159638</v>
      </c>
    </row>
    <row r="1244" spans="1:5" x14ac:dyDescent="0.2">
      <c r="A1244" t="s">
        <v>861</v>
      </c>
      <c r="B1244">
        <v>372.97</v>
      </c>
      <c r="C1244">
        <v>166763.98916200001</v>
      </c>
      <c r="D1244">
        <f t="shared" si="80"/>
        <v>9.7086808410666053E-2</v>
      </c>
      <c r="E1244">
        <f t="shared" si="81"/>
        <v>0.22524195918540568</v>
      </c>
    </row>
    <row r="1245" spans="1:5" x14ac:dyDescent="0.2">
      <c r="A1245" t="s">
        <v>862</v>
      </c>
      <c r="B1245">
        <v>382.31599999999997</v>
      </c>
      <c r="C1245">
        <v>322228.40932400001</v>
      </c>
      <c r="D1245">
        <f t="shared" si="80"/>
        <v>0.10828936296708271</v>
      </c>
      <c r="E1245">
        <f t="shared" si="81"/>
        <v>0.47328028510992282</v>
      </c>
    </row>
    <row r="1246" spans="1:5" x14ac:dyDescent="0.2">
      <c r="A1246" t="s">
        <v>863</v>
      </c>
      <c r="B1246">
        <v>401.29399999999998</v>
      </c>
      <c r="C1246">
        <v>222562.29121600001</v>
      </c>
      <c r="D1246">
        <f t="shared" si="80"/>
        <v>0.13103728511256491</v>
      </c>
      <c r="E1246">
        <f t="shared" si="81"/>
        <v>0.31426629939445649</v>
      </c>
    </row>
    <row r="1247" spans="1:5" x14ac:dyDescent="0.2">
      <c r="A1247" t="s">
        <v>864</v>
      </c>
      <c r="B1247">
        <v>403.59</v>
      </c>
      <c r="C1247">
        <v>302380.55388299999</v>
      </c>
      <c r="D1247">
        <f t="shared" si="80"/>
        <v>0.1337893785494933</v>
      </c>
      <c r="E1247">
        <f t="shared" si="81"/>
        <v>0.44161369006748508</v>
      </c>
    </row>
    <row r="1248" spans="1:5" x14ac:dyDescent="0.2">
      <c r="A1248" t="s">
        <v>865</v>
      </c>
      <c r="B1248">
        <v>465.97699999999998</v>
      </c>
      <c r="C1248">
        <v>57350.129053999997</v>
      </c>
      <c r="D1248">
        <f t="shared" si="80"/>
        <v>0.20856936689864478</v>
      </c>
      <c r="E1248">
        <f t="shared" si="81"/>
        <v>5.067577442205011E-2</v>
      </c>
    </row>
    <row r="1249" spans="1:5" x14ac:dyDescent="0.2">
      <c r="A1249" t="s">
        <v>866</v>
      </c>
      <c r="B1249">
        <v>501.59699999999998</v>
      </c>
      <c r="C1249">
        <v>28626.255026999999</v>
      </c>
      <c r="D1249">
        <f t="shared" si="80"/>
        <v>0.25126517187398861</v>
      </c>
      <c r="E1249">
        <f t="shared" si="81"/>
        <v>4.8477861254375169E-3</v>
      </c>
    </row>
    <row r="1250" spans="1:5" x14ac:dyDescent="0.2">
      <c r="A1250" t="s">
        <v>867</v>
      </c>
      <c r="B1250">
        <v>518.19799999999998</v>
      </c>
      <c r="C1250">
        <v>322051.86732700001</v>
      </c>
      <c r="D1250">
        <f t="shared" si="80"/>
        <v>0.2711639101781908</v>
      </c>
      <c r="E1250">
        <f t="shared" si="81"/>
        <v>0.47299861820925437</v>
      </c>
    </row>
    <row r="1251" spans="1:5" x14ac:dyDescent="0.2">
      <c r="A1251" t="s">
        <v>868</v>
      </c>
      <c r="B1251">
        <v>571.48599999999999</v>
      </c>
      <c r="C1251">
        <v>86436.790080999999</v>
      </c>
      <c r="D1251">
        <f t="shared" si="80"/>
        <v>0.33503740977184948</v>
      </c>
      <c r="E1251">
        <f t="shared" si="81"/>
        <v>9.7082577344243345E-2</v>
      </c>
    </row>
    <row r="1252" spans="1:5" x14ac:dyDescent="0.2">
      <c r="A1252" t="s">
        <v>869</v>
      </c>
      <c r="B1252">
        <v>629.40499999999997</v>
      </c>
      <c r="C1252">
        <v>106056.89410799999</v>
      </c>
      <c r="D1252">
        <f t="shared" si="80"/>
        <v>0.40446184347108977</v>
      </c>
      <c r="E1252">
        <f t="shared" si="81"/>
        <v>0.12838580255970314</v>
      </c>
    </row>
    <row r="1253" spans="1:5" x14ac:dyDescent="0.2">
      <c r="A1253" t="s">
        <v>870</v>
      </c>
      <c r="B1253">
        <v>650.47400000000005</v>
      </c>
      <c r="C1253">
        <v>51323.350054000002</v>
      </c>
      <c r="D1253">
        <f t="shared" si="80"/>
        <v>0.42971613642520329</v>
      </c>
      <c r="E1253">
        <f t="shared" si="81"/>
        <v>4.1060248423758543E-2</v>
      </c>
    </row>
    <row r="1254" spans="1:5" x14ac:dyDescent="0.2">
      <c r="A1254" t="s">
        <v>871</v>
      </c>
      <c r="B1254">
        <v>629.36400000000003</v>
      </c>
      <c r="C1254">
        <v>191605.23968900001</v>
      </c>
      <c r="D1254">
        <f t="shared" si="80"/>
        <v>0.40441269894543042</v>
      </c>
      <c r="E1254">
        <f t="shared" si="81"/>
        <v>0.26487535046662619</v>
      </c>
    </row>
    <row r="1255" spans="1:5" x14ac:dyDescent="0.2">
      <c r="A1255" t="s">
        <v>872</v>
      </c>
      <c r="B1255">
        <v>674.45299999999997</v>
      </c>
      <c r="C1255">
        <v>165303.19016200001</v>
      </c>
      <c r="D1255">
        <f t="shared" si="80"/>
        <v>0.45845849205416922</v>
      </c>
      <c r="E1255">
        <f t="shared" si="81"/>
        <v>0.22291130283268754</v>
      </c>
    </row>
    <row r="1256" spans="1:5" x14ac:dyDescent="0.2">
      <c r="A1256" t="s">
        <v>873</v>
      </c>
      <c r="B1256">
        <v>727.04399999999998</v>
      </c>
      <c r="C1256">
        <v>134566.52853499999</v>
      </c>
      <c r="D1256">
        <f t="shared" si="80"/>
        <v>0.5214965347116175</v>
      </c>
      <c r="E1256">
        <f t="shared" si="81"/>
        <v>0.17387197868041487</v>
      </c>
    </row>
    <row r="1257" spans="1:5" x14ac:dyDescent="0.2">
      <c r="A1257" t="s">
        <v>874</v>
      </c>
      <c r="B1257">
        <v>767.74699999999996</v>
      </c>
      <c r="C1257">
        <v>341758.61614300002</v>
      </c>
      <c r="D1257">
        <f t="shared" si="80"/>
        <v>0.57028506222176401</v>
      </c>
      <c r="E1257">
        <f t="shared" si="81"/>
        <v>0.50444008231172932</v>
      </c>
    </row>
    <row r="1258" spans="1:5" x14ac:dyDescent="0.2">
      <c r="A1258" t="s">
        <v>875</v>
      </c>
      <c r="B1258">
        <v>788.03700000000003</v>
      </c>
      <c r="C1258">
        <v>183173.947682</v>
      </c>
      <c r="D1258">
        <f t="shared" si="80"/>
        <v>0.59460560918834826</v>
      </c>
      <c r="E1258">
        <f t="shared" si="81"/>
        <v>0.25142350371855454</v>
      </c>
    </row>
    <row r="1259" spans="1:5" x14ac:dyDescent="0.2">
      <c r="A1259" t="s">
        <v>876</v>
      </c>
      <c r="B1259">
        <v>763.48400000000004</v>
      </c>
      <c r="C1259">
        <v>77538.167780999996</v>
      </c>
      <c r="D1259">
        <f t="shared" si="80"/>
        <v>0.56517523020015015</v>
      </c>
      <c r="E1259">
        <f t="shared" si="81"/>
        <v>8.2885120614101554E-2</v>
      </c>
    </row>
    <row r="1260" spans="1:5" x14ac:dyDescent="0.2">
      <c r="A1260" t="s">
        <v>877</v>
      </c>
      <c r="B1260">
        <v>834.19200000000001</v>
      </c>
      <c r="C1260">
        <v>137720.21833500001</v>
      </c>
      <c r="D1260">
        <f t="shared" si="80"/>
        <v>0.64992915996423239</v>
      </c>
      <c r="E1260">
        <f t="shared" si="81"/>
        <v>0.17890358615473029</v>
      </c>
    </row>
    <row r="1261" spans="1:5" x14ac:dyDescent="0.2">
      <c r="A1261" t="s">
        <v>878</v>
      </c>
      <c r="B1261">
        <v>835.13499999999999</v>
      </c>
      <c r="C1261">
        <v>440758.94872799999</v>
      </c>
      <c r="D1261">
        <f t="shared" si="80"/>
        <v>0.6510594840543994</v>
      </c>
      <c r="E1261">
        <f t="shared" si="81"/>
        <v>0.66239182930802365</v>
      </c>
    </row>
    <row r="1262" spans="1:5" x14ac:dyDescent="0.2">
      <c r="A1262" t="s">
        <v>879</v>
      </c>
      <c r="B1262">
        <v>844.48</v>
      </c>
      <c r="C1262">
        <v>318533.13378400001</v>
      </c>
      <c r="D1262">
        <f t="shared" si="80"/>
        <v>0.66226083996384888</v>
      </c>
      <c r="E1262">
        <f t="shared" si="81"/>
        <v>0.46738459555075357</v>
      </c>
    </row>
    <row r="1263" spans="1:5" x14ac:dyDescent="0.2">
      <c r="A1263" t="s">
        <v>880</v>
      </c>
      <c r="B1263">
        <v>878.74800000000005</v>
      </c>
      <c r="C1263">
        <v>221448.813639</v>
      </c>
      <c r="D1263">
        <f t="shared" si="80"/>
        <v>0.7033360742393987</v>
      </c>
      <c r="E1263">
        <f t="shared" si="81"/>
        <v>0.31248978285217777</v>
      </c>
    </row>
    <row r="1264" spans="1:5" x14ac:dyDescent="0.2">
      <c r="A1264" t="s">
        <v>881</v>
      </c>
      <c r="B1264">
        <v>921.00900000000001</v>
      </c>
      <c r="C1264">
        <v>474422.35084899998</v>
      </c>
      <c r="D1264">
        <f t="shared" si="80"/>
        <v>0.75399209372460374</v>
      </c>
      <c r="E1264">
        <f t="shared" si="81"/>
        <v>0.71610067084434337</v>
      </c>
    </row>
    <row r="1265" spans="1:5" x14ac:dyDescent="0.2">
      <c r="A1265" t="s">
        <v>882</v>
      </c>
      <c r="B1265">
        <v>1081.24</v>
      </c>
      <c r="C1265">
        <v>356055.62617100001</v>
      </c>
      <c r="D1265">
        <f t="shared" si="80"/>
        <v>0.94605249594258012</v>
      </c>
      <c r="E1265">
        <f t="shared" si="81"/>
        <v>0.52725048760816873</v>
      </c>
    </row>
    <row r="1266" spans="1:5" x14ac:dyDescent="0.2">
      <c r="A1266" t="s">
        <v>883</v>
      </c>
      <c r="B1266">
        <v>1126.2470000000001</v>
      </c>
      <c r="C1266">
        <v>652363.54469500005</v>
      </c>
      <c r="D1266">
        <f t="shared" si="80"/>
        <v>1.0000000000000002</v>
      </c>
      <c r="E1266">
        <f t="shared" si="81"/>
        <v>0.99999994367204348</v>
      </c>
    </row>
    <row r="1267" spans="1:5" x14ac:dyDescent="0.2">
      <c r="A1267" t="s">
        <v>1309</v>
      </c>
      <c r="B1267">
        <f>MAX(B1240:B1266)</f>
        <v>1126.2470000000001</v>
      </c>
      <c r="C1267">
        <f>MAX(C1240:C1266)</f>
        <v>652363.54469500005</v>
      </c>
    </row>
    <row r="1268" spans="1:5" x14ac:dyDescent="0.2">
      <c r="A1268" t="s">
        <v>1310</v>
      </c>
      <c r="B1268">
        <f>MIN(B1240:B1266)</f>
        <v>291.97300000000001</v>
      </c>
      <c r="C1268">
        <f>MIN(C1240:C1266)</f>
        <v>25587.777027</v>
      </c>
    </row>
    <row r="1269" spans="1:5" x14ac:dyDescent="0.2">
      <c r="A1269" t="s">
        <v>1311</v>
      </c>
      <c r="B1269">
        <f>B1267-B1268</f>
        <v>834.27400000000011</v>
      </c>
      <c r="C1269">
        <f>C1267-C1268</f>
        <v>626775.76766800007</v>
      </c>
    </row>
    <row r="1284" spans="1:5" s="27" customFormat="1" ht="40.5" customHeight="1" x14ac:dyDescent="0.2">
      <c r="A1284" s="27" t="s">
        <v>1359</v>
      </c>
      <c r="B1284" s="27" t="s">
        <v>1312</v>
      </c>
      <c r="C1284" s="27" t="s">
        <v>1319</v>
      </c>
      <c r="D1284" s="27" t="s">
        <v>1313</v>
      </c>
      <c r="E1284" s="27" t="s">
        <v>1323</v>
      </c>
    </row>
    <row r="1285" spans="1:5" x14ac:dyDescent="0.2">
      <c r="A1285" t="s">
        <v>884</v>
      </c>
      <c r="B1285">
        <v>8.7089999999999996</v>
      </c>
      <c r="C1285">
        <v>41657.963060000002</v>
      </c>
      <c r="D1285">
        <f>(B1285-6.315)/70.496</f>
        <v>3.3959373581479789E-2</v>
      </c>
      <c r="E1285">
        <f>(C1285-20728.47)/212558.6</f>
        <v>9.8464578991393437E-2</v>
      </c>
    </row>
    <row r="1286" spans="1:5" x14ac:dyDescent="0.2">
      <c r="A1286" t="s">
        <v>885</v>
      </c>
      <c r="B1286">
        <v>8.4459999999999997</v>
      </c>
      <c r="C1286">
        <v>20929.49453</v>
      </c>
      <c r="D1286">
        <f t="shared" ref="D1286:D1296" si="82">(B1286-6.315)/70.496</f>
        <v>3.022866545619609E-2</v>
      </c>
      <c r="E1286">
        <f t="shared" ref="E1286:E1296" si="83">(C1286-20728.47)/212558.6</f>
        <v>9.4573698735312881E-4</v>
      </c>
    </row>
    <row r="1287" spans="1:5" x14ac:dyDescent="0.2">
      <c r="A1287" t="s">
        <v>887</v>
      </c>
      <c r="B1287">
        <v>6.3150000000000004</v>
      </c>
      <c r="C1287">
        <v>72353.98371</v>
      </c>
      <c r="D1287">
        <f t="shared" si="82"/>
        <v>0</v>
      </c>
      <c r="E1287">
        <f t="shared" si="83"/>
        <v>0.24287661713052305</v>
      </c>
    </row>
    <row r="1288" spans="1:5" x14ac:dyDescent="0.2">
      <c r="A1288" t="s">
        <v>888</v>
      </c>
      <c r="B1288">
        <v>6.923</v>
      </c>
      <c r="C1288">
        <v>164842.09744000001</v>
      </c>
      <c r="D1288">
        <f t="shared" si="82"/>
        <v>8.6246028143440717E-3</v>
      </c>
      <c r="E1288">
        <f t="shared" si="83"/>
        <v>0.6779948091491006</v>
      </c>
    </row>
    <row r="1289" spans="1:5" x14ac:dyDescent="0.2">
      <c r="A1289" t="s">
        <v>889</v>
      </c>
      <c r="B1289">
        <v>11.526</v>
      </c>
      <c r="C1289">
        <v>24774.721989999998</v>
      </c>
      <c r="D1289">
        <f t="shared" si="82"/>
        <v>7.3919087607807535E-2</v>
      </c>
      <c r="E1289">
        <f t="shared" si="83"/>
        <v>1.9035936395892693E-2</v>
      </c>
    </row>
    <row r="1290" spans="1:5" x14ac:dyDescent="0.2">
      <c r="A1290" t="s">
        <v>890</v>
      </c>
      <c r="B1290">
        <v>29.875</v>
      </c>
      <c r="C1290">
        <v>233287.07705699999</v>
      </c>
      <c r="D1290">
        <f t="shared" si="82"/>
        <v>0.33420335905583298</v>
      </c>
      <c r="E1290">
        <f t="shared" si="83"/>
        <v>1.0000000332002563</v>
      </c>
    </row>
    <row r="1291" spans="1:5" x14ac:dyDescent="0.2">
      <c r="A1291" t="s">
        <v>891</v>
      </c>
      <c r="B1291">
        <v>46.546999999999997</v>
      </c>
      <c r="C1291">
        <v>193504.05917399999</v>
      </c>
      <c r="D1291">
        <f t="shared" si="82"/>
        <v>0.57069904675442584</v>
      </c>
      <c r="E1291">
        <f t="shared" si="83"/>
        <v>0.81283744423420168</v>
      </c>
    </row>
    <row r="1292" spans="1:5" x14ac:dyDescent="0.2">
      <c r="A1292" t="s">
        <v>892</v>
      </c>
      <c r="B1292">
        <v>56.381999999999998</v>
      </c>
      <c r="C1292">
        <v>20728.468529999998</v>
      </c>
      <c r="D1292">
        <f t="shared" si="82"/>
        <v>0.71021050839763966</v>
      </c>
      <c r="E1292">
        <f t="shared" si="83"/>
        <v>-6.9157399553932105E-9</v>
      </c>
    </row>
    <row r="1293" spans="1:5" x14ac:dyDescent="0.2">
      <c r="A1293" t="s">
        <v>893</v>
      </c>
      <c r="B1293">
        <v>64.861999999999995</v>
      </c>
      <c r="C1293">
        <v>49549.443979999996</v>
      </c>
      <c r="D1293">
        <f t="shared" si="82"/>
        <v>0.83050102133454384</v>
      </c>
      <c r="E1293">
        <f t="shared" si="83"/>
        <v>0.13559072171156564</v>
      </c>
    </row>
    <row r="1294" spans="1:5" x14ac:dyDescent="0.2">
      <c r="A1294" t="s">
        <v>894</v>
      </c>
      <c r="B1294">
        <v>76.811000000000007</v>
      </c>
      <c r="C1294">
        <v>44267.332456999997</v>
      </c>
      <c r="D1294">
        <f t="shared" si="82"/>
        <v>1.0000000000000002</v>
      </c>
      <c r="E1294">
        <f t="shared" si="83"/>
        <v>0.11074057910148069</v>
      </c>
    </row>
    <row r="1295" spans="1:5" x14ac:dyDescent="0.2">
      <c r="A1295" t="s">
        <v>895</v>
      </c>
      <c r="B1295">
        <v>67.424999999999997</v>
      </c>
      <c r="C1295">
        <v>41661.888559999999</v>
      </c>
      <c r="D1295">
        <f t="shared" si="82"/>
        <v>0.86685769405356339</v>
      </c>
      <c r="E1295">
        <f t="shared" si="83"/>
        <v>9.8483046839789104E-2</v>
      </c>
    </row>
    <row r="1296" spans="1:5" x14ac:dyDescent="0.2">
      <c r="A1296" t="s">
        <v>896</v>
      </c>
      <c r="B1296">
        <v>71.938999999999993</v>
      </c>
      <c r="C1296">
        <v>20728.468529999998</v>
      </c>
      <c r="D1296">
        <f t="shared" si="82"/>
        <v>0.93088969586926917</v>
      </c>
      <c r="E1296">
        <f t="shared" si="83"/>
        <v>-6.9157399553932105E-9</v>
      </c>
    </row>
    <row r="1297" spans="1:3" x14ac:dyDescent="0.2">
      <c r="A1297" t="s">
        <v>1309</v>
      </c>
      <c r="B1297">
        <f>MAX(B1285:B1296)</f>
        <v>76.811000000000007</v>
      </c>
      <c r="C1297">
        <f>MAX(C1285:C1296)</f>
        <v>233287.07705699999</v>
      </c>
    </row>
    <row r="1298" spans="1:3" x14ac:dyDescent="0.2">
      <c r="A1298" t="s">
        <v>1310</v>
      </c>
      <c r="B1298">
        <f>MIN(B1285:B1296)</f>
        <v>6.3150000000000004</v>
      </c>
      <c r="C1298">
        <f>MIN(C1285:C1296)</f>
        <v>20728.468529999998</v>
      </c>
    </row>
    <row r="1299" spans="1:3" x14ac:dyDescent="0.2">
      <c r="A1299" t="s">
        <v>1311</v>
      </c>
      <c r="B1299">
        <f>B1297-B1298</f>
        <v>70.496000000000009</v>
      </c>
      <c r="C1299">
        <f>C1297-C1298</f>
        <v>212558.608527</v>
      </c>
    </row>
  </sheetData>
  <phoneticPr fontId="2" type="noConversion"/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workbookViewId="0">
      <selection activeCell="O36" sqref="O36"/>
    </sheetView>
  </sheetViews>
  <sheetFormatPr defaultRowHeight="14.25" x14ac:dyDescent="0.2"/>
  <cols>
    <col min="1" max="1" width="20.75" style="17" customWidth="1"/>
    <col min="5" max="5" width="7.875" style="3" customWidth="1"/>
    <col min="6" max="6" width="11.875" style="3" customWidth="1"/>
    <col min="7" max="7" width="10" style="3" customWidth="1"/>
    <col min="8" max="8" width="12.375" style="3" customWidth="1"/>
    <col min="9" max="9" width="12.625" style="3" customWidth="1"/>
    <col min="10" max="10" width="12.375" style="3" customWidth="1"/>
    <col min="11" max="11" width="13" style="3" customWidth="1"/>
  </cols>
  <sheetData>
    <row r="1" spans="1:11" x14ac:dyDescent="0.2">
      <c r="A1" s="42" t="s">
        <v>1374</v>
      </c>
      <c r="B1" s="41" t="s">
        <v>1371</v>
      </c>
      <c r="C1" s="41" t="s">
        <v>1372</v>
      </c>
      <c r="D1" s="41" t="s">
        <v>1373</v>
      </c>
      <c r="E1" s="41" t="s">
        <v>1366</v>
      </c>
      <c r="F1" s="41" t="s">
        <v>1364</v>
      </c>
      <c r="G1" s="41" t="s">
        <v>1365</v>
      </c>
      <c r="H1" s="41" t="s">
        <v>1367</v>
      </c>
      <c r="I1" s="41" t="s">
        <v>1368</v>
      </c>
      <c r="J1" s="41" t="s">
        <v>1369</v>
      </c>
      <c r="K1" s="41" t="s">
        <v>1370</v>
      </c>
    </row>
    <row r="2" spans="1:11" x14ac:dyDescent="0.2">
      <c r="A2" s="43" t="s">
        <v>4</v>
      </c>
      <c r="B2">
        <f t="shared" ref="B2:B25" si="0">H2/(H2+I2)</f>
        <v>1</v>
      </c>
      <c r="C2">
        <f t="shared" ref="C2:C25" si="1">H2/(H2+K2)</f>
        <v>0.66666666666666663</v>
      </c>
      <c r="D2">
        <f t="shared" ref="D2:D25" si="2">(H2+J2)/(H2+I2+J2+K2)</f>
        <v>0.75</v>
      </c>
      <c r="E2" s="3">
        <f>9-4</f>
        <v>5</v>
      </c>
      <c r="F2" s="3">
        <v>4</v>
      </c>
      <c r="G2" s="3">
        <v>4</v>
      </c>
      <c r="H2" s="3">
        <v>2</v>
      </c>
      <c r="I2" s="3">
        <v>0</v>
      </c>
      <c r="J2" s="3">
        <v>1</v>
      </c>
      <c r="K2" s="3">
        <v>1</v>
      </c>
    </row>
    <row r="3" spans="1:11" x14ac:dyDescent="0.2">
      <c r="A3" s="17" t="s">
        <v>678</v>
      </c>
      <c r="B3">
        <f t="shared" si="0"/>
        <v>1</v>
      </c>
      <c r="C3">
        <f t="shared" si="1"/>
        <v>0.66666666666666663</v>
      </c>
      <c r="D3">
        <f t="shared" si="2"/>
        <v>0.8</v>
      </c>
      <c r="E3" s="3">
        <f>8-6</f>
        <v>2</v>
      </c>
      <c r="F3" s="3">
        <v>9</v>
      </c>
      <c r="G3" s="3">
        <v>7</v>
      </c>
      <c r="H3" s="3">
        <v>2</v>
      </c>
      <c r="I3" s="3">
        <v>0</v>
      </c>
      <c r="J3" s="3">
        <v>2</v>
      </c>
      <c r="K3" s="3">
        <v>1</v>
      </c>
    </row>
    <row r="4" spans="1:11" x14ac:dyDescent="0.2">
      <c r="A4" s="17" t="s">
        <v>194</v>
      </c>
      <c r="B4">
        <f t="shared" si="0"/>
        <v>0.8</v>
      </c>
      <c r="C4">
        <f t="shared" si="1"/>
        <v>1</v>
      </c>
      <c r="D4">
        <f t="shared" si="2"/>
        <v>0.8</v>
      </c>
      <c r="E4" s="3">
        <f>20-12</f>
        <v>8</v>
      </c>
      <c r="F4" s="3">
        <v>3</v>
      </c>
      <c r="G4" s="3">
        <v>6</v>
      </c>
      <c r="H4" s="3">
        <v>4</v>
      </c>
      <c r="I4" s="3">
        <v>1</v>
      </c>
      <c r="J4" s="3">
        <v>0</v>
      </c>
      <c r="K4" s="3">
        <v>0</v>
      </c>
    </row>
    <row r="5" spans="1:11" x14ac:dyDescent="0.2">
      <c r="A5" s="17" t="s">
        <v>441</v>
      </c>
      <c r="B5">
        <f t="shared" si="0"/>
        <v>0.75</v>
      </c>
      <c r="C5">
        <f t="shared" si="1"/>
        <v>1</v>
      </c>
      <c r="D5">
        <f t="shared" si="2"/>
        <v>0.83333333333333337</v>
      </c>
      <c r="E5" s="3">
        <f>8-5</f>
        <v>3</v>
      </c>
      <c r="F5" s="3">
        <v>4</v>
      </c>
      <c r="G5" s="3">
        <v>4</v>
      </c>
      <c r="H5" s="3">
        <v>3</v>
      </c>
      <c r="I5" s="3">
        <v>1</v>
      </c>
      <c r="J5" s="3">
        <v>2</v>
      </c>
      <c r="K5" s="3">
        <v>0</v>
      </c>
    </row>
    <row r="6" spans="1:11" x14ac:dyDescent="0.2">
      <c r="A6" s="17" t="s">
        <v>15</v>
      </c>
      <c r="B6">
        <f t="shared" si="0"/>
        <v>0.25</v>
      </c>
      <c r="C6">
        <f t="shared" si="1"/>
        <v>0.5</v>
      </c>
      <c r="D6">
        <f t="shared" si="2"/>
        <v>0.55555555555555558</v>
      </c>
      <c r="E6" s="3">
        <f>5-3</f>
        <v>2</v>
      </c>
      <c r="F6" s="3">
        <v>5</v>
      </c>
      <c r="G6" s="3">
        <v>4</v>
      </c>
      <c r="H6" s="3">
        <v>1</v>
      </c>
      <c r="I6" s="3">
        <v>3</v>
      </c>
      <c r="J6" s="3">
        <v>4</v>
      </c>
      <c r="K6" s="3">
        <v>1</v>
      </c>
    </row>
    <row r="7" spans="1:11" x14ac:dyDescent="0.2">
      <c r="A7" s="17" t="s">
        <v>692</v>
      </c>
      <c r="B7">
        <f t="shared" si="0"/>
        <v>1</v>
      </c>
      <c r="C7">
        <f t="shared" si="1"/>
        <v>1</v>
      </c>
      <c r="D7">
        <f t="shared" si="2"/>
        <v>1</v>
      </c>
      <c r="E7" s="3">
        <f>6-4</f>
        <v>2</v>
      </c>
      <c r="F7" s="3">
        <v>5</v>
      </c>
      <c r="G7" s="3">
        <v>5</v>
      </c>
      <c r="H7" s="3">
        <v>2</v>
      </c>
      <c r="I7" s="3">
        <v>0</v>
      </c>
      <c r="J7" s="3">
        <v>2</v>
      </c>
      <c r="K7" s="3">
        <v>0</v>
      </c>
    </row>
    <row r="8" spans="1:11" x14ac:dyDescent="0.2">
      <c r="A8" s="17" t="s">
        <v>32</v>
      </c>
      <c r="B8">
        <f t="shared" si="0"/>
        <v>1</v>
      </c>
      <c r="C8">
        <f t="shared" si="1"/>
        <v>1</v>
      </c>
      <c r="D8">
        <f t="shared" si="2"/>
        <v>1</v>
      </c>
      <c r="E8" s="3">
        <f>11-4</f>
        <v>7</v>
      </c>
      <c r="F8" s="3">
        <v>1</v>
      </c>
      <c r="G8" s="3">
        <v>1</v>
      </c>
      <c r="H8" s="3">
        <v>1</v>
      </c>
      <c r="I8" s="3">
        <v>0</v>
      </c>
      <c r="J8" s="3">
        <v>1</v>
      </c>
      <c r="K8" s="3">
        <v>0</v>
      </c>
    </row>
    <row r="9" spans="1:11" x14ac:dyDescent="0.2">
      <c r="A9" s="17" t="s">
        <v>459</v>
      </c>
      <c r="B9">
        <f t="shared" si="0"/>
        <v>1</v>
      </c>
      <c r="C9">
        <f t="shared" si="1"/>
        <v>1</v>
      </c>
      <c r="D9">
        <f t="shared" si="2"/>
        <v>1</v>
      </c>
      <c r="E9" s="3">
        <f>9-6</f>
        <v>3</v>
      </c>
      <c r="F9" s="3">
        <v>1</v>
      </c>
      <c r="G9" s="3">
        <v>1</v>
      </c>
      <c r="H9" s="3">
        <v>1</v>
      </c>
      <c r="I9" s="3">
        <v>0</v>
      </c>
      <c r="J9" s="3">
        <v>0</v>
      </c>
      <c r="K9" s="3">
        <v>0</v>
      </c>
    </row>
    <row r="10" spans="1:11" x14ac:dyDescent="0.2">
      <c r="A10" s="17" t="s">
        <v>807</v>
      </c>
      <c r="B10">
        <f t="shared" si="0"/>
        <v>1</v>
      </c>
      <c r="C10">
        <f t="shared" si="1"/>
        <v>1</v>
      </c>
      <c r="D10">
        <f t="shared" si="2"/>
        <v>1</v>
      </c>
      <c r="E10" s="3">
        <f>6-2</f>
        <v>4</v>
      </c>
      <c r="F10" s="3">
        <v>6</v>
      </c>
      <c r="G10" s="3">
        <v>6</v>
      </c>
      <c r="H10" s="3">
        <v>4</v>
      </c>
      <c r="I10" s="3">
        <v>0</v>
      </c>
      <c r="J10" s="3">
        <v>3</v>
      </c>
      <c r="K10" s="3">
        <v>0</v>
      </c>
    </row>
    <row r="11" spans="1:11" x14ac:dyDescent="0.2">
      <c r="A11" s="17" t="s">
        <v>785</v>
      </c>
      <c r="B11">
        <f t="shared" si="0"/>
        <v>1</v>
      </c>
      <c r="C11">
        <f t="shared" si="1"/>
        <v>0.33333333333333331</v>
      </c>
      <c r="D11">
        <f t="shared" si="2"/>
        <v>0.33333333333333331</v>
      </c>
      <c r="E11" s="3">
        <f>14-10</f>
        <v>4</v>
      </c>
      <c r="F11" s="3">
        <v>1</v>
      </c>
      <c r="G11" s="3">
        <v>1</v>
      </c>
      <c r="H11" s="3">
        <v>1</v>
      </c>
      <c r="I11" s="3">
        <v>0</v>
      </c>
      <c r="J11" s="3">
        <v>0</v>
      </c>
      <c r="K11" s="3">
        <v>2</v>
      </c>
    </row>
    <row r="12" spans="1:11" x14ac:dyDescent="0.2">
      <c r="A12" s="17" t="s">
        <v>218</v>
      </c>
      <c r="B12">
        <f t="shared" si="0"/>
        <v>1</v>
      </c>
      <c r="C12">
        <f t="shared" si="1"/>
        <v>1</v>
      </c>
      <c r="D12">
        <f t="shared" si="2"/>
        <v>1</v>
      </c>
      <c r="E12" s="3">
        <f>11-6</f>
        <v>5</v>
      </c>
      <c r="F12" s="3">
        <v>6</v>
      </c>
      <c r="G12" s="3">
        <v>8</v>
      </c>
      <c r="H12" s="3">
        <v>7</v>
      </c>
      <c r="I12" s="3">
        <v>0</v>
      </c>
      <c r="J12" s="3">
        <v>6</v>
      </c>
      <c r="K12" s="3">
        <v>0</v>
      </c>
    </row>
    <row r="13" spans="1:11" x14ac:dyDescent="0.2">
      <c r="A13" s="17" t="s">
        <v>49</v>
      </c>
      <c r="B13">
        <f t="shared" si="0"/>
        <v>0.75</v>
      </c>
      <c r="C13">
        <f t="shared" si="1"/>
        <v>1</v>
      </c>
      <c r="D13">
        <f t="shared" si="2"/>
        <v>0.83333333333333337</v>
      </c>
      <c r="E13" s="3">
        <f>20-16</f>
        <v>4</v>
      </c>
      <c r="F13" s="3">
        <v>4</v>
      </c>
      <c r="G13" s="3">
        <v>4</v>
      </c>
      <c r="H13" s="3">
        <v>3</v>
      </c>
      <c r="I13" s="3">
        <v>1</v>
      </c>
      <c r="J13" s="3">
        <v>2</v>
      </c>
      <c r="K13" s="3">
        <v>0</v>
      </c>
    </row>
    <row r="14" spans="1:11" x14ac:dyDescent="0.2">
      <c r="A14" s="17" t="s">
        <v>705</v>
      </c>
      <c r="B14">
        <f t="shared" si="0"/>
        <v>0.75</v>
      </c>
      <c r="C14">
        <f t="shared" si="1"/>
        <v>1</v>
      </c>
      <c r="D14">
        <f t="shared" si="2"/>
        <v>0.83333333333333337</v>
      </c>
      <c r="E14" s="3">
        <f>5-3</f>
        <v>2</v>
      </c>
      <c r="F14" s="3">
        <v>5</v>
      </c>
      <c r="G14" s="3">
        <v>6</v>
      </c>
      <c r="H14" s="3">
        <v>3</v>
      </c>
      <c r="I14" s="3">
        <v>1</v>
      </c>
      <c r="J14" s="3">
        <v>2</v>
      </c>
      <c r="K14" s="3">
        <v>0</v>
      </c>
    </row>
    <row r="15" spans="1:11" x14ac:dyDescent="0.2">
      <c r="A15" s="17" t="s">
        <v>717</v>
      </c>
      <c r="B15">
        <f t="shared" si="0"/>
        <v>0.6</v>
      </c>
      <c r="C15">
        <f t="shared" si="1"/>
        <v>1</v>
      </c>
      <c r="D15">
        <f t="shared" si="2"/>
        <v>0.77777777777777779</v>
      </c>
      <c r="E15" s="3">
        <f>26-20</f>
        <v>6</v>
      </c>
      <c r="F15" s="3">
        <v>5</v>
      </c>
      <c r="G15" s="3">
        <v>10</v>
      </c>
      <c r="H15" s="3">
        <v>3</v>
      </c>
      <c r="I15" s="3">
        <v>2</v>
      </c>
      <c r="J15" s="3">
        <v>4</v>
      </c>
      <c r="K15" s="3">
        <v>0</v>
      </c>
    </row>
    <row r="16" spans="1:11" x14ac:dyDescent="0.2">
      <c r="A16" s="17" t="s">
        <v>744</v>
      </c>
      <c r="B16">
        <f t="shared" si="0"/>
        <v>1</v>
      </c>
      <c r="C16">
        <f t="shared" si="1"/>
        <v>1</v>
      </c>
      <c r="D16">
        <f t="shared" si="2"/>
        <v>1</v>
      </c>
      <c r="E16" s="3">
        <f>11-6</f>
        <v>5</v>
      </c>
      <c r="F16" s="3">
        <v>7</v>
      </c>
      <c r="G16" s="3">
        <v>7</v>
      </c>
      <c r="H16" s="3">
        <v>3</v>
      </c>
      <c r="I16" s="3">
        <v>0</v>
      </c>
      <c r="J16" s="3">
        <v>2</v>
      </c>
      <c r="K16" s="3">
        <v>0</v>
      </c>
    </row>
    <row r="17" spans="1:11" x14ac:dyDescent="0.2">
      <c r="A17" s="17" t="s">
        <v>476</v>
      </c>
      <c r="B17">
        <f t="shared" si="0"/>
        <v>1</v>
      </c>
      <c r="C17">
        <f t="shared" si="1"/>
        <v>1</v>
      </c>
      <c r="D17">
        <f t="shared" si="2"/>
        <v>1</v>
      </c>
      <c r="E17" s="3">
        <f>5-2</f>
        <v>3</v>
      </c>
      <c r="F17" s="3">
        <v>4</v>
      </c>
      <c r="G17" s="3">
        <v>4</v>
      </c>
      <c r="H17" s="3">
        <v>2</v>
      </c>
      <c r="I17" s="3">
        <v>0</v>
      </c>
      <c r="J17" s="3">
        <v>2</v>
      </c>
      <c r="K17" s="3">
        <v>0</v>
      </c>
    </row>
    <row r="18" spans="1:11" x14ac:dyDescent="0.2">
      <c r="A18" s="17" t="s">
        <v>491</v>
      </c>
      <c r="B18">
        <f t="shared" si="0"/>
        <v>0.5</v>
      </c>
      <c r="C18">
        <f t="shared" si="1"/>
        <v>1</v>
      </c>
      <c r="D18">
        <f t="shared" si="2"/>
        <v>0.6</v>
      </c>
      <c r="E18" s="3">
        <f>21-13</f>
        <v>8</v>
      </c>
      <c r="F18" s="3">
        <v>3</v>
      </c>
      <c r="G18" s="3">
        <v>7</v>
      </c>
      <c r="H18" s="3">
        <v>2</v>
      </c>
      <c r="I18" s="3">
        <v>2</v>
      </c>
      <c r="J18" s="3">
        <v>1</v>
      </c>
      <c r="K18" s="3">
        <v>0</v>
      </c>
    </row>
    <row r="19" spans="1:11" x14ac:dyDescent="0.2">
      <c r="A19" s="17" t="s">
        <v>755</v>
      </c>
      <c r="B19">
        <f t="shared" si="0"/>
        <v>1</v>
      </c>
      <c r="C19">
        <f t="shared" si="1"/>
        <v>1</v>
      </c>
      <c r="D19">
        <f t="shared" si="2"/>
        <v>1</v>
      </c>
      <c r="E19" s="3">
        <f>19-10</f>
        <v>9</v>
      </c>
      <c r="F19" s="3">
        <v>4</v>
      </c>
      <c r="G19" s="3">
        <v>6</v>
      </c>
      <c r="H19" s="3">
        <v>3</v>
      </c>
      <c r="I19" s="3">
        <v>0</v>
      </c>
      <c r="J19" s="3">
        <v>2</v>
      </c>
      <c r="K19" s="3">
        <v>0</v>
      </c>
    </row>
    <row r="20" spans="1:11" x14ac:dyDescent="0.2">
      <c r="A20" s="17" t="s">
        <v>251</v>
      </c>
      <c r="B20">
        <f t="shared" si="0"/>
        <v>1</v>
      </c>
      <c r="C20">
        <f t="shared" si="1"/>
        <v>1</v>
      </c>
      <c r="D20">
        <f t="shared" si="2"/>
        <v>1</v>
      </c>
      <c r="E20" s="3">
        <f>12-7</f>
        <v>5</v>
      </c>
      <c r="F20" s="3">
        <v>5</v>
      </c>
      <c r="G20" s="3">
        <v>5</v>
      </c>
      <c r="H20" s="3">
        <v>3</v>
      </c>
      <c r="I20" s="3">
        <v>0</v>
      </c>
      <c r="J20" s="3">
        <v>3</v>
      </c>
      <c r="K20" s="3">
        <v>0</v>
      </c>
    </row>
    <row r="21" spans="1:11" x14ac:dyDescent="0.2">
      <c r="A21" s="17" t="s">
        <v>71</v>
      </c>
      <c r="B21">
        <f t="shared" si="0"/>
        <v>0.66666666666666663</v>
      </c>
      <c r="C21">
        <f t="shared" si="1"/>
        <v>1</v>
      </c>
      <c r="D21">
        <f t="shared" si="2"/>
        <v>0.75</v>
      </c>
      <c r="E21" s="3">
        <f>27-23</f>
        <v>4</v>
      </c>
      <c r="F21" s="3">
        <v>4</v>
      </c>
      <c r="G21" s="3">
        <v>3</v>
      </c>
      <c r="H21" s="3">
        <v>2</v>
      </c>
      <c r="I21" s="3">
        <v>1</v>
      </c>
      <c r="J21" s="3">
        <v>1</v>
      </c>
      <c r="K21" s="3">
        <v>0</v>
      </c>
    </row>
    <row r="22" spans="1:11" x14ac:dyDescent="0.2">
      <c r="A22" s="17" t="s">
        <v>518</v>
      </c>
      <c r="B22">
        <f t="shared" si="0"/>
        <v>0.75</v>
      </c>
      <c r="C22">
        <f t="shared" si="1"/>
        <v>1</v>
      </c>
      <c r="D22">
        <f t="shared" si="2"/>
        <v>0.8</v>
      </c>
      <c r="E22" s="3">
        <f>17-9</f>
        <v>8</v>
      </c>
      <c r="F22" s="3">
        <v>3</v>
      </c>
      <c r="G22" s="3">
        <v>6</v>
      </c>
      <c r="H22" s="3">
        <v>3</v>
      </c>
      <c r="I22" s="3">
        <v>1</v>
      </c>
      <c r="J22" s="3">
        <v>1</v>
      </c>
      <c r="K22" s="3">
        <v>0</v>
      </c>
    </row>
    <row r="23" spans="1:11" x14ac:dyDescent="0.2">
      <c r="A23" s="17" t="s">
        <v>272</v>
      </c>
      <c r="B23">
        <f t="shared" si="0"/>
        <v>0.5</v>
      </c>
      <c r="C23">
        <f t="shared" si="1"/>
        <v>1</v>
      </c>
      <c r="D23">
        <f t="shared" si="2"/>
        <v>0.66666666666666663</v>
      </c>
      <c r="E23" s="3">
        <v>1</v>
      </c>
      <c r="F23" s="3">
        <v>3</v>
      </c>
      <c r="G23" s="3">
        <v>4</v>
      </c>
      <c r="H23" s="3">
        <v>1</v>
      </c>
      <c r="I23" s="3">
        <v>1</v>
      </c>
      <c r="J23" s="3">
        <v>1</v>
      </c>
      <c r="K23" s="3">
        <v>0</v>
      </c>
    </row>
    <row r="24" spans="1:11" x14ac:dyDescent="0.2">
      <c r="A24" s="17" t="s">
        <v>544</v>
      </c>
      <c r="B24">
        <f t="shared" si="0"/>
        <v>0.8</v>
      </c>
      <c r="C24">
        <f t="shared" si="1"/>
        <v>1</v>
      </c>
      <c r="D24">
        <f t="shared" si="2"/>
        <v>0.875</v>
      </c>
      <c r="E24" s="3">
        <f>11-6</f>
        <v>5</v>
      </c>
      <c r="F24" s="3">
        <v>5</v>
      </c>
      <c r="G24" s="3">
        <v>6</v>
      </c>
      <c r="H24" s="3">
        <v>4</v>
      </c>
      <c r="I24" s="3">
        <v>1</v>
      </c>
      <c r="J24" s="3">
        <v>3</v>
      </c>
      <c r="K24" s="3">
        <v>0</v>
      </c>
    </row>
    <row r="25" spans="1:11" x14ac:dyDescent="0.2">
      <c r="A25" s="17" t="s">
        <v>282</v>
      </c>
      <c r="B25">
        <f t="shared" si="0"/>
        <v>1</v>
      </c>
      <c r="C25">
        <f t="shared" si="1"/>
        <v>0.66666666666666663</v>
      </c>
      <c r="D25">
        <f t="shared" si="2"/>
        <v>0.8</v>
      </c>
      <c r="E25" s="3">
        <f>9-6</f>
        <v>3</v>
      </c>
      <c r="F25" s="3">
        <v>5</v>
      </c>
      <c r="G25" s="3">
        <v>4</v>
      </c>
      <c r="H25" s="3">
        <v>2</v>
      </c>
      <c r="I25" s="3">
        <v>0</v>
      </c>
      <c r="J25" s="3">
        <v>2</v>
      </c>
      <c r="K25" s="3">
        <v>1</v>
      </c>
    </row>
    <row r="26" spans="1:11" x14ac:dyDescent="0.2">
      <c r="A26" s="17" t="s">
        <v>101</v>
      </c>
      <c r="B26">
        <v>0</v>
      </c>
      <c r="C26">
        <v>0</v>
      </c>
      <c r="D26">
        <v>0</v>
      </c>
      <c r="E26" s="3">
        <v>0</v>
      </c>
      <c r="F26" s="3">
        <v>2</v>
      </c>
      <c r="G26" s="3">
        <v>2</v>
      </c>
      <c r="H26" s="3">
        <v>0</v>
      </c>
      <c r="I26" s="3">
        <v>0</v>
      </c>
      <c r="J26" s="3">
        <v>0</v>
      </c>
      <c r="K26" s="3">
        <v>0</v>
      </c>
    </row>
    <row r="27" spans="1:11" x14ac:dyDescent="0.2">
      <c r="A27" s="17" t="s">
        <v>302</v>
      </c>
      <c r="B27">
        <f t="shared" ref="B27:B35" si="3">H27/(H27+I27)</f>
        <v>0.5</v>
      </c>
      <c r="C27">
        <f t="shared" ref="C27:C35" si="4">H27/(H27+K27)</f>
        <v>1</v>
      </c>
      <c r="D27">
        <f t="shared" ref="D27:D35" si="5">(H27+J27)/(H27+I27+J27+K27)</f>
        <v>0.66666666666666663</v>
      </c>
      <c r="E27" s="3">
        <f>25-20</f>
        <v>5</v>
      </c>
      <c r="F27" s="3">
        <v>4</v>
      </c>
      <c r="G27" s="3">
        <v>9</v>
      </c>
      <c r="H27" s="3">
        <v>2</v>
      </c>
      <c r="I27" s="3">
        <v>2</v>
      </c>
      <c r="J27" s="3">
        <v>2</v>
      </c>
      <c r="K27" s="3">
        <v>0</v>
      </c>
    </row>
    <row r="28" spans="1:11" x14ac:dyDescent="0.2">
      <c r="A28" s="17" t="s">
        <v>571</v>
      </c>
      <c r="B28">
        <f t="shared" si="3"/>
        <v>0.66666666666666663</v>
      </c>
      <c r="C28">
        <f t="shared" si="4"/>
        <v>1</v>
      </c>
      <c r="D28">
        <f t="shared" si="5"/>
        <v>0.66666666666666663</v>
      </c>
      <c r="E28" s="3">
        <f>28-22</f>
        <v>6</v>
      </c>
      <c r="F28" s="3">
        <v>4</v>
      </c>
      <c r="G28" s="3">
        <v>4</v>
      </c>
      <c r="H28" s="3">
        <v>2</v>
      </c>
      <c r="I28" s="3">
        <v>1</v>
      </c>
      <c r="J28" s="3">
        <v>0</v>
      </c>
      <c r="K28" s="3">
        <v>0</v>
      </c>
    </row>
    <row r="29" spans="1:11" x14ac:dyDescent="0.2">
      <c r="A29" s="17" t="s">
        <v>107</v>
      </c>
      <c r="B29">
        <f t="shared" si="3"/>
        <v>1</v>
      </c>
      <c r="C29">
        <f t="shared" si="4"/>
        <v>1</v>
      </c>
      <c r="D29">
        <f t="shared" si="5"/>
        <v>1</v>
      </c>
      <c r="E29" s="3">
        <f>26-23</f>
        <v>3</v>
      </c>
      <c r="F29" s="3">
        <v>3</v>
      </c>
      <c r="G29" s="3">
        <v>3</v>
      </c>
      <c r="H29" s="3">
        <v>1</v>
      </c>
      <c r="I29" s="3">
        <v>0</v>
      </c>
      <c r="J29" s="3">
        <v>0</v>
      </c>
      <c r="K29" s="3">
        <v>0</v>
      </c>
    </row>
    <row r="30" spans="1:11" x14ac:dyDescent="0.2">
      <c r="A30" s="17" t="s">
        <v>600</v>
      </c>
      <c r="B30">
        <f t="shared" si="3"/>
        <v>0.5</v>
      </c>
      <c r="C30">
        <f t="shared" si="4"/>
        <v>1</v>
      </c>
      <c r="D30">
        <f t="shared" si="5"/>
        <v>0.5</v>
      </c>
      <c r="E30" s="3">
        <f>25-15</f>
        <v>10</v>
      </c>
      <c r="F30" s="3">
        <v>3</v>
      </c>
      <c r="G30" s="3">
        <v>4</v>
      </c>
      <c r="H30" s="3">
        <v>2</v>
      </c>
      <c r="I30" s="3">
        <v>2</v>
      </c>
      <c r="J30" s="3">
        <v>0</v>
      </c>
      <c r="K30" s="3">
        <v>0</v>
      </c>
    </row>
    <row r="31" spans="1:11" x14ac:dyDescent="0.2">
      <c r="A31" s="17" t="s">
        <v>328</v>
      </c>
      <c r="B31">
        <f t="shared" si="3"/>
        <v>1</v>
      </c>
      <c r="C31">
        <f t="shared" si="4"/>
        <v>1</v>
      </c>
      <c r="D31">
        <f t="shared" si="5"/>
        <v>1</v>
      </c>
      <c r="E31" s="3">
        <f>20-13</f>
        <v>7</v>
      </c>
      <c r="F31" s="3">
        <v>3</v>
      </c>
      <c r="G31" s="3">
        <v>5</v>
      </c>
      <c r="H31" s="3">
        <v>3</v>
      </c>
      <c r="I31" s="3">
        <v>0</v>
      </c>
      <c r="J31" s="3">
        <v>2</v>
      </c>
      <c r="K31" s="3">
        <v>0</v>
      </c>
    </row>
    <row r="32" spans="1:11" x14ac:dyDescent="0.2">
      <c r="A32" s="17" t="s">
        <v>135</v>
      </c>
      <c r="B32">
        <f t="shared" si="3"/>
        <v>0.66666666666666663</v>
      </c>
      <c r="C32">
        <f t="shared" si="4"/>
        <v>1</v>
      </c>
      <c r="D32">
        <f t="shared" si="5"/>
        <v>0.66666666666666663</v>
      </c>
      <c r="E32" s="3">
        <f>17-11</f>
        <v>6</v>
      </c>
      <c r="F32" s="3">
        <v>5</v>
      </c>
      <c r="G32" s="3">
        <v>8</v>
      </c>
      <c r="H32" s="3">
        <v>4</v>
      </c>
      <c r="I32" s="3">
        <v>2</v>
      </c>
      <c r="J32" s="3">
        <v>0</v>
      </c>
      <c r="K32" s="3">
        <v>0</v>
      </c>
    </row>
    <row r="33" spans="1:11" x14ac:dyDescent="0.2">
      <c r="A33" s="17" t="s">
        <v>163</v>
      </c>
      <c r="B33">
        <f t="shared" si="3"/>
        <v>0.75</v>
      </c>
      <c r="C33">
        <f t="shared" si="4"/>
        <v>1</v>
      </c>
      <c r="D33">
        <f t="shared" si="5"/>
        <v>0.8571428571428571</v>
      </c>
      <c r="E33" s="3">
        <f>8-3</f>
        <v>5</v>
      </c>
      <c r="F33" s="3">
        <v>4</v>
      </c>
      <c r="G33" s="3">
        <v>4</v>
      </c>
      <c r="H33" s="3">
        <v>3</v>
      </c>
      <c r="I33" s="3">
        <v>1</v>
      </c>
      <c r="J33" s="3">
        <v>3</v>
      </c>
      <c r="K33" s="3">
        <v>0</v>
      </c>
    </row>
    <row r="34" spans="1:11" x14ac:dyDescent="0.2">
      <c r="A34" s="17" t="s">
        <v>628</v>
      </c>
      <c r="B34">
        <f t="shared" si="3"/>
        <v>1</v>
      </c>
      <c r="C34">
        <f t="shared" si="4"/>
        <v>1</v>
      </c>
      <c r="D34">
        <f t="shared" si="5"/>
        <v>1</v>
      </c>
      <c r="E34" s="3">
        <f>6-4</f>
        <v>2</v>
      </c>
      <c r="F34" s="3">
        <v>4</v>
      </c>
      <c r="G34" s="3">
        <v>4</v>
      </c>
      <c r="H34" s="3">
        <v>2</v>
      </c>
      <c r="I34" s="3">
        <v>0</v>
      </c>
      <c r="J34" s="3">
        <v>2</v>
      </c>
      <c r="K34" s="3">
        <v>0</v>
      </c>
    </row>
    <row r="35" spans="1:11" x14ac:dyDescent="0.2">
      <c r="A35" s="17" t="s">
        <v>351</v>
      </c>
      <c r="B35">
        <f t="shared" si="3"/>
        <v>0.5</v>
      </c>
      <c r="C35">
        <f t="shared" si="4"/>
        <v>1</v>
      </c>
      <c r="D35">
        <f t="shared" si="5"/>
        <v>0.6</v>
      </c>
      <c r="E35" s="3">
        <f>21-9</f>
        <v>12</v>
      </c>
      <c r="F35" s="3">
        <v>4</v>
      </c>
      <c r="G35" s="3">
        <v>4</v>
      </c>
      <c r="H35" s="3">
        <v>2</v>
      </c>
      <c r="I35" s="3">
        <v>2</v>
      </c>
      <c r="J35" s="3">
        <v>1</v>
      </c>
      <c r="K35" s="3">
        <v>0</v>
      </c>
    </row>
    <row r="36" spans="1:11" x14ac:dyDescent="0.2">
      <c r="A36" s="17" t="s">
        <v>373</v>
      </c>
      <c r="B36">
        <v>0</v>
      </c>
      <c r="C36">
        <v>0</v>
      </c>
      <c r="D36">
        <v>0</v>
      </c>
      <c r="E36" s="3">
        <v>0</v>
      </c>
      <c r="F36" s="3">
        <v>2</v>
      </c>
      <c r="G36" s="3">
        <v>2</v>
      </c>
      <c r="H36" s="3">
        <v>0</v>
      </c>
      <c r="I36" s="3">
        <v>0</v>
      </c>
      <c r="J36" s="3">
        <v>0</v>
      </c>
      <c r="K36" s="3">
        <v>0</v>
      </c>
    </row>
    <row r="37" spans="1:11" x14ac:dyDescent="0.2">
      <c r="A37" s="17" t="s">
        <v>832</v>
      </c>
      <c r="B37">
        <f>H37/(H37+I37)</f>
        <v>0.66666666666666663</v>
      </c>
      <c r="C37">
        <f t="shared" ref="C37:C43" si="6">H37/(H37+K37)</f>
        <v>1</v>
      </c>
      <c r="D37">
        <f t="shared" ref="D37:D43" si="7">(H37+J37)/(H37+I37+J37+K37)</f>
        <v>0.8</v>
      </c>
      <c r="E37" s="3">
        <f>20-12</f>
        <v>8</v>
      </c>
      <c r="F37" s="3">
        <v>3</v>
      </c>
      <c r="G37" s="3">
        <v>5</v>
      </c>
      <c r="H37" s="3">
        <v>2</v>
      </c>
      <c r="I37" s="3">
        <v>1</v>
      </c>
      <c r="J37" s="3">
        <v>2</v>
      </c>
      <c r="K37" s="3">
        <v>0</v>
      </c>
    </row>
    <row r="38" spans="1:11" x14ac:dyDescent="0.2">
      <c r="A38" s="17" t="s">
        <v>379</v>
      </c>
      <c r="B38">
        <f>H38/(H38+I38)</f>
        <v>1</v>
      </c>
      <c r="C38">
        <f t="shared" si="6"/>
        <v>1</v>
      </c>
      <c r="D38">
        <f t="shared" si="7"/>
        <v>1</v>
      </c>
      <c r="E38" s="3">
        <f>14-8</f>
        <v>6</v>
      </c>
      <c r="F38" s="3">
        <v>6</v>
      </c>
      <c r="G38" s="3">
        <v>6</v>
      </c>
      <c r="H38" s="3">
        <v>2</v>
      </c>
      <c r="I38" s="3">
        <v>0</v>
      </c>
      <c r="J38" s="3">
        <v>2</v>
      </c>
      <c r="K38" s="3">
        <v>0</v>
      </c>
    </row>
    <row r="39" spans="1:11" x14ac:dyDescent="0.2">
      <c r="A39" s="17" t="s">
        <v>398</v>
      </c>
      <c r="B39">
        <f>H39/(H39+I39)</f>
        <v>1</v>
      </c>
      <c r="C39">
        <f t="shared" si="6"/>
        <v>1</v>
      </c>
      <c r="D39">
        <f t="shared" si="7"/>
        <v>1</v>
      </c>
      <c r="E39" s="3">
        <f>14-11</f>
        <v>3</v>
      </c>
      <c r="F39" s="3">
        <v>4</v>
      </c>
      <c r="G39" s="3">
        <v>7</v>
      </c>
      <c r="H39" s="3">
        <v>3</v>
      </c>
      <c r="I39" s="3">
        <v>0</v>
      </c>
      <c r="J39" s="3">
        <v>2</v>
      </c>
      <c r="K39" s="3">
        <v>0</v>
      </c>
    </row>
    <row r="40" spans="1:11" x14ac:dyDescent="0.2">
      <c r="A40" s="17" t="s">
        <v>655</v>
      </c>
      <c r="B40">
        <f>H40/(H40+I40)</f>
        <v>1</v>
      </c>
      <c r="C40">
        <f t="shared" si="6"/>
        <v>1</v>
      </c>
      <c r="D40">
        <f t="shared" si="7"/>
        <v>1</v>
      </c>
      <c r="E40" s="3">
        <f>8-3</f>
        <v>5</v>
      </c>
      <c r="F40" s="3">
        <v>4</v>
      </c>
      <c r="G40" s="3">
        <v>3</v>
      </c>
      <c r="H40" s="3">
        <v>2</v>
      </c>
      <c r="I40" s="3">
        <v>0</v>
      </c>
      <c r="J40" s="3">
        <v>2</v>
      </c>
      <c r="K40" s="3">
        <v>0</v>
      </c>
    </row>
    <row r="41" spans="1:11" x14ac:dyDescent="0.2">
      <c r="A41" s="17" t="s">
        <v>413</v>
      </c>
      <c r="B41">
        <v>0</v>
      </c>
      <c r="C41">
        <f t="shared" si="6"/>
        <v>0</v>
      </c>
      <c r="D41">
        <f t="shared" si="7"/>
        <v>0</v>
      </c>
      <c r="E41" s="3">
        <v>0</v>
      </c>
      <c r="F41" s="3">
        <v>4</v>
      </c>
      <c r="G41" s="3">
        <v>4</v>
      </c>
      <c r="H41" s="3">
        <v>0</v>
      </c>
      <c r="I41" s="3">
        <v>0</v>
      </c>
      <c r="J41" s="3">
        <v>0</v>
      </c>
      <c r="K41" s="3">
        <v>1</v>
      </c>
    </row>
    <row r="42" spans="1:11" x14ac:dyDescent="0.2">
      <c r="A42" s="17" t="s">
        <v>858</v>
      </c>
      <c r="B42">
        <f>H42/(H42+I42)</f>
        <v>1</v>
      </c>
      <c r="C42">
        <f t="shared" si="6"/>
        <v>1</v>
      </c>
      <c r="D42">
        <f t="shared" si="7"/>
        <v>1</v>
      </c>
      <c r="E42" s="3">
        <f>27-22</f>
        <v>5</v>
      </c>
      <c r="F42" s="3">
        <v>5</v>
      </c>
      <c r="G42" s="3">
        <v>5</v>
      </c>
      <c r="H42" s="3">
        <v>4</v>
      </c>
      <c r="I42" s="3">
        <v>0</v>
      </c>
      <c r="J42" s="3">
        <v>3</v>
      </c>
      <c r="K42" s="3">
        <v>0</v>
      </c>
    </row>
    <row r="43" spans="1:11" x14ac:dyDescent="0.2">
      <c r="A43" s="17" t="s">
        <v>886</v>
      </c>
      <c r="B43">
        <f>H43/(H43+I43)</f>
        <v>1</v>
      </c>
      <c r="C43">
        <f t="shared" si="6"/>
        <v>1</v>
      </c>
      <c r="D43">
        <f t="shared" si="7"/>
        <v>1</v>
      </c>
      <c r="E43" s="3">
        <f>10-6</f>
        <v>4</v>
      </c>
      <c r="F43" s="3">
        <v>4</v>
      </c>
      <c r="G43" s="3">
        <v>4</v>
      </c>
      <c r="H43" s="3">
        <v>3</v>
      </c>
      <c r="I43" s="3">
        <v>0</v>
      </c>
      <c r="J43" s="3">
        <v>2</v>
      </c>
      <c r="K43" s="3">
        <v>0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Training&amp;Validating sets</vt:lpstr>
      <vt:lpstr>GLM Summary</vt:lpstr>
      <vt:lpstr>171 significant substitutes</vt:lpstr>
      <vt:lpstr>GLM &amp; Reordering</vt:lpstr>
      <vt:lpstr>Model</vt:lpstr>
      <vt:lpstr>Prediction of validating sets</vt:lpstr>
      <vt:lpstr>Performance 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2022-09-14T10:20:02Z</dcterms:modified>
</cp:coreProperties>
</file>