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T:\PD\NIVIP\Molbio\Onderzoek\2020\2020.molbio.001 Maatwerkdiagnostiek\2020.molbio.001-08 Sendo Stadskanaal\Paper\"/>
    </mc:Choice>
  </mc:AlternateContent>
  <xr:revisionPtr revIDLastSave="0" documentId="13_ncr:1_{A9345857-8115-452E-9ABE-1DC136EB2429}" xr6:coauthVersionLast="47" xr6:coauthVersionMax="47" xr10:uidLastSave="{00000000-0000-0000-0000-000000000000}"/>
  <bookViews>
    <workbookView xWindow="28680" yWindow="-120" windowWidth="29040" windowHeight="15840" xr2:uid="{D25C96A2-109E-4BDD-80B3-B24AD2AD5B1E}"/>
  </bookViews>
  <sheets>
    <sheet name="S-table 1" sheetId="1" r:id="rId1"/>
    <sheet name="S-table 2" sheetId="6" r:id="rId2"/>
    <sheet name="S-table 3" sheetId="3" r:id="rId3"/>
  </sheets>
  <definedNames>
    <definedName name="_xlnm._FilterDatabase" localSheetId="0" hidden="1">'S-table 1'!$A$3:$Z$176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P7" i="1" l="1"/>
  <c r="AP5" i="1"/>
  <c r="AD7" i="1"/>
  <c r="AV6" i="1"/>
  <c r="AK7" i="1"/>
  <c r="AK9" i="1"/>
  <c r="AK10" i="1"/>
  <c r="AK8" i="1"/>
  <c r="AU7" i="1" l="1"/>
  <c r="AV7" i="1" s="1"/>
  <c r="S148" i="1"/>
  <c r="S149" i="1"/>
  <c r="S150" i="1"/>
  <c r="S151" i="1"/>
  <c r="S152" i="1"/>
  <c r="S153" i="1"/>
  <c r="S154" i="1"/>
  <c r="S155" i="1"/>
  <c r="S156" i="1"/>
  <c r="S157" i="1"/>
  <c r="S158" i="1"/>
  <c r="S159" i="1"/>
  <c r="S160" i="1"/>
  <c r="S161" i="1"/>
  <c r="S162" i="1"/>
  <c r="S163" i="1"/>
  <c r="S164" i="1"/>
  <c r="S165" i="1"/>
  <c r="S166" i="1"/>
  <c r="S167" i="1"/>
  <c r="S168" i="1"/>
  <c r="S169" i="1"/>
  <c r="S170" i="1"/>
  <c r="S171" i="1"/>
  <c r="S172" i="1"/>
  <c r="S173" i="1"/>
  <c r="S174" i="1"/>
  <c r="S175" i="1"/>
  <c r="S176" i="1"/>
  <c r="S147" i="1"/>
  <c r="S5" i="1"/>
  <c r="S6" i="1"/>
  <c r="S7" i="1"/>
  <c r="S8" i="1"/>
  <c r="S9" i="1"/>
  <c r="S10" i="1"/>
  <c r="S11" i="1"/>
  <c r="S12" i="1"/>
  <c r="S13" i="1"/>
  <c r="S14" i="1"/>
  <c r="S15" i="1"/>
  <c r="S16" i="1"/>
  <c r="S17" i="1"/>
  <c r="S18" i="1"/>
  <c r="S19" i="1"/>
  <c r="S20" i="1"/>
  <c r="S21" i="1"/>
  <c r="S22" i="1"/>
  <c r="S23" i="1"/>
  <c r="S24" i="1"/>
  <c r="S25" i="1"/>
  <c r="S26" i="1"/>
  <c r="S27" i="1"/>
  <c r="S28" i="1"/>
  <c r="S29" i="1"/>
  <c r="S30" i="1"/>
  <c r="S31" i="1"/>
  <c r="S32" i="1"/>
  <c r="S33" i="1"/>
  <c r="S34" i="1"/>
  <c r="S35" i="1"/>
  <c r="S36" i="1"/>
  <c r="S37" i="1"/>
  <c r="S38" i="1"/>
  <c r="S39" i="1"/>
  <c r="S40" i="1"/>
  <c r="S41" i="1"/>
  <c r="S42" i="1"/>
  <c r="S43" i="1"/>
  <c r="S44" i="1"/>
  <c r="S45" i="1"/>
  <c r="S46" i="1"/>
  <c r="S47" i="1"/>
  <c r="S48" i="1"/>
  <c r="S49" i="1"/>
  <c r="S50" i="1"/>
  <c r="S51" i="1"/>
  <c r="S52" i="1"/>
  <c r="S53" i="1"/>
  <c r="S54" i="1"/>
  <c r="S55" i="1"/>
  <c r="S56" i="1"/>
  <c r="S57" i="1"/>
  <c r="S58" i="1"/>
  <c r="S59" i="1"/>
  <c r="S60" i="1"/>
  <c r="S61" i="1"/>
  <c r="S62" i="1"/>
  <c r="S63" i="1"/>
  <c r="S64" i="1"/>
  <c r="S65" i="1"/>
  <c r="S66" i="1"/>
  <c r="S67" i="1"/>
  <c r="S68" i="1"/>
  <c r="S69" i="1"/>
  <c r="S70" i="1"/>
  <c r="S71" i="1"/>
  <c r="S72" i="1"/>
  <c r="S73" i="1"/>
  <c r="S74" i="1"/>
  <c r="S75" i="1"/>
  <c r="S76" i="1"/>
  <c r="S77" i="1"/>
  <c r="S78" i="1"/>
  <c r="S79" i="1"/>
  <c r="S80" i="1"/>
  <c r="S81" i="1"/>
  <c r="S82" i="1"/>
  <c r="S83" i="1"/>
  <c r="S84" i="1"/>
  <c r="S85" i="1"/>
  <c r="S86" i="1"/>
  <c r="S87" i="1"/>
  <c r="S88" i="1"/>
  <c r="S89" i="1"/>
  <c r="S90" i="1"/>
  <c r="S91" i="1"/>
  <c r="S92" i="1"/>
  <c r="S93" i="1"/>
  <c r="S94" i="1"/>
  <c r="S95" i="1"/>
  <c r="S96" i="1"/>
  <c r="S97" i="1"/>
  <c r="S98" i="1"/>
  <c r="S99" i="1"/>
  <c r="S100" i="1"/>
  <c r="S101" i="1"/>
  <c r="S102" i="1"/>
  <c r="S103" i="1"/>
  <c r="S104" i="1"/>
  <c r="S105" i="1"/>
  <c r="S106" i="1"/>
  <c r="S107" i="1"/>
  <c r="S108" i="1"/>
  <c r="S109" i="1"/>
  <c r="S110" i="1"/>
  <c r="S111" i="1"/>
  <c r="S112" i="1"/>
  <c r="S113" i="1"/>
  <c r="S114" i="1"/>
  <c r="S115" i="1"/>
  <c r="S116" i="1"/>
  <c r="S117" i="1"/>
  <c r="S118" i="1"/>
  <c r="S119" i="1"/>
  <c r="S120" i="1"/>
  <c r="S121" i="1"/>
  <c r="S122" i="1"/>
  <c r="S123" i="1"/>
  <c r="S124" i="1"/>
  <c r="S125" i="1"/>
  <c r="S126" i="1"/>
  <c r="S127" i="1"/>
  <c r="S128" i="1"/>
  <c r="S129" i="1"/>
  <c r="S130" i="1"/>
  <c r="S131" i="1"/>
  <c r="S132" i="1"/>
  <c r="S133" i="1"/>
  <c r="S134" i="1"/>
  <c r="S135" i="1"/>
  <c r="S136" i="1"/>
  <c r="S137" i="1"/>
  <c r="S138" i="1"/>
  <c r="S139" i="1"/>
  <c r="S140" i="1"/>
  <c r="S141" i="1"/>
  <c r="S142" i="1"/>
  <c r="S143" i="1"/>
  <c r="S144" i="1"/>
  <c r="S145" i="1"/>
  <c r="S4" i="1"/>
  <c r="AJ10" i="1"/>
  <c r="AJ5" i="1"/>
  <c r="AJ6" i="1" s="1"/>
  <c r="AD6" i="1"/>
  <c r="AD5" i="1"/>
  <c r="AU8" i="1" l="1"/>
  <c r="AV8" i="1" l="1"/>
  <c r="AU9" i="1"/>
  <c r="AV9" i="1" s="1"/>
</calcChain>
</file>

<file path=xl/sharedStrings.xml><?xml version="1.0" encoding="utf-8"?>
<sst xmlns="http://schemas.openxmlformats.org/spreadsheetml/2006/main" count="2538" uniqueCount="934">
  <si>
    <t>33177494C</t>
  </si>
  <si>
    <t>Onstwedde</t>
  </si>
  <si>
    <t>Groningen</t>
  </si>
  <si>
    <t>Netherlands</t>
  </si>
  <si>
    <t>europe</t>
  </si>
  <si>
    <t>NPPO-NL, the Netherlands</t>
  </si>
  <si>
    <t>33177494B</t>
  </si>
  <si>
    <t>33177494A</t>
  </si>
  <si>
    <t>33178884</t>
  </si>
  <si>
    <t>36166897</t>
  </si>
  <si>
    <t>38(Nevsehir)</t>
  </si>
  <si>
    <t>103943-049-006</t>
  </si>
  <si>
    <t>39783604B</t>
  </si>
  <si>
    <t>103943-049-005</t>
  </si>
  <si>
    <t>39783604A</t>
  </si>
  <si>
    <t>103943-049-008</t>
  </si>
  <si>
    <t>39783591B</t>
  </si>
  <si>
    <t>103943-049-007</t>
  </si>
  <si>
    <t>39783591A</t>
  </si>
  <si>
    <t>103943-049-010</t>
  </si>
  <si>
    <t>Mussel</t>
  </si>
  <si>
    <t>39783612</t>
  </si>
  <si>
    <t>103943-046-002</t>
  </si>
  <si>
    <t>39783575-2</t>
  </si>
  <si>
    <t>103943-046-001</t>
  </si>
  <si>
    <t>39783575-1</t>
  </si>
  <si>
    <t>103943-049-004</t>
  </si>
  <si>
    <t>39783575D</t>
  </si>
  <si>
    <t>103943-049-002</t>
  </si>
  <si>
    <t>39783575B</t>
  </si>
  <si>
    <t>103943-049-001</t>
  </si>
  <si>
    <t>39783575A</t>
  </si>
  <si>
    <t>103943-049-009</t>
  </si>
  <si>
    <t>39783583</t>
  </si>
  <si>
    <t xml:space="preserve">Hi1724-SASA_pool_1-81_S82_R1_001 </t>
  </si>
  <si>
    <t>Scotland</t>
  </si>
  <si>
    <t>United Kingdom</t>
  </si>
  <si>
    <t>SASA, United Kingdom</t>
  </si>
  <si>
    <t xml:space="preserve">Hi1724-peru5_pool_1-47_S48_R1_001 </t>
  </si>
  <si>
    <t>Aco Paucartambo</t>
  </si>
  <si>
    <t>Pasco</t>
  </si>
  <si>
    <t>Peru</t>
  </si>
  <si>
    <t>south_america</t>
  </si>
  <si>
    <t>Jan F. Kreuze, Wilmer Perez</t>
  </si>
  <si>
    <t>CIP, Peru</t>
  </si>
  <si>
    <t>Peru5</t>
  </si>
  <si>
    <t xml:space="preserve">Hi1724-peru4A_pool_1-35_S36_R1_001 </t>
  </si>
  <si>
    <t>Peru4A</t>
  </si>
  <si>
    <t xml:space="preserve">Hi1724-peru2_pool_1-23_S24_R1_001 </t>
  </si>
  <si>
    <t>Peru2</t>
  </si>
  <si>
    <t xml:space="preserve">Hi1724-peru1_pool_1-11_S12_R1_001 </t>
  </si>
  <si>
    <t>Peru1</t>
  </si>
  <si>
    <t xml:space="preserve">NS1919_175_WUR_007_pool2_50930-55_TGTGTGCCCATCAGGT_L003_R1_001_HNG2VDSXX </t>
  </si>
  <si>
    <t>Germany</t>
  </si>
  <si>
    <t>2(G1)</t>
  </si>
  <si>
    <t>pot_ID-175</t>
  </si>
  <si>
    <t xml:space="preserve">NS1919_174_WUR_007_pool2_50930-54_TCAACGAGCGTCAACC_L003_R1_001_HNG2VDSXX </t>
  </si>
  <si>
    <t>18(T1)</t>
  </si>
  <si>
    <t>Hans Stachewicz, BBA, Germany</t>
  </si>
  <si>
    <t>pot_ID-174</t>
  </si>
  <si>
    <t xml:space="preserve">NS1919_154_WUR_007_pool2_50930-46_AAGAGAGCCAGCCAGT_L003_R1_001_HNG2VDSXX </t>
  </si>
  <si>
    <t>6(O1)</t>
  </si>
  <si>
    <t>pot_ID-154</t>
  </si>
  <si>
    <t xml:space="preserve">NS1919_145_WUR_007_pool2_50930-41_CCGTGCCAGCAGCTCC_L003_R1_001_HNG2VDSXX </t>
  </si>
  <si>
    <t xml:space="preserve">NS1919_140_WUR_007_pool2_50930-37_CGCGCCAATGGCTAGG_L003_R1_001_HNG2VDSXX </t>
  </si>
  <si>
    <t>pot_ID-140</t>
  </si>
  <si>
    <t xml:space="preserve">NS1919_137_WUR_007_pool2_50930-34_GATGCGTCGAGGCTGC_L003_R1_001_HNG2VDSXX </t>
  </si>
  <si>
    <t>pot_ID-137</t>
  </si>
  <si>
    <t xml:space="preserve">NS1919_132_WUR_007_pool2_50930-31_CAACCGTGCTCTCACG_L003_R1_001_HNG2VDSXX </t>
  </si>
  <si>
    <t>Emsburen</t>
  </si>
  <si>
    <t>Nedersaksen</t>
  </si>
  <si>
    <t>pot_ID-132</t>
  </si>
  <si>
    <t xml:space="preserve">NS1919_129_WUR_007_pool2_50930-30_CTGGAAGCGGTGCAGA_L003_R1_001_HNG2VDSXX </t>
  </si>
  <si>
    <t>Newfoundland</t>
  </si>
  <si>
    <t>Canada</t>
  </si>
  <si>
    <t>north_america</t>
  </si>
  <si>
    <t>Michael C. Hampson, Canada</t>
  </si>
  <si>
    <t>pot_ID-129</t>
  </si>
  <si>
    <t xml:space="preserve">NS1919_127_WUR_007_pool2_50930-29_CTATCATTGACCACCT_L003_R1_001_HNG2VDSXX </t>
  </si>
  <si>
    <t>Giessübel</t>
  </si>
  <si>
    <t>Thüringen</t>
  </si>
  <si>
    <t>pot_ID-127</t>
  </si>
  <si>
    <t xml:space="preserve">NS1919_122_WUR_007_pool2_50930-26_CTACGAAGCTCGACAG_L003_R1_001_HNG2VDSXX </t>
  </si>
  <si>
    <t>1(D1)</t>
  </si>
  <si>
    <t>pot_ID-122</t>
  </si>
  <si>
    <t xml:space="preserve">NS1919_120_WUR_007_pool2_50930-25_CAATCGAAGCACACGC_L003_R1_001_HNG2VDSXX </t>
  </si>
  <si>
    <t>Freetown</t>
  </si>
  <si>
    <t>Prince edward Island</t>
  </si>
  <si>
    <t>Solke DeBoer, Canada</t>
  </si>
  <si>
    <t>pot_ID-120</t>
  </si>
  <si>
    <t xml:space="preserve">NS1919_116_WUR_007_pool2_50930-23_TGGTCATTGCAGATGG_L003_R1_001_HNG2VDSXX </t>
  </si>
  <si>
    <t xml:space="preserve">NS1919_115_WUR_007_pool2_50930-22_TCACCAATCACGGCGC_L003_R1_001_HNG2VDSXX </t>
  </si>
  <si>
    <t>New Glasgow</t>
  </si>
  <si>
    <t>pot_ID-115</t>
  </si>
  <si>
    <t xml:space="preserve">NS1919_113_WUR_007_pool2_50930-20_GAATATCCGACGCCAT_L003_R1_001_HNG2VDSXX </t>
  </si>
  <si>
    <t>pot_ID-113</t>
  </si>
  <si>
    <t xml:space="preserve">NS1919_109_WUR_007_pool2_50930-19_GAAGCACACCTCTGGC_L003_R1_001_HNG2VDSXX </t>
  </si>
  <si>
    <t>pot_ID-109</t>
  </si>
  <si>
    <t xml:space="preserve">Hi1724-16_pool_1-85_S86_R1_001 </t>
  </si>
  <si>
    <t xml:space="preserve">Hi1724-96_pool_1-68_S69_R1_001 </t>
  </si>
  <si>
    <t>Langenboom</t>
  </si>
  <si>
    <t>Noord-Brabant</t>
  </si>
  <si>
    <t>SOP 21009378;pot_ID-096</t>
  </si>
  <si>
    <t xml:space="preserve">NS1919_106_WUR_007_pool2_50930-18_GATGCCGGATCTACGA_L003_R1_001_HNG2VDSXX </t>
  </si>
  <si>
    <t>SOP 20010652;pot_ID-106</t>
  </si>
  <si>
    <t xml:space="preserve">Hi1724-97_pool_1-80_S81_R1_001 </t>
  </si>
  <si>
    <t>Limburg</t>
  </si>
  <si>
    <t>SOP 20010626;pot_ID-097</t>
  </si>
  <si>
    <t xml:space="preserve">Hi1724-89_pool_1-79_S80_R1_001 </t>
  </si>
  <si>
    <t>SOP 20010379;pot_ID-089</t>
  </si>
  <si>
    <t xml:space="preserve">Hi1724-91_pool_1-8_S9_R1_001 </t>
  </si>
  <si>
    <t>SOP 20010378;pot_ID-091</t>
  </si>
  <si>
    <t xml:space="preserve">Hi1724-94_pool_1-44_S45_R1_001 </t>
  </si>
  <si>
    <t>SOP 20010377;pot_ID-094</t>
  </si>
  <si>
    <t xml:space="preserve">Hi1724-95_pool_1-56_S57_R1_001 </t>
  </si>
  <si>
    <t>SOP 20010185;pot_ID-095</t>
  </si>
  <si>
    <t xml:space="preserve">Hi1724-92_pool_1-20_S21_R1_001 </t>
  </si>
  <si>
    <t>PD 97011772;pot_ID-092</t>
  </si>
  <si>
    <t xml:space="preserve">Hi1724-93_pool_1-32_S33_R1_001 </t>
  </si>
  <si>
    <t>PD 97011652;pot_ID-093</t>
  </si>
  <si>
    <t xml:space="preserve">Hi1724-88_pool_1-67_S68_R1_001 </t>
  </si>
  <si>
    <t>Schaarsbergen</t>
  </si>
  <si>
    <t>Gelderland</t>
  </si>
  <si>
    <t>PD 97010606;pot_ID-088</t>
  </si>
  <si>
    <t xml:space="preserve">Hi1724-90_pool_1-91_S92_R1_001 </t>
  </si>
  <si>
    <t>PD 97010164;pot_ID-090</t>
  </si>
  <si>
    <t xml:space="preserve">Hi1724-23_pool_1-74_S75_R1_001 </t>
  </si>
  <si>
    <t>Wezuperbrug</t>
  </si>
  <si>
    <t>Drenthe</t>
  </si>
  <si>
    <t>MB9;pot_ID-023</t>
  </si>
  <si>
    <t xml:space="preserve">NS1919_201_WUR_007_pool2_50930-65_CTGCAACGGACATTCG_L003_R1_001_HNG2VDSXX </t>
  </si>
  <si>
    <t>Diakonidzeebi</t>
  </si>
  <si>
    <t>Adjara</t>
  </si>
  <si>
    <t>Georgia</t>
  </si>
  <si>
    <t>vermeerd 2015-2016</t>
  </si>
  <si>
    <t>Zoia Sikharulidze, BSU, Georgia</t>
  </si>
  <si>
    <t>MB87;4262673;pot_ID-201</t>
  </si>
  <si>
    <t xml:space="preserve">NS1919_144_WUR_007_pool2_50930-40_CAGGTTCCCGAACACC_L003_R1_001_HNG2VDSXX </t>
  </si>
  <si>
    <t>Kato Nevrokopi</t>
  </si>
  <si>
    <t>Eastern Macedonia and Thrace</t>
  </si>
  <si>
    <t>Greece</t>
  </si>
  <si>
    <t>Irene Vloutoglou, BPI, Greece</t>
  </si>
  <si>
    <t>MB86;4761165;BP1-KN-2;pot_ID-144</t>
  </si>
  <si>
    <t xml:space="preserve">NS1919_149_WUR_007_pool2_50930-43_GAAGAGGCAAGTGCTA_L003_R1_001_HNG2VDSXX </t>
  </si>
  <si>
    <t>MB85;4761157;BPI-KN-1;pot_ID-149</t>
  </si>
  <si>
    <t xml:space="preserve">NS1919_143_WUR_007_pool2_50930-39_TGGTGCACGGAATCAC_L003_R1_001_HNG2VDSXX </t>
  </si>
  <si>
    <t>MB85;4761157;BPI-KN-1;pot_ID-143</t>
  </si>
  <si>
    <t xml:space="preserve">Hi1724-22_pool_1-62_S63_R1_001 </t>
  </si>
  <si>
    <t>MB8;pot_ID-022</t>
  </si>
  <si>
    <t xml:space="preserve">Hi1724-21_pool_1-50_S51_R1_001 </t>
  </si>
  <si>
    <t>MB8;pot_ID-021</t>
  </si>
  <si>
    <t xml:space="preserve">NS1919_172_WUR_007_pool2_50930-53_CTACTGACGGAGGATG_L003_R1_001_HNG2VDSXX </t>
  </si>
  <si>
    <t>Bulgaria</t>
  </si>
  <si>
    <t>Lidia Dimitrova, BFSA, Bulgaria</t>
  </si>
  <si>
    <t>MB71;pot_ID-172</t>
  </si>
  <si>
    <t xml:space="preserve">NS1919_156_WUR_007_pool2_50930-48_TGAACAGGGAGAACAA_L003_R1_001_HNG2VDSXX </t>
  </si>
  <si>
    <t>MB70;pot_ID-156</t>
  </si>
  <si>
    <t xml:space="preserve">Hi1724-20_pool_1-38_S39_R1_001 </t>
  </si>
  <si>
    <t>MB7;pot_ID-020</t>
  </si>
  <si>
    <t xml:space="preserve">NS1919_170_WUR_007_pool2_50930-52_CTCACGATCTTACGGC_L003_R1_001_HNG2VDSXX </t>
  </si>
  <si>
    <t>Sweden</t>
  </si>
  <si>
    <t xml:space="preserve">Hi1724-86_pool_1-55_S56_R1_001 </t>
  </si>
  <si>
    <t xml:space="preserve">Hi1724-83_pool_1-43_S44_R1_001 </t>
  </si>
  <si>
    <t>on variety Kartel</t>
  </si>
  <si>
    <t>Vlagtwedde</t>
  </si>
  <si>
    <t>MB60;23005831;pot_ID-083</t>
  </si>
  <si>
    <t xml:space="preserve">Hi1724-19_pool_1-26_S27_R1_001 </t>
  </si>
  <si>
    <t>MB6;pot_ID-019</t>
  </si>
  <si>
    <t xml:space="preserve">Hi1724-82_pool_1-31_S32_R1_001 </t>
  </si>
  <si>
    <t>Overijssel</t>
  </si>
  <si>
    <t>MB58;22005138;pot_ID-082</t>
  </si>
  <si>
    <t xml:space="preserve">Hi1724-81_pool_1-19_S20_R1_001 </t>
  </si>
  <si>
    <t>Smilde</t>
  </si>
  <si>
    <t>MB57;pot_ID-081</t>
  </si>
  <si>
    <t xml:space="preserve">Hi1724-80_pool_1-7_S8_R1_001 </t>
  </si>
  <si>
    <t>MB57;pot_ID-080</t>
  </si>
  <si>
    <t xml:space="preserve">Hi1724-79_pool_1-90_S91_R1_001 </t>
  </si>
  <si>
    <t>MB57;pot_ID-079</t>
  </si>
  <si>
    <t xml:space="preserve">Hi1724-78_pool_1-78_S79_R1_001 </t>
  </si>
  <si>
    <t>MB57;pot_ID-078</t>
  </si>
  <si>
    <t xml:space="preserve">Hi1724-77_pool_1-66_S67_R1_001 </t>
  </si>
  <si>
    <t>Nevsehir</t>
  </si>
  <si>
    <t>Turkey</t>
  </si>
  <si>
    <t>MB56;2426291;Nev2;pot_ID-077</t>
  </si>
  <si>
    <t xml:space="preserve">Hi1724-76_pool_1-54_S55_R1_001 </t>
  </si>
  <si>
    <t>MB56;2426291;Nev2;pot_ID-076</t>
  </si>
  <si>
    <t xml:space="preserve">Hi1724-75_pool_1-42_S43_R1_001 </t>
  </si>
  <si>
    <t>MB56;2426291;Nev2;pot_ID-075</t>
  </si>
  <si>
    <t xml:space="preserve">Hi1724-74_pool_1-30_S31_R1_001 </t>
  </si>
  <si>
    <t>MB55;1977219;pot_ID-074</t>
  </si>
  <si>
    <t xml:space="preserve">Hi1724-73_pool_1-18_S19_R1_001 </t>
  </si>
  <si>
    <t>MB55;1977219;pot_ID-073</t>
  </si>
  <si>
    <t xml:space="preserve">Hi1724-72_pool_1-6_S7_R1_001 </t>
  </si>
  <si>
    <t>AVEBE, Ter Apelkanaal</t>
  </si>
  <si>
    <t>MB54;23005266;pot_ID-072</t>
  </si>
  <si>
    <t xml:space="preserve">Hi1724-71_pool_1-89_S90_R1_001 </t>
  </si>
  <si>
    <t>MB54;23005266;pot_ID-071</t>
  </si>
  <si>
    <t xml:space="preserve">Hi1724-69_pool_1-77_S78_R1_001 </t>
  </si>
  <si>
    <t>Poland</t>
  </si>
  <si>
    <t>2(Ch1)</t>
  </si>
  <si>
    <t>MB52;pot_ID-069</t>
  </si>
  <si>
    <t xml:space="preserve">Hi1724-68_pool_1-65_S66_R1_001 </t>
  </si>
  <si>
    <t>Ysselstijn</t>
  </si>
  <si>
    <t>MB50;2147989;pot_ID-068</t>
  </si>
  <si>
    <t xml:space="preserve">Hi1724-18_pool_1-14_S15_R1_001 </t>
  </si>
  <si>
    <t>MB5;pot_ID-018</t>
  </si>
  <si>
    <t xml:space="preserve">Hi1724-65_pool_1-53_S54_R1_001 </t>
  </si>
  <si>
    <t>Midwolda</t>
  </si>
  <si>
    <t>MB45;pot_ID-065</t>
  </si>
  <si>
    <t xml:space="preserve">Hi1724-57_pool_1-41_S42_R1_001 </t>
  </si>
  <si>
    <t>MB43;pot_ID-057</t>
  </si>
  <si>
    <t xml:space="preserve">Hi1724-56_pool_1-29_S30_R1_001 </t>
  </si>
  <si>
    <t>MB42;pot_ID-056</t>
  </si>
  <si>
    <t xml:space="preserve">Hi1724-55_pool_1-17_S18_R1_001 </t>
  </si>
  <si>
    <t>MB42;pot_ID-055</t>
  </si>
  <si>
    <t xml:space="preserve">Hi1724-53_pool_1-88_S89_R1_001 </t>
  </si>
  <si>
    <t>MB42;pot_ID-053</t>
  </si>
  <si>
    <t xml:space="preserve">Hi1724-17_pool_1-2_S3_R1_001 </t>
  </si>
  <si>
    <t>Ter Apel</t>
  </si>
  <si>
    <t>MB4;pot_ID-017</t>
  </si>
  <si>
    <t xml:space="preserve">NS1919_155_WUR_007_pool2_50930-47_CCACAATGCGTTGACG_L003_R1_001_HNG2VDSXX </t>
  </si>
  <si>
    <t>Silberhutte</t>
  </si>
  <si>
    <t>MB37;pot_ID-155</t>
  </si>
  <si>
    <t xml:space="preserve">Hi1724-52_pool_1-76_S77_R1_001 </t>
  </si>
  <si>
    <t>MB29;pot_ID-052</t>
  </si>
  <si>
    <t xml:space="preserve">Hi1724-51_pool_1-64_S65_R1_001 </t>
  </si>
  <si>
    <t>MB28;pot_ID-051</t>
  </si>
  <si>
    <t xml:space="preserve">Hi1724-50_pool_1-52_S53_R1_001 </t>
  </si>
  <si>
    <t>MB28;pot_ID-050</t>
  </si>
  <si>
    <t xml:space="preserve">NS1919_169_WUR_007_pool2_50930-51_CGGATAACGCCGAACG_L003_R1_001_HNG2VDSXX </t>
  </si>
  <si>
    <t>8(F1)</t>
  </si>
  <si>
    <t>MB27;23005267;pot_ID-169</t>
  </si>
  <si>
    <t xml:space="preserve">Hi1724-49_pool_1-40_S41_R1_001 </t>
  </si>
  <si>
    <t>MB27;23005267;pot_ID-049</t>
  </si>
  <si>
    <t xml:space="preserve">NS1919_126_WUR_007_pool2_50930-28_CTTATGAAGCCAATGT_L003_R1_001_HNG2VDSXX </t>
  </si>
  <si>
    <t>Mirochov</t>
  </si>
  <si>
    <t>South Bohemian Region</t>
  </si>
  <si>
    <t>Czech Republic</t>
  </si>
  <si>
    <t>17(M2)</t>
  </si>
  <si>
    <t>MB26;pot_ID-126</t>
  </si>
  <si>
    <t xml:space="preserve">Hi1724-47_pool_1-28_S29_R1_001 </t>
  </si>
  <si>
    <t>MB26;pot_ID-047</t>
  </si>
  <si>
    <t>201215_M06274_0013</t>
  </si>
  <si>
    <t>Nizkov</t>
  </si>
  <si>
    <t>Vysocina</t>
  </si>
  <si>
    <t>16(N1)</t>
  </si>
  <si>
    <t>MB25;pot_ID-046</t>
  </si>
  <si>
    <t xml:space="preserve">Hi1724-43_pool_1-16_S17_R1_001 </t>
  </si>
  <si>
    <t>MB21;pot_ID-043</t>
  </si>
  <si>
    <t xml:space="preserve">Hi1724-42_pool_1-4_S5_R1_001 </t>
  </si>
  <si>
    <t>MB20;pot_ID-042</t>
  </si>
  <si>
    <t xml:space="preserve">Hi1724-54_pool_1-5_S6_R1_001 </t>
  </si>
  <si>
    <t>MB2;pot_ID-054</t>
  </si>
  <si>
    <t xml:space="preserve">Hi1724-15_pool_1-73_S74_R1_001 </t>
  </si>
  <si>
    <t>MB2;pot_ID-015</t>
  </si>
  <si>
    <t xml:space="preserve">Hi1724-14_pool_1-61_S62_R1_001 </t>
  </si>
  <si>
    <t>MB2;pot_ID-014</t>
  </si>
  <si>
    <t xml:space="preserve">Hi1724-13_pool_1-49_S50_R1_001 </t>
  </si>
  <si>
    <t>MB2;pot_ID-013</t>
  </si>
  <si>
    <t xml:space="preserve">Hi1724-11_pool_1-25_S26_R1_001 </t>
  </si>
  <si>
    <t>MB2;pot_ID-011</t>
  </si>
  <si>
    <t xml:space="preserve">Hi1724-10_pool_1-13_S14_R1_001 </t>
  </si>
  <si>
    <t>MB2;pot_ID-010</t>
  </si>
  <si>
    <t xml:space="preserve">Hi1724-9_pool_1-1_S2_R1_001 </t>
  </si>
  <si>
    <t>MB2;pot_ID-009</t>
  </si>
  <si>
    <t xml:space="preserve">Hi1724-8_pool_1-84_S85_R1_001 </t>
  </si>
  <si>
    <t>MB2;pot_ID-008</t>
  </si>
  <si>
    <t xml:space="preserve">Hi1724-7_pool_1-72_S73_R1_001 </t>
  </si>
  <si>
    <t>MB2;pot_ID-007</t>
  </si>
  <si>
    <t xml:space="preserve">Hi1724-6_pool_1-60_S61_R1_001 </t>
  </si>
  <si>
    <t>MB2;pot_ID-006</t>
  </si>
  <si>
    <t xml:space="preserve">Hi1724-5_pool_1-48_S49_R1_001 </t>
  </si>
  <si>
    <t>MB2;pot_ID-005</t>
  </si>
  <si>
    <t xml:space="preserve">Hi1724-4_pool_1-36_S37_R1_001 </t>
  </si>
  <si>
    <t>MB2;pot_ID-004</t>
  </si>
  <si>
    <t xml:space="preserve">Hi1724-3_pool_1-24_S25_R1_001 </t>
  </si>
  <si>
    <t>MB2;pot_ID-003</t>
  </si>
  <si>
    <t xml:space="preserve">Hi1724-2_pool_1-12_S13_R1_001 </t>
  </si>
  <si>
    <t>MB2;pot_ID-002</t>
  </si>
  <si>
    <t xml:space="preserve">Hi1724-38_pool_1-87_S88_R1_001 </t>
  </si>
  <si>
    <t>MB15;pot_ID-038</t>
  </si>
  <si>
    <t xml:space="preserve">Hi1724-37_pool_1-75_S76_R1_001 </t>
  </si>
  <si>
    <t>MB15;pot_ID-037</t>
  </si>
  <si>
    <t xml:space="preserve">Hi1724-34_pool_1-63_S64_R1_001 </t>
  </si>
  <si>
    <t>MB15;pot_ID-034</t>
  </si>
  <si>
    <t xml:space="preserve">Hi1724-32_pool_1-51_S52_R1_001 </t>
  </si>
  <si>
    <t>MB14;pot_ID-032</t>
  </si>
  <si>
    <t xml:space="preserve">Hi1724-31_pool_1-39_S40_R1_001 </t>
  </si>
  <si>
    <t>MB14;pot_ID-031</t>
  </si>
  <si>
    <t xml:space="preserve">Hi1724-28_pool_1-27_S28_R1_001 </t>
  </si>
  <si>
    <t>MB12;pot_ID-028</t>
  </si>
  <si>
    <t xml:space="preserve">Hi1724-27_pool_1-15_S16_R1_001 </t>
  </si>
  <si>
    <t>MB11;pot_ID-027</t>
  </si>
  <si>
    <t xml:space="preserve">Hi1724-25_pool_1-3_S4_R1_001 </t>
  </si>
  <si>
    <t>MB10;pot_ID-025</t>
  </si>
  <si>
    <t xml:space="preserve">Hi1724-24_pool_1-86_S87_R1_001 </t>
  </si>
  <si>
    <t>MB10;pot_ID-024</t>
  </si>
  <si>
    <t xml:space="preserve">Hi1724-PotID1_pool_1-0_S1_R1_001 </t>
  </si>
  <si>
    <t>MB1;pot_ID-001</t>
  </si>
  <si>
    <t xml:space="preserve">NS1919_134_WUR_007_pool2_50930-33_AAGTACAGGTCACGTC_L003_R1_001_HNG2VDSXX </t>
  </si>
  <si>
    <t xml:space="preserve">Emsburen </t>
  </si>
  <si>
    <t>MB82;4112001;pot_ID-134</t>
  </si>
  <si>
    <t xml:space="preserve">NS1919_165_WUR_007_pool2_50930-49_CATTGCACCATGCAGC_L003_R1_001_HNG2VDSXX </t>
  </si>
  <si>
    <t>Borger</t>
  </si>
  <si>
    <t>06734603/06734574;pot_ID-165</t>
  </si>
  <si>
    <t>Bellingwedde</t>
  </si>
  <si>
    <t xml:space="preserve">NS1919_182_WUR_007_pool2_50930-58_CTACTCGAAGATGAAC_L003_R1_001_HNG2VDSXX </t>
  </si>
  <si>
    <t>23005265;pot_ID-182</t>
  </si>
  <si>
    <t xml:space="preserve">Hi1724-102_pool_1-45_S46_R1_001 </t>
  </si>
  <si>
    <t>on variety Mercator</t>
  </si>
  <si>
    <t>23005152;pot_ID-102</t>
  </si>
  <si>
    <t xml:space="preserve">Hi1724-101_pool_1-33_S34_R1_001 </t>
  </si>
  <si>
    <t>23004941;pot_ID-101</t>
  </si>
  <si>
    <t xml:space="preserve">NS1919_114_WUR_007_pool2_50930-21_TCGAAGCTGCACTGAG_L003_R1_001_HNG2VDSXX </t>
  </si>
  <si>
    <t>Mantinge</t>
  </si>
  <si>
    <t>21009706;pot_ID-114</t>
  </si>
  <si>
    <t xml:space="preserve">Hi1724-104_pool_1-57_S58_R1_001 </t>
  </si>
  <si>
    <t>21009706;pot_ID-104</t>
  </si>
  <si>
    <t xml:space="preserve">NS1919_189_WUR_007_pool2_50930-61_TCTTAAGTCGCTGAAT_L003_R1_001_HNG2VDSXX </t>
  </si>
  <si>
    <t>Alteveer</t>
  </si>
  <si>
    <t>6271127;pot_ID-189</t>
  </si>
  <si>
    <t xml:space="preserve">NS1919_191_WUR_007_pool2_50930-62_TGCGAGACGCCGGCGA_L003_R1_001_HNG2VDSXX </t>
  </si>
  <si>
    <t>Smoljan</t>
  </si>
  <si>
    <t>6253121;pot_ID-191</t>
  </si>
  <si>
    <t xml:space="preserve">NS1919_199_WUR_007_pool2_50930-64_TTCCACCAGGTTAAGG_L003_R1_001_HNG2VDSXX </t>
  </si>
  <si>
    <t>2017-2018</t>
  </si>
  <si>
    <t>5998981;pot_ID-199</t>
  </si>
  <si>
    <t xml:space="preserve">NS1919_148_WUR_007_pool2_50930-42_CTACGGCACCTCGTAG_L003_R1_001_HNG2VDSXX </t>
  </si>
  <si>
    <t>5606917;pot_ID-148</t>
  </si>
  <si>
    <t xml:space="preserve">NS1919_151_WUR_007_pool2_50930-44_AAGAAGCGGTAGATAA_L003_R1_001_HNG2VDSXX </t>
  </si>
  <si>
    <t>Luyksgestel</t>
  </si>
  <si>
    <t>5022364;pot_ID-151</t>
  </si>
  <si>
    <t xml:space="preserve">NS1919_142_WUR_007_pool2_50930-38_CGTAAGAGTCGCTGAC_L003_R1_001_HNG2VDSXX </t>
  </si>
  <si>
    <t>4508733;pot_ID-142</t>
  </si>
  <si>
    <t xml:space="preserve">NS1919_119_WUR_007_pool2_50930-24_CAGAAGATGTACATTG_L003_R1_001_HNG2VDSXX </t>
  </si>
  <si>
    <t>4088396;pot_ID-119</t>
  </si>
  <si>
    <t xml:space="preserve">NS1919_188_WUR_007_pool2_50930-60_TCGGTCGACCAAGTGC_L003_R1_001_HNG2VDSXX </t>
  </si>
  <si>
    <t>Nigde</t>
  </si>
  <si>
    <t>3601549;pot_ID-188</t>
  </si>
  <si>
    <t xml:space="preserve">NS1919_133_WUR_007_pool2_50930-32_TGAGGCGCGGAGACCA_L003_R1_001_HNG2VDSXX </t>
  </si>
  <si>
    <t>2413896;pot_ID-133</t>
  </si>
  <si>
    <t xml:space="preserve">NS1919_152_WUR_007_pool2_50930-45_CGAACGGACCTACCGG_L003_R1_001_HNG2VDSXX </t>
  </si>
  <si>
    <t>Veendam</t>
  </si>
  <si>
    <t>2095840;pot_ID-152</t>
  </si>
  <si>
    <t xml:space="preserve">NS1919_138_WUR_007_pool2_50930-35_GAAGTCTTACTACGGT_L003_R1_001_HNG2VDSXX </t>
  </si>
  <si>
    <t>2095832;pot_ID-138</t>
  </si>
  <si>
    <t xml:space="preserve">NS1919_186_WUR_007_pool2_50930-59_GAATCTGGTGTCCACG_L003_R1_001_HNG2VDSXX </t>
  </si>
  <si>
    <t>Emmen</t>
  </si>
  <si>
    <t>1971028;pot_ID-186</t>
  </si>
  <si>
    <t xml:space="preserve">NS1919_178_WUR_007_pool2_50930-57_TTACCTGGACGATTGC_L003_R1_001_HNG2VDSXX </t>
  </si>
  <si>
    <t>1971028;pot_ID-178</t>
  </si>
  <si>
    <t xml:space="preserve">NS1919_139_WUR_007_pool2_50930-36_TCGGCACCCCAACGTC_L003_R1_001_HNG2VDSXX </t>
  </si>
  <si>
    <t xml:space="preserve">on variety Hansa </t>
  </si>
  <si>
    <t>Odiliapeel</t>
  </si>
  <si>
    <t>1854024;pot_ID-139</t>
  </si>
  <si>
    <t>Sampling remarks</t>
  </si>
  <si>
    <t>State</t>
  </si>
  <si>
    <t>Country</t>
  </si>
  <si>
    <t>Continent</t>
  </si>
  <si>
    <t>Date resampling</t>
  </si>
  <si>
    <t>Date original sample received</t>
  </si>
  <si>
    <t>Pathotype</t>
  </si>
  <si>
    <t>Provided by</t>
  </si>
  <si>
    <t>Collection</t>
  </si>
  <si>
    <t>Isolate ID</t>
  </si>
  <si>
    <t>SendoTrack-ID</t>
  </si>
  <si>
    <t>SEQUENCE DATA</t>
  </si>
  <si>
    <t>SAMPLING INFORMATION</t>
  </si>
  <si>
    <t>PATHOTYPE IDENTITY</t>
  </si>
  <si>
    <t>COLLECTION ID</t>
  </si>
  <si>
    <t>Cq van Gent Pelzer et al. (2010)</t>
  </si>
  <si>
    <t>Cq Smith et al. (2014)</t>
  </si>
  <si>
    <t>real-time PCR reactions</t>
  </si>
  <si>
    <r>
      <t xml:space="preserve">Cq
plant </t>
    </r>
    <r>
      <rPr>
        <b/>
        <i/>
        <sz val="11"/>
        <color theme="1"/>
        <rFont val="Calibri"/>
        <family val="2"/>
        <scheme val="minor"/>
      </rPr>
      <t>cox1</t>
    </r>
    <r>
      <rPr>
        <b/>
        <sz val="11"/>
        <color theme="1"/>
        <rFont val="Calibri"/>
        <family val="2"/>
        <scheme val="minor"/>
      </rPr>
      <t xml:space="preserve"> (VIC)</t>
    </r>
  </si>
  <si>
    <t>Sofia oblast</t>
  </si>
  <si>
    <t>Prodanovci</t>
  </si>
  <si>
    <t>logged: 2015</t>
  </si>
  <si>
    <t>logged: 2013</t>
  </si>
  <si>
    <t>Podvis</t>
  </si>
  <si>
    <t>Ter Apelkanaal</t>
  </si>
  <si>
    <t>Municipality/town</t>
  </si>
  <si>
    <t>SeTr-020-003</t>
  </si>
  <si>
    <t>α</t>
  </si>
  <si>
    <t>SeTr-049-001</t>
  </si>
  <si>
    <t>SeTr-072-001</t>
  </si>
  <si>
    <t>SeTr-080-001</t>
  </si>
  <si>
    <t>SeTr-131-001</t>
  </si>
  <si>
    <t>SeTr-132-001</t>
  </si>
  <si>
    <t>SeTr-133-001</t>
  </si>
  <si>
    <t>SeTr-134-001</t>
  </si>
  <si>
    <t>SeTr-139-001</t>
  </si>
  <si>
    <t>SeTr-140-001</t>
  </si>
  <si>
    <t>SeTr-141-001</t>
  </si>
  <si>
    <t>ε</t>
  </si>
  <si>
    <t>β</t>
  </si>
  <si>
    <t>BEL01</t>
  </si>
  <si>
    <t>DEN01</t>
  </si>
  <si>
    <t>FERA1</t>
  </si>
  <si>
    <t>FERA2</t>
  </si>
  <si>
    <t>LEV6574</t>
  </si>
  <si>
    <t>LEV6602</t>
  </si>
  <si>
    <t>LEV6687</t>
  </si>
  <si>
    <t>LEV6748</t>
  </si>
  <si>
    <t>MB42</t>
  </si>
  <si>
    <t>PER03</t>
  </si>
  <si>
    <t>RUS01</t>
  </si>
  <si>
    <t>SeTr-001-001</t>
  </si>
  <si>
    <t>SeTr-002-001</t>
  </si>
  <si>
    <t>SeTr-002-002</t>
  </si>
  <si>
    <t>SeTr-004-001</t>
  </si>
  <si>
    <t>SeTr-005-001</t>
  </si>
  <si>
    <t>SeTr-006-001</t>
  </si>
  <si>
    <t>SeTr-009-002</t>
  </si>
  <si>
    <t>δ</t>
  </si>
  <si>
    <t>SeTr-013-001</t>
  </si>
  <si>
    <t>SeTr-016-001</t>
  </si>
  <si>
    <t>SeTr-017-001</t>
  </si>
  <si>
    <t>SeTr-018-001</t>
  </si>
  <si>
    <t>SeTr-022-001</t>
  </si>
  <si>
    <t>SeTr-023-003</t>
  </si>
  <si>
    <t>SeTr-026-001</t>
  </si>
  <si>
    <t>SeTr-026-002</t>
  </si>
  <si>
    <t>SeTr-030-001</t>
  </si>
  <si>
    <t>SeTr-031-001</t>
  </si>
  <si>
    <t>SeTr-032-001</t>
  </si>
  <si>
    <t>SeTr-035-001</t>
  </si>
  <si>
    <t>SeTr-037-001</t>
  </si>
  <si>
    <t>SeTr-038-001</t>
  </si>
  <si>
    <t>SeTr-039-001</t>
  </si>
  <si>
    <t>SeTr-039-002</t>
  </si>
  <si>
    <t>SeTr-040-002</t>
  </si>
  <si>
    <t>SeTr-041-001</t>
  </si>
  <si>
    <t>SeTr-043-001</t>
  </si>
  <si>
    <t>SeTr-043-002</t>
  </si>
  <si>
    <t>SeTr-044-001</t>
  </si>
  <si>
    <t>SeTr-044-004</t>
  </si>
  <si>
    <t>SeTr-044-005</t>
  </si>
  <si>
    <t>SeTr-048-001</t>
  </si>
  <si>
    <t>SeTr-048-002</t>
  </si>
  <si>
    <t>SeTr-048-003</t>
  </si>
  <si>
    <t>SeTr-048-004</t>
  </si>
  <si>
    <t>SeTr-048-005</t>
  </si>
  <si>
    <t>SeTr-048-006</t>
  </si>
  <si>
    <t>SeTr-048-007</t>
  </si>
  <si>
    <t>SeTr-048-008</t>
  </si>
  <si>
    <t>SeTr-048-009</t>
  </si>
  <si>
    <t>SeTr-048-010</t>
  </si>
  <si>
    <t>SeTr-048-012</t>
  </si>
  <si>
    <t>SeTr-048-013</t>
  </si>
  <si>
    <t>SeTr-048-014</t>
  </si>
  <si>
    <t>SeTr-048-015</t>
  </si>
  <si>
    <t>SeTr-050-001</t>
  </si>
  <si>
    <t>SeTr-053-001</t>
  </si>
  <si>
    <t>SeTr-054-001</t>
  </si>
  <si>
    <t>SeTr-054-002</t>
  </si>
  <si>
    <t>SeTr-055-002</t>
  </si>
  <si>
    <t>SeTr-055-003</t>
  </si>
  <si>
    <t>SeTr-056-001</t>
  </si>
  <si>
    <t>SeTr-056-002</t>
  </si>
  <si>
    <t>SeTr-057-001</t>
  </si>
  <si>
    <t>SeTr-058-001</t>
  </si>
  <si>
    <t>SeTr-059-001</t>
  </si>
  <si>
    <t>SeTr-060-001</t>
  </si>
  <si>
    <t>SeTr-060-002</t>
  </si>
  <si>
    <t>SeTr-060-003</t>
  </si>
  <si>
    <t>SeTr-061-001</t>
  </si>
  <si>
    <t>SeTr-063-001</t>
  </si>
  <si>
    <t>SeTr-064-001</t>
  </si>
  <si>
    <t>SeTr-065-001</t>
  </si>
  <si>
    <t>SeTr-067-001</t>
  </si>
  <si>
    <t>SeTr-069-001</t>
  </si>
  <si>
    <t>SeTr-069-002</t>
  </si>
  <si>
    <t>SeTr-070-001</t>
  </si>
  <si>
    <t>SeTr-070-002</t>
  </si>
  <si>
    <t>SeTr-071-001</t>
  </si>
  <si>
    <t>SeTr-071-002</t>
  </si>
  <si>
    <t>SeTr-071-003</t>
  </si>
  <si>
    <t>SeTr-072-002</t>
  </si>
  <si>
    <t>SeTr-072-003</t>
  </si>
  <si>
    <t>SeTr-072-004</t>
  </si>
  <si>
    <t>SeTr-073-001</t>
  </si>
  <si>
    <t>SeTr-074-001</t>
  </si>
  <si>
    <t>SeTr-075-001</t>
  </si>
  <si>
    <t>SeTr-078-002</t>
  </si>
  <si>
    <t>SeTr-078-003</t>
  </si>
  <si>
    <t>SeTr-079-001</t>
  </si>
  <si>
    <t>SeTr-081-002</t>
  </si>
  <si>
    <t>SeTr-084-001</t>
  </si>
  <si>
    <t>SeTr-084-002</t>
  </si>
  <si>
    <t>SeTr-085-001</t>
  </si>
  <si>
    <t>SeTr-085-003</t>
  </si>
  <si>
    <t>SeTr-086-001</t>
  </si>
  <si>
    <t>SeTr-087-003</t>
  </si>
  <si>
    <t>SeTr-088-001</t>
  </si>
  <si>
    <t>SeTr-091-001</t>
  </si>
  <si>
    <t>SeTr-092-001</t>
  </si>
  <si>
    <t>SeTr-093-001</t>
  </si>
  <si>
    <t>SeTr-094-001</t>
  </si>
  <si>
    <t>SeTr-095-001</t>
  </si>
  <si>
    <t>SeTr-096-001</t>
  </si>
  <si>
    <t>SeTr-097-001</t>
  </si>
  <si>
    <t>SeTr-098-001</t>
  </si>
  <si>
    <t>SeTr-099-001</t>
  </si>
  <si>
    <t>SeTr-100-001</t>
  </si>
  <si>
    <t>SeTr-102-001</t>
  </si>
  <si>
    <t>SeTr-103-001</t>
  </si>
  <si>
    <t>SeTr-106-001</t>
  </si>
  <si>
    <t>SeTr-107-001</t>
  </si>
  <si>
    <t>SeTr-108-001</t>
  </si>
  <si>
    <t>SeTr-109-001</t>
  </si>
  <si>
    <t>SeTr-112-001</t>
  </si>
  <si>
    <t>SeTr-114-001</t>
  </si>
  <si>
    <t>SeTr-117-001</t>
  </si>
  <si>
    <t>SeTr-119-001</t>
  </si>
  <si>
    <t>SeTr-121-001</t>
  </si>
  <si>
    <t>SeTr-123-001</t>
  </si>
  <si>
    <t>SeTr-124-001</t>
  </si>
  <si>
    <t>SeTr-125-001</t>
  </si>
  <si>
    <t>SeTr-126-001</t>
  </si>
  <si>
    <t>SeTr-128-001</t>
  </si>
  <si>
    <t>SeTr-129-001</t>
  </si>
  <si>
    <t>SeTr-135-001</t>
  </si>
  <si>
    <t>γ</t>
  </si>
  <si>
    <t>SeTr-136-001</t>
  </si>
  <si>
    <t>SeTr-136-002</t>
  </si>
  <si>
    <t>SeTr-136-003</t>
  </si>
  <si>
    <t>SeTr-136-005</t>
  </si>
  <si>
    <t>SeTr-136-006</t>
  </si>
  <si>
    <t>SeTr-136-007</t>
  </si>
  <si>
    <t>SeTr-136-008</t>
  </si>
  <si>
    <t>SeTr-137-001</t>
  </si>
  <si>
    <t>SeTr-137-002</t>
  </si>
  <si>
    <t>SeTr-137-003</t>
  </si>
  <si>
    <t>SeTr-137-004</t>
  </si>
  <si>
    <t>SeTr-137-005</t>
  </si>
  <si>
    <t>SeTr-138-001</t>
  </si>
  <si>
    <t>SeTr-138-002</t>
  </si>
  <si>
    <t>SeTr-138-003</t>
  </si>
  <si>
    <t>SeTr-138-004</t>
  </si>
  <si>
    <t>UKR01</t>
  </si>
  <si>
    <t>(dominant) mtDNA structural variant</t>
  </si>
  <si>
    <t>(dominant) mtDNA haplogroup</t>
  </si>
  <si>
    <t>CHY1000</t>
  </si>
  <si>
    <t>AAFC, Canada</t>
  </si>
  <si>
    <t>Hai Nguyen</t>
  </si>
  <si>
    <t>CHY1001</t>
  </si>
  <si>
    <t>CHY1002</t>
  </si>
  <si>
    <t>IHAR, Poland</t>
  </si>
  <si>
    <t>2/2005/Ch1</t>
  </si>
  <si>
    <t>HLB, the Netherlands</t>
  </si>
  <si>
    <t>Belarus</t>
  </si>
  <si>
    <t>Denmark</t>
  </si>
  <si>
    <t>Jylland</t>
  </si>
  <si>
    <t>40(BN1)</t>
  </si>
  <si>
    <t>E/II/2015</t>
  </si>
  <si>
    <t>Fera Ltd, United Kingdom</t>
  </si>
  <si>
    <t>GR2/2015</t>
  </si>
  <si>
    <t>Borgercompagnie</t>
  </si>
  <si>
    <t>AAFC/CFIA</t>
  </si>
  <si>
    <t>Saint Eleanors</t>
  </si>
  <si>
    <t>Augustine Cove</t>
  </si>
  <si>
    <t>New Annan</t>
  </si>
  <si>
    <t>MB17</t>
  </si>
  <si>
    <t>MB8</t>
  </si>
  <si>
    <t>Jan F. Kreuze</t>
  </si>
  <si>
    <t>39(P1)</t>
  </si>
  <si>
    <t>Russia</t>
  </si>
  <si>
    <t>Ukraine</t>
  </si>
  <si>
    <t>1/2007/D1</t>
  </si>
  <si>
    <t>01WS</t>
  </si>
  <si>
    <t>3/2005/F1</t>
  </si>
  <si>
    <t>06WS</t>
  </si>
  <si>
    <t>4/2005/G1</t>
  </si>
  <si>
    <t>02WS</t>
  </si>
  <si>
    <t>BBA 2(G1) 09-04</t>
  </si>
  <si>
    <t>SE4</t>
  </si>
  <si>
    <t>BBA 6(01)_05_8.3</t>
  </si>
  <si>
    <t>SE6</t>
  </si>
  <si>
    <t>DK17/2015</t>
  </si>
  <si>
    <t>09WS</t>
  </si>
  <si>
    <t>HLB 6(O1)_02-06</t>
  </si>
  <si>
    <t>SE5</t>
  </si>
  <si>
    <t>HLB P18(T1)-02-06</t>
  </si>
  <si>
    <t>SE7</t>
  </si>
  <si>
    <t>PL2/2015</t>
  </si>
  <si>
    <t>10WS</t>
  </si>
  <si>
    <t>PL28/2007/2</t>
  </si>
  <si>
    <t>04WS</t>
  </si>
  <si>
    <t>PL69/2009</t>
  </si>
  <si>
    <t>08WS</t>
  </si>
  <si>
    <t>Peru3</t>
  </si>
  <si>
    <t>VNIIKR, Russian Federation</t>
  </si>
  <si>
    <t>41(P2)</t>
  </si>
  <si>
    <t>mtDNA accession</t>
  </si>
  <si>
    <t>Carmanville</t>
  </si>
  <si>
    <t>Avondale</t>
  </si>
  <si>
    <t>unplaced</t>
  </si>
  <si>
    <t>asia</t>
  </si>
  <si>
    <t>SeTr-045-000</t>
  </si>
  <si>
    <t>SeTr-060-000</t>
  </si>
  <si>
    <t>SeTr-071-000</t>
  </si>
  <si>
    <t>SeTr-084-000</t>
  </si>
  <si>
    <t>Saint Phillips</t>
  </si>
  <si>
    <t>on variety Arran Victory</t>
  </si>
  <si>
    <t>on variety Pink Perl</t>
  </si>
  <si>
    <t>MB32;pot_ID-116</t>
  </si>
  <si>
    <t>MB31;pot_ID-016</t>
  </si>
  <si>
    <t>Weser-Ems</t>
  </si>
  <si>
    <t>MB22;pot_ID-145</t>
  </si>
  <si>
    <t>on variety King Edward</t>
  </si>
  <si>
    <t>on variety Bintje</t>
  </si>
  <si>
    <t>Emmer-compascuum</t>
  </si>
  <si>
    <t>MB69;SOP 20010712;pot_ID-086</t>
  </si>
  <si>
    <t>MB69;SOP 20010712;pot_ID-170</t>
  </si>
  <si>
    <t>on variety Kardal</t>
  </si>
  <si>
    <t>Halland</t>
  </si>
  <si>
    <t>Falkenberg</t>
  </si>
  <si>
    <t>Blekinge</t>
  </si>
  <si>
    <t>Sölvesborg</t>
  </si>
  <si>
    <t>SeTr-070-000a</t>
  </si>
  <si>
    <t>SeTr-070-000b</t>
  </si>
  <si>
    <t>on variety Venturana</t>
  </si>
  <si>
    <t>on variety Serranita</t>
  </si>
  <si>
    <t>on variety Ammarillis</t>
  </si>
  <si>
    <t>on variety Canchan</t>
  </si>
  <si>
    <t>on variety Yungay</t>
  </si>
  <si>
    <t>DFS2012;SASA</t>
  </si>
  <si>
    <t>Dumfriesshire</t>
  </si>
  <si>
    <t>original outbreako'King Edward', material provided 'Morene'</t>
  </si>
  <si>
    <t>Boxmeer</t>
  </si>
  <si>
    <t>Venray</t>
  </si>
  <si>
    <t>Steenwijkerland</t>
  </si>
  <si>
    <t>Mill</t>
  </si>
  <si>
    <t>Deurne</t>
  </si>
  <si>
    <t>Sint Hubert</t>
  </si>
  <si>
    <t>Percentage</t>
  </si>
  <si>
    <t>Sample ID</t>
  </si>
  <si>
    <t>Variety</t>
  </si>
  <si>
    <t>locality</t>
  </si>
  <si>
    <t>spores extracted from</t>
  </si>
  <si>
    <t>β variant</t>
  </si>
  <si>
    <t>δ variant</t>
  </si>
  <si>
    <t>Festien, BMC, Supporter</t>
  </si>
  <si>
    <t>warts</t>
  </si>
  <si>
    <t>Festien</t>
  </si>
  <si>
    <t>tare soil</t>
  </si>
  <si>
    <t>Onstwedde field 1</t>
  </si>
  <si>
    <t>Onstwedde field 2</t>
  </si>
  <si>
    <t>Average Read Coverage (x)</t>
  </si>
  <si>
    <t>haplogroup 1</t>
  </si>
  <si>
    <t>haplogroup 3</t>
  </si>
  <si>
    <t>haplogroup 2</t>
  </si>
  <si>
    <t>haplogroup 5</t>
  </si>
  <si>
    <t>haplogroup 6</t>
  </si>
  <si>
    <t>haplogroup 4</t>
  </si>
  <si>
    <t>NED01</t>
  </si>
  <si>
    <t>αε</t>
  </si>
  <si>
    <t>αδ</t>
  </si>
  <si>
    <t>αβγ</t>
  </si>
  <si>
    <t>βδ</t>
  </si>
  <si>
    <t>αβ</t>
  </si>
  <si>
    <t>βε</t>
  </si>
  <si>
    <t>αβγδ</t>
  </si>
  <si>
    <t>βγ</t>
  </si>
  <si>
    <t>Variant mixture</t>
  </si>
  <si>
    <t>07WS</t>
  </si>
  <si>
    <t>03WS</t>
  </si>
  <si>
    <t>Spores extracted from tare soil, variety grown in field Festien</t>
  </si>
  <si>
    <t>warts on variety Festien</t>
  </si>
  <si>
    <t>warts on varieties Festien, BMC, Supporter</t>
  </si>
  <si>
    <t>op variety Bintje</t>
  </si>
  <si>
    <t>Deodara</t>
  </si>
  <si>
    <t>Producent</t>
  </si>
  <si>
    <t>Saphir</t>
  </si>
  <si>
    <t>OP142534</t>
  </si>
  <si>
    <t>OP142535</t>
  </si>
  <si>
    <t>OP142536</t>
  </si>
  <si>
    <t>OP142537</t>
  </si>
  <si>
    <t>OP142538</t>
  </si>
  <si>
    <t>OP142539</t>
  </si>
  <si>
    <t>OP142540</t>
  </si>
  <si>
    <t>OP142541</t>
  </si>
  <si>
    <t>OP142542</t>
  </si>
  <si>
    <t>OP142543</t>
  </si>
  <si>
    <t>OP142544</t>
  </si>
  <si>
    <t>OP142545</t>
  </si>
  <si>
    <t>OP142546</t>
  </si>
  <si>
    <t>OP142547</t>
  </si>
  <si>
    <t>OP142548</t>
  </si>
  <si>
    <t>OP142549</t>
  </si>
  <si>
    <t>OP142550</t>
  </si>
  <si>
    <t>OP142551</t>
  </si>
  <si>
    <t>OP142552</t>
  </si>
  <si>
    <t>OP142553</t>
  </si>
  <si>
    <t>OP142554</t>
  </si>
  <si>
    <t>OP142555</t>
  </si>
  <si>
    <t>OP142556</t>
  </si>
  <si>
    <t>OP142557</t>
  </si>
  <si>
    <t>OP142558</t>
  </si>
  <si>
    <t>OP142559</t>
  </si>
  <si>
    <t>OP142560</t>
  </si>
  <si>
    <t>OP142561</t>
  </si>
  <si>
    <t>OP142562</t>
  </si>
  <si>
    <t>OP142563</t>
  </si>
  <si>
    <t>OP142564</t>
  </si>
  <si>
    <t>OP142565</t>
  </si>
  <si>
    <t>OP142566</t>
  </si>
  <si>
    <t>OP142567</t>
  </si>
  <si>
    <t>OP142568</t>
  </si>
  <si>
    <t>OP142569</t>
  </si>
  <si>
    <t>OP142570</t>
  </si>
  <si>
    <t>OP142571</t>
  </si>
  <si>
    <t>OP142572</t>
  </si>
  <si>
    <t>OP142573</t>
  </si>
  <si>
    <t>OP142574</t>
  </si>
  <si>
    <t>OP142575</t>
  </si>
  <si>
    <t>OP142576</t>
  </si>
  <si>
    <t>OP142577</t>
  </si>
  <si>
    <t>OP142578</t>
  </si>
  <si>
    <t>OP142579</t>
  </si>
  <si>
    <t>OP142580</t>
  </si>
  <si>
    <t>OP142581</t>
  </si>
  <si>
    <t>OP142582</t>
  </si>
  <si>
    <t>OP142583</t>
  </si>
  <si>
    <t>OP142584</t>
  </si>
  <si>
    <t>OP142585</t>
  </si>
  <si>
    <t>OP142586</t>
  </si>
  <si>
    <t>OP142587</t>
  </si>
  <si>
    <t>OP142588</t>
  </si>
  <si>
    <t>OP142589</t>
  </si>
  <si>
    <t>OP142590</t>
  </si>
  <si>
    <t>OP142591</t>
  </si>
  <si>
    <t>OP142592</t>
  </si>
  <si>
    <t>OP142593</t>
  </si>
  <si>
    <t>OP142594</t>
  </si>
  <si>
    <t>OP142595</t>
  </si>
  <si>
    <t>OP142596</t>
  </si>
  <si>
    <t>OP142597</t>
  </si>
  <si>
    <t>OP142598</t>
  </si>
  <si>
    <t>OP142599</t>
  </si>
  <si>
    <t>OP142600</t>
  </si>
  <si>
    <t>OP142601</t>
  </si>
  <si>
    <t>OP142602</t>
  </si>
  <si>
    <t>OP142603</t>
  </si>
  <si>
    <t>OP142604</t>
  </si>
  <si>
    <t>OP142605</t>
  </si>
  <si>
    <t>OP142606</t>
  </si>
  <si>
    <t>OP142607</t>
  </si>
  <si>
    <t>OP142608</t>
  </si>
  <si>
    <t>OP142609</t>
  </si>
  <si>
    <t>OP142610</t>
  </si>
  <si>
    <t>OP142611</t>
  </si>
  <si>
    <t>OP142612</t>
  </si>
  <si>
    <t>OP142613</t>
  </si>
  <si>
    <t>OP142614</t>
  </si>
  <si>
    <t>OP142615</t>
  </si>
  <si>
    <t>OP142616</t>
  </si>
  <si>
    <t>OP142617</t>
  </si>
  <si>
    <t>OP142618</t>
  </si>
  <si>
    <t>OP142619</t>
  </si>
  <si>
    <t>OP142620</t>
  </si>
  <si>
    <t>OP142621</t>
  </si>
  <si>
    <t>OP142622</t>
  </si>
  <si>
    <t>OP142623</t>
  </si>
  <si>
    <t>OP142624</t>
  </si>
  <si>
    <t>OP142625</t>
  </si>
  <si>
    <t>OP142626</t>
  </si>
  <si>
    <t>OP142627</t>
  </si>
  <si>
    <t>OP142628</t>
  </si>
  <si>
    <t>OP142629</t>
  </si>
  <si>
    <t>OP142630</t>
  </si>
  <si>
    <t>OP142631</t>
  </si>
  <si>
    <t>OP142632</t>
  </si>
  <si>
    <t>OP142633</t>
  </si>
  <si>
    <t>OP142634</t>
  </si>
  <si>
    <t>OP142635</t>
  </si>
  <si>
    <t>OP142636</t>
  </si>
  <si>
    <t>OP142637</t>
  </si>
  <si>
    <t>OP142638</t>
  </si>
  <si>
    <t>OP142639</t>
  </si>
  <si>
    <t>OP142640</t>
  </si>
  <si>
    <t>OP142641</t>
  </si>
  <si>
    <t>OP142642</t>
  </si>
  <si>
    <t>OP142643</t>
  </si>
  <si>
    <t>OP142644</t>
  </si>
  <si>
    <t>OP142645</t>
  </si>
  <si>
    <t>OP142646</t>
  </si>
  <si>
    <t>OP142647</t>
  </si>
  <si>
    <t>OP142648</t>
  </si>
  <si>
    <t>OP142649</t>
  </si>
  <si>
    <t>OP142650</t>
  </si>
  <si>
    <t>OP142651</t>
  </si>
  <si>
    <t>OP142652</t>
  </si>
  <si>
    <t>OP142653</t>
  </si>
  <si>
    <t>OP142654</t>
  </si>
  <si>
    <t>OP142655</t>
  </si>
  <si>
    <t>OP142656</t>
  </si>
  <si>
    <t>OP142657</t>
  </si>
  <si>
    <t>OP142658</t>
  </si>
  <si>
    <t>OP142659</t>
  </si>
  <si>
    <t>OP142660</t>
  </si>
  <si>
    <t>OP142661</t>
  </si>
  <si>
    <t>OP142662</t>
  </si>
  <si>
    <t>OP142663</t>
  </si>
  <si>
    <t>OP142664</t>
  </si>
  <si>
    <t>OP142665</t>
  </si>
  <si>
    <t>OP142666</t>
  </si>
  <si>
    <t>OP142667</t>
  </si>
  <si>
    <t>OP142668</t>
  </si>
  <si>
    <t>OP142669</t>
  </si>
  <si>
    <t>OP142670</t>
  </si>
  <si>
    <t>OP142671</t>
  </si>
  <si>
    <t>OP142672</t>
  </si>
  <si>
    <t>OP142673</t>
  </si>
  <si>
    <t>OP142674</t>
  </si>
  <si>
    <t>OP142675</t>
  </si>
  <si>
    <t>MK292655</t>
  </si>
  <si>
    <t>MK292656</t>
  </si>
  <si>
    <t>MK292657</t>
  </si>
  <si>
    <t>MK292673</t>
  </si>
  <si>
    <t>MK292674</t>
  </si>
  <si>
    <t>MK292675</t>
  </si>
  <si>
    <t>MK292676</t>
  </si>
  <si>
    <t>MK292677</t>
  </si>
  <si>
    <t>MK292678</t>
  </si>
  <si>
    <t>MK292679</t>
  </si>
  <si>
    <t>MK292680</t>
  </si>
  <si>
    <t>MK292681</t>
  </si>
  <si>
    <t>MK292682</t>
  </si>
  <si>
    <t>MK292683</t>
  </si>
  <si>
    <t>MK292684</t>
  </si>
  <si>
    <t>MK292685</t>
  </si>
  <si>
    <t>MK292686</t>
  </si>
  <si>
    <t>MK292687</t>
  </si>
  <si>
    <t>MK292688</t>
  </si>
  <si>
    <t>MK292689</t>
  </si>
  <si>
    <t>MK292690</t>
  </si>
  <si>
    <t>MK292691</t>
  </si>
  <si>
    <t>MK292692</t>
  </si>
  <si>
    <t>MK292696</t>
  </si>
  <si>
    <t>MK292697</t>
  </si>
  <si>
    <t>MK292698</t>
  </si>
  <si>
    <t>MK292700</t>
  </si>
  <si>
    <t>MK292701</t>
  </si>
  <si>
    <t>MK292702</t>
  </si>
  <si>
    <t>MK292703</t>
  </si>
  <si>
    <t>2011</t>
  </si>
  <si>
    <t>ERR2286966</t>
  </si>
  <si>
    <t>ERR2286952, ERR2286953, ERR2286954</t>
  </si>
  <si>
    <t>ERR2286106</t>
  </si>
  <si>
    <t>ERR2286957</t>
  </si>
  <si>
    <t>ERR2286913, ERR2286914</t>
  </si>
  <si>
    <t>ERR2286949, ERR2286950</t>
  </si>
  <si>
    <t>ERR2286960, ERR2286961</t>
  </si>
  <si>
    <t>ERR2286917, ERR2286918</t>
  </si>
  <si>
    <t>ERR2286930, ERR2286931. ERR2286932</t>
  </si>
  <si>
    <t>ERR2286933, ERR2286934, ERR2286935</t>
  </si>
  <si>
    <t>ERR2286939</t>
  </si>
  <si>
    <t>ERR2286942, ERR2286943, ERR2286944, ERR2286945</t>
  </si>
  <si>
    <t>ERR2286946</t>
  </si>
  <si>
    <t>ERR2286947</t>
  </si>
  <si>
    <t>ERR2286948</t>
  </si>
  <si>
    <t>ERR2286962</t>
  </si>
  <si>
    <t>ERR2286963, ERR2286964</t>
  </si>
  <si>
    <t>ERR2286937, ERR2286938</t>
  </si>
  <si>
    <t>ERR2286919, ERR2286920, ERR2286921, ERR2286922, ERR2286923, ERR2286924, ERR2286925</t>
  </si>
  <si>
    <t>ERR2286915, ERR2286916</t>
  </si>
  <si>
    <t>ERR2286926</t>
  </si>
  <si>
    <t>ERR2286951</t>
  </si>
  <si>
    <t>ERR2286965</t>
  </si>
  <si>
    <t>ERR2286955, ERR2286956</t>
  </si>
  <si>
    <t>ERR2286927, ERR2286928, ERR2286929</t>
  </si>
  <si>
    <t>ERR2286936</t>
  </si>
  <si>
    <t>ERR2286940</t>
  </si>
  <si>
    <t>ERR2286941</t>
  </si>
  <si>
    <t>ERR2286958</t>
  </si>
  <si>
    <t>ERR2286959</t>
  </si>
  <si>
    <t>MB56;2426291;Nev2</t>
  </si>
  <si>
    <t>NT</t>
  </si>
  <si>
    <t>NA</t>
  </si>
  <si>
    <t>number of reads</t>
  </si>
  <si>
    <t>mean Coverage</t>
  </si>
  <si>
    <t>SRA(s)</t>
  </si>
  <si>
    <t>Mitogenomes included from or based on public SRAs generated by Van de Vossenberg et al. 2018 (https://doi.org/10.1186/s12862-018-1246-6)</t>
  </si>
  <si>
    <t>median</t>
  </si>
  <si>
    <t>78 - 1000</t>
  </si>
  <si>
    <t>1000 - 7500</t>
  </si>
  <si>
    <t>9000 - 40000</t>
  </si>
  <si>
    <t>read length</t>
  </si>
  <si>
    <t>% reads mapped to mtDNA</t>
  </si>
  <si>
    <t>number of nucleotides (Gigabases)</t>
  </si>
  <si>
    <t>100 and 300</t>
  </si>
  <si>
    <t>reads mapped to mtDNA</t>
  </si>
  <si>
    <t>1%-10%</t>
  </si>
  <si>
    <t>&gt;10%</t>
  </si>
  <si>
    <t>0.07% - 1%</t>
  </si>
  <si>
    <t>poor</t>
  </si>
  <si>
    <t>-</t>
  </si>
  <si>
    <t>Potato variety</t>
  </si>
  <si>
    <t>Talent</t>
  </si>
  <si>
    <t>Belita</t>
  </si>
  <si>
    <t>Karolin</t>
  </si>
  <si>
    <t>n tuber blocks</t>
  </si>
  <si>
    <t>Westfalen</t>
  </si>
  <si>
    <t>Olpe</t>
  </si>
  <si>
    <t>Hessen</t>
  </si>
  <si>
    <t>Kohlhaus</t>
  </si>
  <si>
    <t>Tannroda</t>
  </si>
  <si>
    <t>SeTr-ID</t>
  </si>
  <si>
    <t>SeTr-136</t>
  </si>
  <si>
    <t>SeTr-137</t>
  </si>
  <si>
    <t>SeTr-138</t>
  </si>
  <si>
    <t>LIMS ID</t>
  </si>
  <si>
    <t>HLB05-08</t>
  </si>
  <si>
    <t>38(Nevşehir)</t>
  </si>
  <si>
    <r>
      <t xml:space="preserve">Table S1. Overview materials sequenced and included in the </t>
    </r>
    <r>
      <rPr>
        <b/>
        <i/>
        <sz val="11"/>
        <color theme="1"/>
        <rFont val="Calibri"/>
        <family val="2"/>
        <scheme val="minor"/>
      </rPr>
      <t>S. endobioticum</t>
    </r>
    <r>
      <rPr>
        <b/>
        <sz val="11"/>
        <color theme="1"/>
        <rFont val="Calibri"/>
        <family val="2"/>
        <scheme val="minor"/>
      </rPr>
      <t xml:space="preserve"> Nextstrain build.</t>
    </r>
    <r>
      <rPr>
        <sz val="11"/>
        <color theme="1"/>
        <rFont val="Calibri"/>
        <family val="2"/>
        <scheme val="minor"/>
      </rPr>
      <t xml:space="preserve"> In some cases real-time PCR reactions were not applicable (NA) or not tested (NT).</t>
    </r>
  </si>
  <si>
    <t>Rotten or missing</t>
  </si>
  <si>
    <t>Resistant (0 to F)</t>
  </si>
  <si>
    <t>P</t>
  </si>
  <si>
    <t>F</t>
  </si>
  <si>
    <t>R</t>
  </si>
  <si>
    <t>Susceptible (R to X)</t>
  </si>
  <si>
    <t>I</t>
  </si>
  <si>
    <t>II</t>
  </si>
  <si>
    <t>III</t>
  </si>
  <si>
    <t>IV</t>
  </si>
  <si>
    <t>V</t>
  </si>
  <si>
    <t>X</t>
  </si>
  <si>
    <r>
      <t>2</t>
    </r>
    <r>
      <rPr>
        <vertAlign val="superscript"/>
        <sz val="11"/>
        <color rgb="FFFF0000"/>
        <rFont val="Calibri"/>
        <family val="2"/>
        <scheme val="minor"/>
      </rPr>
      <t>a</t>
    </r>
  </si>
  <si>
    <r>
      <t>1</t>
    </r>
    <r>
      <rPr>
        <vertAlign val="superscript"/>
        <sz val="11"/>
        <color theme="1"/>
        <rFont val="Calibri"/>
        <family val="2"/>
        <scheme val="minor"/>
      </rPr>
      <t>b</t>
    </r>
  </si>
  <si>
    <t>b. Very few Saphir blocks produced a susceptible interaction. Identitity of Saphir tuber blocks was verified by Variety Tracer using SSR profiles.</t>
  </si>
  <si>
    <t>a. Low numbers of Belita produced a susceptible interaction "Belita" tuber blocks (shown in red). Verification variety identity by Variety Tracer revealed that these were actually the suceptible variety Bintje.</t>
  </si>
  <si>
    <t>Table S2. Spieckermann bio-assay results of Dutch outbreak samples (SeTr-136, -137 and -138) and controls HLB05-08 and SeTr-009-002.</t>
  </si>
  <si>
    <t>Table S3. Mixture of mitogenomic variants β and δ in pathotype 38(Nevşehir) samples expressed as average read coverage.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</si>
</sst>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0.0"/>
  </numFmts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vertAlign val="superscript"/>
      <sz val="11"/>
      <color rgb="FFFF0000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9" fontId="7" fillId="0" borderId="0" applyFont="0" applyFill="0" applyBorder="0" applyAlignment="0" applyProtection="0"/>
    <xf numFmtId="0" fontId="9" fillId="0" borderId="0" applyNumberFormat="0" applyFill="0" applyBorder="0" applyAlignment="0" applyProtection="0"/>
  </cellStyleXfs>
  <cellXfs count="86">
    <xf numFmtId="0" fontId="0" fillId="0" borderId="0" xfId="0"/>
    <xf numFmtId="0" fontId="2" fillId="0" borderId="0" xfId="0" applyFont="1" applyAlignment="1">
      <alignment horizontal="center" vertical="top"/>
    </xf>
    <xf numFmtId="14" fontId="2" fillId="0" borderId="0" xfId="0" applyNumberFormat="1" applyFont="1" applyAlignment="1">
      <alignment horizontal="left" vertical="top"/>
    </xf>
    <xf numFmtId="0" fontId="1" fillId="2" borderId="0" xfId="0" applyFont="1" applyFill="1" applyAlignment="1">
      <alignment horizontal="center" vertical="top" wrapText="1"/>
    </xf>
    <xf numFmtId="0" fontId="3" fillId="5" borderId="0" xfId="0" applyFont="1" applyFill="1" applyAlignment="1">
      <alignment horizontal="left" vertical="top"/>
    </xf>
    <xf numFmtId="0" fontId="3" fillId="6" borderId="0" xfId="0" applyFont="1" applyFill="1" applyAlignment="1">
      <alignment horizontal="left" vertical="top"/>
    </xf>
    <xf numFmtId="0" fontId="3" fillId="2" borderId="0" xfId="0" applyFont="1" applyFill="1" applyAlignment="1">
      <alignment horizontal="center" vertical="top"/>
    </xf>
    <xf numFmtId="0" fontId="2" fillId="4" borderId="0" xfId="0" applyFont="1" applyFill="1" applyAlignment="1">
      <alignment horizontal="left" vertical="top"/>
    </xf>
    <xf numFmtId="0" fontId="2" fillId="6" borderId="0" xfId="0" applyFont="1" applyFill="1" applyAlignment="1">
      <alignment horizontal="left" vertical="top"/>
    </xf>
    <xf numFmtId="0" fontId="3" fillId="3" borderId="0" xfId="0" applyFont="1" applyFill="1" applyAlignment="1">
      <alignment horizontal="center" vertical="top" wrapText="1"/>
    </xf>
    <xf numFmtId="1" fontId="2" fillId="0" borderId="0" xfId="0" applyNumberFormat="1" applyFont="1" applyAlignment="1">
      <alignment horizontal="center" vertical="top"/>
    </xf>
    <xf numFmtId="0" fontId="3" fillId="3" borderId="0" xfId="0" applyFont="1" applyFill="1" applyAlignment="1">
      <alignment horizontal="left" vertical="top" wrapText="1"/>
    </xf>
    <xf numFmtId="0" fontId="2" fillId="0" borderId="0" xfId="0" applyFont="1" applyFill="1" applyBorder="1" applyAlignment="1">
      <alignment horizontal="left" vertical="top"/>
    </xf>
    <xf numFmtId="0" fontId="3" fillId="4" borderId="0" xfId="0" applyFont="1" applyFill="1" applyAlignment="1">
      <alignment horizontal="left" vertical="top"/>
    </xf>
    <xf numFmtId="14" fontId="2" fillId="0" borderId="0" xfId="0" applyNumberFormat="1" applyFont="1" applyFill="1" applyAlignment="1">
      <alignment horizontal="left" vertical="top"/>
    </xf>
    <xf numFmtId="14" fontId="2" fillId="0" borderId="0" xfId="0" applyNumberFormat="1" applyFont="1" applyFill="1" applyBorder="1" applyAlignment="1">
      <alignment horizontal="left" vertical="top"/>
    </xf>
    <xf numFmtId="0" fontId="0" fillId="0" borderId="0" xfId="0"/>
    <xf numFmtId="0" fontId="2" fillId="0" borderId="0" xfId="0" applyFont="1" applyAlignment="1">
      <alignment horizontal="left" vertical="top"/>
    </xf>
    <xf numFmtId="0" fontId="1" fillId="7" borderId="0" xfId="0" applyFont="1" applyFill="1" applyAlignment="1">
      <alignment horizontal="center"/>
    </xf>
    <xf numFmtId="0" fontId="1" fillId="7" borderId="0" xfId="0" applyFont="1" applyFill="1" applyAlignment="1">
      <alignment horizontal="left"/>
    </xf>
    <xf numFmtId="0" fontId="1" fillId="8" borderId="0" xfId="0" applyFont="1" applyFill="1" applyAlignment="1">
      <alignment horizontal="center"/>
    </xf>
    <xf numFmtId="164" fontId="0" fillId="0" borderId="0" xfId="1" applyNumberFormat="1" applyFont="1" applyAlignment="1">
      <alignment horizontal="center"/>
    </xf>
    <xf numFmtId="0" fontId="0" fillId="0" borderId="0" xfId="0" applyBorder="1"/>
    <xf numFmtId="0" fontId="2" fillId="0" borderId="0" xfId="0" applyFont="1" applyBorder="1" applyAlignment="1">
      <alignment horizontal="left" vertical="top"/>
    </xf>
    <xf numFmtId="1" fontId="0" fillId="0" borderId="0" xfId="0" applyNumberFormat="1" applyBorder="1" applyAlignment="1">
      <alignment horizontal="center"/>
    </xf>
    <xf numFmtId="164" fontId="0" fillId="0" borderId="0" xfId="1" applyNumberFormat="1" applyFont="1" applyBorder="1" applyAlignment="1">
      <alignment horizontal="center"/>
    </xf>
    <xf numFmtId="0" fontId="0" fillId="0" borderId="1" xfId="0" applyBorder="1"/>
    <xf numFmtId="0" fontId="2" fillId="0" borderId="1" xfId="0" applyFont="1" applyBorder="1" applyAlignment="1">
      <alignment horizontal="left" vertical="top"/>
    </xf>
    <xf numFmtId="1" fontId="0" fillId="0" borderId="1" xfId="0" applyNumberFormat="1" applyBorder="1" applyAlignment="1">
      <alignment horizontal="center"/>
    </xf>
    <xf numFmtId="164" fontId="0" fillId="0" borderId="1" xfId="1" applyNumberFormat="1" applyFont="1" applyBorder="1" applyAlignment="1">
      <alignment horizontal="center"/>
    </xf>
    <xf numFmtId="0" fontId="0" fillId="0" borderId="2" xfId="0" applyBorder="1"/>
    <xf numFmtId="0" fontId="2" fillId="0" borderId="2" xfId="0" applyFont="1" applyBorder="1" applyAlignment="1">
      <alignment horizontal="left" vertical="top"/>
    </xf>
    <xf numFmtId="1" fontId="0" fillId="0" borderId="2" xfId="0" applyNumberFormat="1" applyBorder="1" applyAlignment="1">
      <alignment horizontal="center"/>
    </xf>
    <xf numFmtId="164" fontId="0" fillId="0" borderId="2" xfId="1" applyNumberFormat="1" applyFont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0" fillId="0" borderId="0" xfId="0"/>
    <xf numFmtId="1" fontId="0" fillId="0" borderId="0" xfId="0" applyNumberFormat="1" applyAlignment="1">
      <alignment horizontal="center"/>
    </xf>
    <xf numFmtId="0" fontId="2" fillId="0" borderId="0" xfId="0" applyFont="1" applyAlignment="1">
      <alignment horizontal="left" vertical="top"/>
    </xf>
    <xf numFmtId="164" fontId="0" fillId="0" borderId="0" xfId="1" applyNumberFormat="1" applyFont="1" applyAlignment="1">
      <alignment horizontal="center"/>
    </xf>
    <xf numFmtId="0" fontId="2" fillId="0" borderId="0" xfId="0" applyFont="1" applyFill="1" applyAlignment="1">
      <alignment horizontal="left" vertical="top"/>
    </xf>
    <xf numFmtId="14" fontId="2" fillId="0" borderId="0" xfId="0" quotePrefix="1" applyNumberFormat="1" applyFont="1" applyFill="1" applyAlignment="1">
      <alignment horizontal="left" vertical="top"/>
    </xf>
    <xf numFmtId="0" fontId="1" fillId="0" borderId="0" xfId="0" applyFont="1" applyAlignment="1">
      <alignment vertical="top"/>
    </xf>
    <xf numFmtId="0" fontId="2" fillId="0" borderId="0" xfId="0" applyFont="1" applyAlignment="1">
      <alignment vertical="top"/>
    </xf>
    <xf numFmtId="165" fontId="2" fillId="0" borderId="0" xfId="0" applyNumberFormat="1" applyFont="1" applyAlignment="1">
      <alignment horizontal="center"/>
    </xf>
    <xf numFmtId="165" fontId="2" fillId="0" borderId="0" xfId="0" applyNumberFormat="1" applyFont="1" applyAlignment="1">
      <alignment horizontal="center" vertical="top"/>
    </xf>
    <xf numFmtId="0" fontId="3" fillId="2" borderId="0" xfId="0" applyFont="1" applyFill="1" applyAlignment="1">
      <alignment horizontal="left" vertical="top"/>
    </xf>
    <xf numFmtId="0" fontId="1" fillId="8" borderId="0" xfId="0" applyFont="1" applyFill="1" applyAlignment="1">
      <alignment vertical="top"/>
    </xf>
    <xf numFmtId="0" fontId="0" fillId="0" borderId="0" xfId="0" applyFont="1" applyAlignment="1">
      <alignment vertical="top"/>
    </xf>
    <xf numFmtId="0" fontId="0" fillId="0" borderId="0" xfId="0" applyFont="1" applyAlignment="1">
      <alignment horizontal="left" vertical="top"/>
    </xf>
    <xf numFmtId="0" fontId="0" fillId="0" borderId="0" xfId="0" applyFont="1" applyAlignment="1">
      <alignment horizontal="center" vertical="top"/>
    </xf>
    <xf numFmtId="165" fontId="0" fillId="0" borderId="0" xfId="0" applyNumberFormat="1" applyFont="1" applyAlignment="1">
      <alignment horizontal="center" vertical="top"/>
    </xf>
    <xf numFmtId="14" fontId="0" fillId="0" borderId="0" xfId="0" applyNumberFormat="1" applyFont="1" applyAlignment="1">
      <alignment horizontal="left" vertical="top"/>
    </xf>
    <xf numFmtId="0" fontId="0" fillId="8" borderId="0" xfId="0" applyFont="1" applyFill="1" applyAlignment="1">
      <alignment vertical="top"/>
    </xf>
    <xf numFmtId="0" fontId="0" fillId="8" borderId="0" xfId="0" applyFont="1" applyFill="1" applyAlignment="1">
      <alignment horizontal="left" vertical="top"/>
    </xf>
    <xf numFmtId="0" fontId="0" fillId="8" borderId="0" xfId="0" applyFont="1" applyFill="1" applyAlignment="1">
      <alignment horizontal="center" vertical="top"/>
    </xf>
    <xf numFmtId="0" fontId="8" fillId="0" borderId="0" xfId="0" applyFont="1" applyAlignment="1">
      <alignment vertical="top" wrapText="1"/>
    </xf>
    <xf numFmtId="1" fontId="0" fillId="0" borderId="0" xfId="0" applyNumberFormat="1" applyFont="1" applyAlignment="1">
      <alignment vertical="top"/>
    </xf>
    <xf numFmtId="9" fontId="0" fillId="0" borderId="0" xfId="1" applyFont="1" applyAlignment="1">
      <alignment vertical="top"/>
    </xf>
    <xf numFmtId="0" fontId="0" fillId="0" borderId="0" xfId="0"/>
    <xf numFmtId="165" fontId="0" fillId="8" borderId="0" xfId="0" applyNumberFormat="1" applyFont="1" applyFill="1" applyAlignment="1">
      <alignment horizontal="center" vertical="top"/>
    </xf>
    <xf numFmtId="164" fontId="2" fillId="0" borderId="0" xfId="1" applyNumberFormat="1" applyFont="1" applyAlignment="1">
      <alignment horizontal="center" vertical="top"/>
    </xf>
    <xf numFmtId="10" fontId="0" fillId="0" borderId="0" xfId="0" applyNumberFormat="1" applyFont="1" applyAlignment="1">
      <alignment vertical="top"/>
    </xf>
    <xf numFmtId="0" fontId="1" fillId="4" borderId="0" xfId="0" applyFont="1" applyFill="1" applyBorder="1"/>
    <xf numFmtId="0" fontId="1" fillId="4" borderId="1" xfId="0" applyFont="1" applyFill="1" applyBorder="1"/>
    <xf numFmtId="0" fontId="0" fillId="0" borderId="0" xfId="0" applyAlignment="1">
      <alignment horizontal="center"/>
    </xf>
    <xf numFmtId="0" fontId="1" fillId="4" borderId="0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1" fillId="4" borderId="0" xfId="0" applyFont="1" applyFill="1"/>
    <xf numFmtId="0" fontId="9" fillId="0" borderId="0" xfId="2"/>
    <xf numFmtId="0" fontId="1" fillId="4" borderId="4" xfId="0" applyFont="1" applyFill="1" applyBorder="1"/>
    <xf numFmtId="0" fontId="0" fillId="0" borderId="4" xfId="0" applyBorder="1"/>
    <xf numFmtId="0" fontId="0" fillId="0" borderId="3" xfId="0" applyBorder="1"/>
    <xf numFmtId="0" fontId="0" fillId="4" borderId="3" xfId="0" applyFont="1" applyFill="1" applyBorder="1"/>
    <xf numFmtId="0" fontId="0" fillId="0" borderId="4" xfId="0" applyFont="1" applyBorder="1"/>
    <xf numFmtId="0" fontId="0" fillId="0" borderId="3" xfId="0" applyFont="1" applyBorder="1"/>
    <xf numFmtId="0" fontId="1" fillId="4" borderId="4" xfId="0" applyFont="1" applyFill="1" applyBorder="1" applyAlignment="1">
      <alignment horizontal="left"/>
    </xf>
    <xf numFmtId="0" fontId="1" fillId="4" borderId="0" xfId="0" applyFont="1" applyFill="1" applyBorder="1" applyAlignment="1">
      <alignment horizontal="left"/>
    </xf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/>
    </xf>
    <xf numFmtId="0" fontId="5" fillId="0" borderId="0" xfId="0" applyFont="1" applyAlignment="1">
      <alignment horizontal="center"/>
    </xf>
    <xf numFmtId="0" fontId="2" fillId="0" borderId="0" xfId="0" applyFont="1"/>
    <xf numFmtId="0" fontId="1" fillId="0" borderId="0" xfId="0" applyFont="1"/>
  </cellXfs>
  <cellStyles count="3">
    <cellStyle name="Hyperlink" xfId="2" builtinId="8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yVal>
            <c:numRef>
              <c:f>'S-table 1'!$AG$5:$AG$146</c:f>
              <c:numCache>
                <c:formatCode>0</c:formatCode>
                <c:ptCount val="142"/>
                <c:pt idx="0">
                  <c:v>78.205021018764</c:v>
                </c:pt>
                <c:pt idx="1">
                  <c:v>159.98118919706999</c:v>
                </c:pt>
                <c:pt idx="2">
                  <c:v>220.63619686709399</c:v>
                </c:pt>
                <c:pt idx="3">
                  <c:v>309.63138434789499</c:v>
                </c:pt>
                <c:pt idx="4">
                  <c:v>335.50719716072598</c:v>
                </c:pt>
                <c:pt idx="5">
                  <c:v>357.05662299281101</c:v>
                </c:pt>
                <c:pt idx="6">
                  <c:v>379.31404435733799</c:v>
                </c:pt>
                <c:pt idx="7">
                  <c:v>390.76666013830499</c:v>
                </c:pt>
                <c:pt idx="8">
                  <c:v>404.728617375157</c:v>
                </c:pt>
                <c:pt idx="9">
                  <c:v>423.409159117108</c:v>
                </c:pt>
                <c:pt idx="10" formatCode="General">
                  <c:v>427</c:v>
                </c:pt>
                <c:pt idx="11">
                  <c:v>446.33445823942901</c:v>
                </c:pt>
                <c:pt idx="12">
                  <c:v>464.19648241991598</c:v>
                </c:pt>
                <c:pt idx="13" formatCode="General">
                  <c:v>468</c:v>
                </c:pt>
                <c:pt idx="14">
                  <c:v>512.52787713466898</c:v>
                </c:pt>
                <c:pt idx="15">
                  <c:v>642.32417796115601</c:v>
                </c:pt>
                <c:pt idx="16" formatCode="General">
                  <c:v>696</c:v>
                </c:pt>
                <c:pt idx="17">
                  <c:v>699.16527341680899</c:v>
                </c:pt>
                <c:pt idx="18">
                  <c:v>753.51858027000299</c:v>
                </c:pt>
                <c:pt idx="19">
                  <c:v>760.99137016636303</c:v>
                </c:pt>
                <c:pt idx="20">
                  <c:v>781</c:v>
                </c:pt>
                <c:pt idx="21">
                  <c:v>819.66335597282102</c:v>
                </c:pt>
                <c:pt idx="22">
                  <c:v>856.59204547293405</c:v>
                </c:pt>
                <c:pt idx="23">
                  <c:v>864.072</c:v>
                </c:pt>
                <c:pt idx="24">
                  <c:v>925.563557767117</c:v>
                </c:pt>
                <c:pt idx="25">
                  <c:v>951.99548268952299</c:v>
                </c:pt>
                <c:pt idx="26" formatCode="General">
                  <c:v>960</c:v>
                </c:pt>
                <c:pt idx="27">
                  <c:v>1079.0536736614299</c:v>
                </c:pt>
                <c:pt idx="28">
                  <c:v>1117.24794213621</c:v>
                </c:pt>
                <c:pt idx="29">
                  <c:v>1186.9633542807301</c:v>
                </c:pt>
                <c:pt idx="30">
                  <c:v>1228.4943540204199</c:v>
                </c:pt>
                <c:pt idx="31">
                  <c:v>1244.07107366009</c:v>
                </c:pt>
                <c:pt idx="32">
                  <c:v>1295.30525775516</c:v>
                </c:pt>
                <c:pt idx="33">
                  <c:v>1383.8584907227601</c:v>
                </c:pt>
                <c:pt idx="34">
                  <c:v>1442.2916176649301</c:v>
                </c:pt>
                <c:pt idx="35">
                  <c:v>1462.14787143937</c:v>
                </c:pt>
                <c:pt idx="36">
                  <c:v>1464.28877574695</c:v>
                </c:pt>
                <c:pt idx="37">
                  <c:v>1477.57483284506</c:v>
                </c:pt>
                <c:pt idx="38">
                  <c:v>1484.76830802584</c:v>
                </c:pt>
                <c:pt idx="39">
                  <c:v>1491.2105111395699</c:v>
                </c:pt>
                <c:pt idx="40">
                  <c:v>1493.33640908558</c:v>
                </c:pt>
                <c:pt idx="41">
                  <c:v>1560.0659911376099</c:v>
                </c:pt>
                <c:pt idx="42">
                  <c:v>1588.0279682046</c:v>
                </c:pt>
                <c:pt idx="43" formatCode="General">
                  <c:v>1601</c:v>
                </c:pt>
                <c:pt idx="44">
                  <c:v>1606.1197092263401</c:v>
                </c:pt>
                <c:pt idx="45">
                  <c:v>1620.7632256331599</c:v>
                </c:pt>
                <c:pt idx="46">
                  <c:v>1633.4291695105501</c:v>
                </c:pt>
                <c:pt idx="47">
                  <c:v>1634.90089344843</c:v>
                </c:pt>
                <c:pt idx="48">
                  <c:v>1643.1462493495401</c:v>
                </c:pt>
                <c:pt idx="49">
                  <c:v>1684.2807454630099</c:v>
                </c:pt>
                <c:pt idx="50" formatCode="General">
                  <c:v>1727</c:v>
                </c:pt>
                <c:pt idx="51">
                  <c:v>1828.2202036321501</c:v>
                </c:pt>
                <c:pt idx="52">
                  <c:v>1852.0825941578</c:v>
                </c:pt>
                <c:pt idx="53">
                  <c:v>1862.28646897986</c:v>
                </c:pt>
                <c:pt idx="54">
                  <c:v>1875.27227088227</c:v>
                </c:pt>
                <c:pt idx="55">
                  <c:v>1891.9888627294799</c:v>
                </c:pt>
                <c:pt idx="56">
                  <c:v>1920.5723397571101</c:v>
                </c:pt>
                <c:pt idx="57">
                  <c:v>1934.02781791702</c:v>
                </c:pt>
                <c:pt idx="58" formatCode="General">
                  <c:v>1947</c:v>
                </c:pt>
                <c:pt idx="59" formatCode="General">
                  <c:v>2020</c:v>
                </c:pt>
                <c:pt idx="60">
                  <c:v>2119.4909258165499</c:v>
                </c:pt>
                <c:pt idx="61">
                  <c:v>2144.9865738397202</c:v>
                </c:pt>
                <c:pt idx="62">
                  <c:v>2199.21729001221</c:v>
                </c:pt>
                <c:pt idx="63" formatCode="General">
                  <c:v>2290</c:v>
                </c:pt>
                <c:pt idx="64">
                  <c:v>2312.9311516226699</c:v>
                </c:pt>
                <c:pt idx="65">
                  <c:v>2391.70653395612</c:v>
                </c:pt>
                <c:pt idx="66">
                  <c:v>2404.4133955427901</c:v>
                </c:pt>
                <c:pt idx="67">
                  <c:v>2408.1210433615802</c:v>
                </c:pt>
                <c:pt idx="68">
                  <c:v>2421.3357652295399</c:v>
                </c:pt>
                <c:pt idx="69">
                  <c:v>2513.4940744404398</c:v>
                </c:pt>
                <c:pt idx="70">
                  <c:v>2545.53340534667</c:v>
                </c:pt>
                <c:pt idx="71">
                  <c:v>2553.8319525428601</c:v>
                </c:pt>
                <c:pt idx="72">
                  <c:v>2582.9669393854201</c:v>
                </c:pt>
                <c:pt idx="73">
                  <c:v>2588.7721765615802</c:v>
                </c:pt>
                <c:pt idx="74">
                  <c:v>2597.2294558414801</c:v>
                </c:pt>
                <c:pt idx="75">
                  <c:v>2651.0220998520099</c:v>
                </c:pt>
                <c:pt idx="76">
                  <c:v>2744.9211255281102</c:v>
                </c:pt>
                <c:pt idx="77" formatCode="General">
                  <c:v>2747</c:v>
                </c:pt>
                <c:pt idx="78" formatCode="General">
                  <c:v>2790</c:v>
                </c:pt>
                <c:pt idx="79">
                  <c:v>2882.7972926147299</c:v>
                </c:pt>
                <c:pt idx="80">
                  <c:v>2894.1988172223701</c:v>
                </c:pt>
                <c:pt idx="81">
                  <c:v>2939.3290088496201</c:v>
                </c:pt>
                <c:pt idx="82">
                  <c:v>2973.37162016605</c:v>
                </c:pt>
                <c:pt idx="83">
                  <c:v>2974.4169636103802</c:v>
                </c:pt>
                <c:pt idx="84">
                  <c:v>3015.7621557410298</c:v>
                </c:pt>
                <c:pt idx="85" formatCode="General">
                  <c:v>3067</c:v>
                </c:pt>
                <c:pt idx="86">
                  <c:v>3072</c:v>
                </c:pt>
                <c:pt idx="87" formatCode="General">
                  <c:v>3140</c:v>
                </c:pt>
                <c:pt idx="88">
                  <c:v>3171.0971718478499</c:v>
                </c:pt>
                <c:pt idx="89">
                  <c:v>3199.4863662293601</c:v>
                </c:pt>
                <c:pt idx="90" formatCode="General">
                  <c:v>3231</c:v>
                </c:pt>
                <c:pt idx="91">
                  <c:v>3452.9708360131299</c:v>
                </c:pt>
                <c:pt idx="92" formatCode="General">
                  <c:v>3551</c:v>
                </c:pt>
                <c:pt idx="93">
                  <c:v>3687.1723699426602</c:v>
                </c:pt>
                <c:pt idx="94">
                  <c:v>3764.5261935608801</c:v>
                </c:pt>
                <c:pt idx="95">
                  <c:v>3783.3704003236699</c:v>
                </c:pt>
                <c:pt idx="96">
                  <c:v>3807.3769158657101</c:v>
                </c:pt>
                <c:pt idx="97" formatCode="General">
                  <c:v>3884</c:v>
                </c:pt>
                <c:pt idx="98">
                  <c:v>4148.9409174082803</c:v>
                </c:pt>
                <c:pt idx="99">
                  <c:v>4184.1044912728703</c:v>
                </c:pt>
                <c:pt idx="100">
                  <c:v>4225.8880191835096</c:v>
                </c:pt>
                <c:pt idx="101">
                  <c:v>4226.82759930266</c:v>
                </c:pt>
                <c:pt idx="102">
                  <c:v>4270.9901142257404</c:v>
                </c:pt>
                <c:pt idx="103">
                  <c:v>4362.9644938402298</c:v>
                </c:pt>
                <c:pt idx="104">
                  <c:v>4428.4081002637204</c:v>
                </c:pt>
                <c:pt idx="105">
                  <c:v>4499.91118096644</c:v>
                </c:pt>
                <c:pt idx="106">
                  <c:v>4562.3683345261697</c:v>
                </c:pt>
                <c:pt idx="107">
                  <c:v>4576.7437225324402</c:v>
                </c:pt>
                <c:pt idx="108">
                  <c:v>4581.3319707329902</c:v>
                </c:pt>
                <c:pt idx="109">
                  <c:v>4605.6599993659802</c:v>
                </c:pt>
                <c:pt idx="110">
                  <c:v>4677.0676413648798</c:v>
                </c:pt>
                <c:pt idx="111">
                  <c:v>4704.85250103608</c:v>
                </c:pt>
                <c:pt idx="112">
                  <c:v>4948.6635736329199</c:v>
                </c:pt>
                <c:pt idx="113">
                  <c:v>5020.0564043429704</c:v>
                </c:pt>
                <c:pt idx="114">
                  <c:v>5103.4662454393501</c:v>
                </c:pt>
                <c:pt idx="115">
                  <c:v>5319.3422238616104</c:v>
                </c:pt>
                <c:pt idx="116">
                  <c:v>5416.7793526025798</c:v>
                </c:pt>
                <c:pt idx="117">
                  <c:v>5491.7230649068797</c:v>
                </c:pt>
                <c:pt idx="118">
                  <c:v>5520.2336297166903</c:v>
                </c:pt>
                <c:pt idx="119">
                  <c:v>5812.7459550978201</c:v>
                </c:pt>
                <c:pt idx="120">
                  <c:v>6228.0023733343496</c:v>
                </c:pt>
                <c:pt idx="121">
                  <c:v>6327.8126412707697</c:v>
                </c:pt>
                <c:pt idx="122">
                  <c:v>6474.7659499369101</c:v>
                </c:pt>
                <c:pt idx="123">
                  <c:v>6528.6995754154796</c:v>
                </c:pt>
                <c:pt idx="124">
                  <c:v>6532.6598236476002</c:v>
                </c:pt>
                <c:pt idx="125">
                  <c:v>6794.9998894291703</c:v>
                </c:pt>
                <c:pt idx="126">
                  <c:v>7179.1305659201698</c:v>
                </c:pt>
                <c:pt idx="127">
                  <c:v>7273.24318476397</c:v>
                </c:pt>
                <c:pt idx="128">
                  <c:v>7327.9178353143598</c:v>
                </c:pt>
                <c:pt idx="129">
                  <c:v>9109.9421641995996</c:v>
                </c:pt>
                <c:pt idx="130">
                  <c:v>10875.879951387</c:v>
                </c:pt>
                <c:pt idx="131">
                  <c:v>11097.595832938099</c:v>
                </c:pt>
                <c:pt idx="132">
                  <c:v>11154.401833321899</c:v>
                </c:pt>
                <c:pt idx="133">
                  <c:v>12495.6702902421</c:v>
                </c:pt>
                <c:pt idx="134">
                  <c:v>21608.329902084399</c:v>
                </c:pt>
                <c:pt idx="135">
                  <c:v>22196.323647841498</c:v>
                </c:pt>
                <c:pt idx="136">
                  <c:v>22930.485847469801</c:v>
                </c:pt>
                <c:pt idx="137">
                  <c:v>23992.9688554309</c:v>
                </c:pt>
                <c:pt idx="138" formatCode="General">
                  <c:v>26058</c:v>
                </c:pt>
                <c:pt idx="139" formatCode="General">
                  <c:v>32024</c:v>
                </c:pt>
                <c:pt idx="140">
                  <c:v>36180.7467426566</c:v>
                </c:pt>
                <c:pt idx="141" formatCode="General">
                  <c:v>39557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767F-4055-9672-571F1717365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60403103"/>
        <c:axId val="1060403519"/>
      </c:scatterChart>
      <c:valAx>
        <c:axId val="1060403103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60403519"/>
        <c:crosses val="autoZero"/>
        <c:crossBetween val="midCat"/>
      </c:valAx>
      <c:valAx>
        <c:axId val="106040351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60403103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yVal>
            <c:numRef>
              <c:f>'S-table 1'!$AR$5:$AR$146</c:f>
              <c:numCache>
                <c:formatCode>General</c:formatCode>
                <c:ptCount val="142"/>
                <c:pt idx="0">
                  <c:v>7.6236309087845131E-4</c:v>
                </c:pt>
                <c:pt idx="1">
                  <c:v>1.5853165004385643E-3</c:v>
                </c:pt>
                <c:pt idx="2">
                  <c:v>2.3068602558358993E-3</c:v>
                </c:pt>
                <c:pt idx="3">
                  <c:v>2.3974266989110187E-3</c:v>
                </c:pt>
                <c:pt idx="4">
                  <c:v>2.5512611758410817E-3</c:v>
                </c:pt>
                <c:pt idx="5">
                  <c:v>2.9961313214814677E-3</c:v>
                </c:pt>
                <c:pt idx="6">
                  <c:v>3.0550260043361692E-3</c:v>
                </c:pt>
                <c:pt idx="7">
                  <c:v>3.1271691106927566E-3</c:v>
                </c:pt>
                <c:pt idx="8">
                  <c:v>3.4984868402573319E-3</c:v>
                </c:pt>
                <c:pt idx="9">
                  <c:v>3.8408774394715272E-3</c:v>
                </c:pt>
                <c:pt idx="10">
                  <c:v>4.481234242940303E-3</c:v>
                </c:pt>
                <c:pt idx="11">
                  <c:v>4.5043003320150935E-3</c:v>
                </c:pt>
                <c:pt idx="12">
                  <c:v>4.8147153578529545E-3</c:v>
                </c:pt>
                <c:pt idx="13">
                  <c:v>4.8954989985026303E-3</c:v>
                </c:pt>
                <c:pt idx="14">
                  <c:v>4.9339619285425802E-3</c:v>
                </c:pt>
                <c:pt idx="15">
                  <c:v>5.6891569824997689E-3</c:v>
                </c:pt>
                <c:pt idx="16">
                  <c:v>6.4880554281413691E-3</c:v>
                </c:pt>
                <c:pt idx="17">
                  <c:v>6.8461527809328343E-3</c:v>
                </c:pt>
                <c:pt idx="18">
                  <c:v>7.0851535145809736E-3</c:v>
                </c:pt>
                <c:pt idx="19">
                  <c:v>7.2630266513414952E-3</c:v>
                </c:pt>
                <c:pt idx="20">
                  <c:v>7.4039201790001754E-3</c:v>
                </c:pt>
                <c:pt idx="21">
                  <c:v>8.4783505928549135E-3</c:v>
                </c:pt>
                <c:pt idx="22">
                  <c:v>9.0062193442081682E-3</c:v>
                </c:pt>
                <c:pt idx="23">
                  <c:v>9.1135599176704538E-3</c:v>
                </c:pt>
                <c:pt idx="24">
                  <c:v>9.7758520745341165E-3</c:v>
                </c:pt>
                <c:pt idx="25">
                  <c:v>9.9896798309013074E-3</c:v>
                </c:pt>
                <c:pt idx="26">
                  <c:v>1.0438959480667656E-2</c:v>
                </c:pt>
                <c:pt idx="27">
                  <c:v>1.0567352205555139E-2</c:v>
                </c:pt>
                <c:pt idx="28">
                  <c:v>1.0607733628695524E-2</c:v>
                </c:pt>
                <c:pt idx="29">
                  <c:v>1.1412217465625219E-2</c:v>
                </c:pt>
                <c:pt idx="30">
                  <c:v>1.16077685031551E-2</c:v>
                </c:pt>
                <c:pt idx="31">
                  <c:v>1.1682974181116239E-2</c:v>
                </c:pt>
                <c:pt idx="32">
                  <c:v>1.1871961037393543E-2</c:v>
                </c:pt>
                <c:pt idx="33">
                  <c:v>1.2497531542994333E-2</c:v>
                </c:pt>
                <c:pt idx="34">
                  <c:v>1.3548476745178019E-2</c:v>
                </c:pt>
                <c:pt idx="35">
                  <c:v>1.355826128715833E-2</c:v>
                </c:pt>
                <c:pt idx="36">
                  <c:v>1.3881054593356659E-2</c:v>
                </c:pt>
                <c:pt idx="37">
                  <c:v>1.4002413540269928E-2</c:v>
                </c:pt>
                <c:pt idx="38">
                  <c:v>1.4086026750741746E-2</c:v>
                </c:pt>
                <c:pt idx="39">
                  <c:v>1.4252123720652255E-2</c:v>
                </c:pt>
                <c:pt idx="40">
                  <c:v>1.4350502208913537E-2</c:v>
                </c:pt>
                <c:pt idx="41">
                  <c:v>1.4480292498463514E-2</c:v>
                </c:pt>
                <c:pt idx="42">
                  <c:v>1.4853129757456231E-2</c:v>
                </c:pt>
                <c:pt idx="43">
                  <c:v>1.4853474296279371E-2</c:v>
                </c:pt>
                <c:pt idx="44">
                  <c:v>1.5403688738205499E-2</c:v>
                </c:pt>
                <c:pt idx="45">
                  <c:v>1.5421102518848167E-2</c:v>
                </c:pt>
                <c:pt idx="46">
                  <c:v>1.569524086838384E-2</c:v>
                </c:pt>
                <c:pt idx="47">
                  <c:v>1.5901774594284476E-2</c:v>
                </c:pt>
                <c:pt idx="48">
                  <c:v>1.6152167142612941E-2</c:v>
                </c:pt>
                <c:pt idx="49">
                  <c:v>1.6255454401273628E-2</c:v>
                </c:pt>
                <c:pt idx="50">
                  <c:v>1.6761902276578335E-2</c:v>
                </c:pt>
                <c:pt idx="51">
                  <c:v>1.6944325073624537E-2</c:v>
                </c:pt>
                <c:pt idx="52">
                  <c:v>1.7037840943661228E-2</c:v>
                </c:pt>
                <c:pt idx="53">
                  <c:v>1.7769054339043994E-2</c:v>
                </c:pt>
                <c:pt idx="54">
                  <c:v>1.7982290337321405E-2</c:v>
                </c:pt>
                <c:pt idx="55">
                  <c:v>1.8096564245160901E-2</c:v>
                </c:pt>
                <c:pt idx="56">
                  <c:v>1.8372635512396752E-2</c:v>
                </c:pt>
                <c:pt idx="57">
                  <c:v>1.8535012978349148E-2</c:v>
                </c:pt>
                <c:pt idx="58">
                  <c:v>1.9496802072284564E-2</c:v>
                </c:pt>
                <c:pt idx="59">
                  <c:v>1.959977162465272E-2</c:v>
                </c:pt>
                <c:pt idx="60">
                  <c:v>1.9681497388219518E-2</c:v>
                </c:pt>
                <c:pt idx="61">
                  <c:v>1.9767473963566647E-2</c:v>
                </c:pt>
                <c:pt idx="62">
                  <c:v>1.9798889073745912E-2</c:v>
                </c:pt>
                <c:pt idx="63">
                  <c:v>1.9823428908386641E-2</c:v>
                </c:pt>
                <c:pt idx="64">
                  <c:v>2.0360513827786014E-2</c:v>
                </c:pt>
                <c:pt idx="65">
                  <c:v>2.0428322432100791E-2</c:v>
                </c:pt>
                <c:pt idx="66">
                  <c:v>2.0850324967151074E-2</c:v>
                </c:pt>
                <c:pt idx="67">
                  <c:v>2.0864950349552103E-2</c:v>
                </c:pt>
                <c:pt idx="68">
                  <c:v>2.1175850219803269E-2</c:v>
                </c:pt>
                <c:pt idx="69">
                  <c:v>2.187359011858786E-2</c:v>
                </c:pt>
                <c:pt idx="70">
                  <c:v>2.2227607068429394E-2</c:v>
                </c:pt>
                <c:pt idx="71">
                  <c:v>2.2314602333245122E-2</c:v>
                </c:pt>
                <c:pt idx="72">
                  <c:v>2.2605681612674074E-2</c:v>
                </c:pt>
                <c:pt idx="73">
                  <c:v>2.3426878235895784E-2</c:v>
                </c:pt>
                <c:pt idx="74">
                  <c:v>2.3615785246656397E-2</c:v>
                </c:pt>
                <c:pt idx="75">
                  <c:v>2.4274110851210357E-2</c:v>
                </c:pt>
                <c:pt idx="76">
                  <c:v>2.4627445438597316E-2</c:v>
                </c:pt>
                <c:pt idx="77">
                  <c:v>2.5291038652192312E-2</c:v>
                </c:pt>
                <c:pt idx="78">
                  <c:v>2.542796748783251E-2</c:v>
                </c:pt>
                <c:pt idx="79">
                  <c:v>2.6026021722348337E-2</c:v>
                </c:pt>
                <c:pt idx="80">
                  <c:v>2.6081734909522519E-2</c:v>
                </c:pt>
                <c:pt idx="81">
                  <c:v>2.6957631794286348E-2</c:v>
                </c:pt>
                <c:pt idx="82">
                  <c:v>2.761842917900784E-2</c:v>
                </c:pt>
                <c:pt idx="83">
                  <c:v>2.8122839282990607E-2</c:v>
                </c:pt>
                <c:pt idx="84">
                  <c:v>2.849738109737043E-2</c:v>
                </c:pt>
                <c:pt idx="85">
                  <c:v>2.8707772337891808E-2</c:v>
                </c:pt>
                <c:pt idx="86">
                  <c:v>2.8946280893678174E-2</c:v>
                </c:pt>
                <c:pt idx="87">
                  <c:v>2.9024821435037967E-2</c:v>
                </c:pt>
                <c:pt idx="88">
                  <c:v>2.9133728429326069E-2</c:v>
                </c:pt>
                <c:pt idx="89">
                  <c:v>2.9210580370488157E-2</c:v>
                </c:pt>
                <c:pt idx="90">
                  <c:v>2.9254531944754008E-2</c:v>
                </c:pt>
                <c:pt idx="91">
                  <c:v>2.9318684085608181E-2</c:v>
                </c:pt>
                <c:pt idx="92">
                  <c:v>2.9624021991066396E-2</c:v>
                </c:pt>
                <c:pt idx="93">
                  <c:v>3.0073823656555324E-2</c:v>
                </c:pt>
                <c:pt idx="94">
                  <c:v>3.0095844795379696E-2</c:v>
                </c:pt>
                <c:pt idx="95">
                  <c:v>3.0219430284669897E-2</c:v>
                </c:pt>
                <c:pt idx="96">
                  <c:v>3.024597240667503E-2</c:v>
                </c:pt>
                <c:pt idx="97">
                  <c:v>3.0292407060369113E-2</c:v>
                </c:pt>
                <c:pt idx="98">
                  <c:v>3.0711235370799353E-2</c:v>
                </c:pt>
                <c:pt idx="99">
                  <c:v>3.0746151310962824E-2</c:v>
                </c:pt>
                <c:pt idx="100">
                  <c:v>3.075384353606006E-2</c:v>
                </c:pt>
                <c:pt idx="101">
                  <c:v>3.0766223127994909E-2</c:v>
                </c:pt>
                <c:pt idx="102">
                  <c:v>3.0879920230434895E-2</c:v>
                </c:pt>
                <c:pt idx="103">
                  <c:v>3.2387704973548932E-2</c:v>
                </c:pt>
                <c:pt idx="104">
                  <c:v>3.2964207823854633E-2</c:v>
                </c:pt>
                <c:pt idx="105">
                  <c:v>3.3896151667798378E-2</c:v>
                </c:pt>
                <c:pt idx="106">
                  <c:v>3.4192431921002263E-2</c:v>
                </c:pt>
                <c:pt idx="107">
                  <c:v>3.534714395073444E-2</c:v>
                </c:pt>
                <c:pt idx="108">
                  <c:v>3.5350601683414661E-2</c:v>
                </c:pt>
                <c:pt idx="109">
                  <c:v>3.5371193386772193E-2</c:v>
                </c:pt>
                <c:pt idx="110">
                  <c:v>3.6239196533866924E-2</c:v>
                </c:pt>
                <c:pt idx="111">
                  <c:v>3.8805792953748745E-2</c:v>
                </c:pt>
                <c:pt idx="112">
                  <c:v>4.038446337056583E-2</c:v>
                </c:pt>
                <c:pt idx="113">
                  <c:v>4.0610635019752393E-2</c:v>
                </c:pt>
                <c:pt idx="114">
                  <c:v>4.2842296389070396E-2</c:v>
                </c:pt>
                <c:pt idx="115">
                  <c:v>4.4432334413404183E-2</c:v>
                </c:pt>
                <c:pt idx="116">
                  <c:v>4.5500519060295036E-2</c:v>
                </c:pt>
                <c:pt idx="117">
                  <c:v>4.5563084678964916E-2</c:v>
                </c:pt>
                <c:pt idx="118">
                  <c:v>4.8987914660965901E-2</c:v>
                </c:pt>
                <c:pt idx="119">
                  <c:v>4.9139867667518843E-2</c:v>
                </c:pt>
                <c:pt idx="120">
                  <c:v>4.9761521295031745E-2</c:v>
                </c:pt>
                <c:pt idx="121">
                  <c:v>5.0556715399096223E-2</c:v>
                </c:pt>
                <c:pt idx="122">
                  <c:v>5.2565990042831502E-2</c:v>
                </c:pt>
                <c:pt idx="123">
                  <c:v>5.3898708479482256E-2</c:v>
                </c:pt>
                <c:pt idx="124">
                  <c:v>5.5397631723590329E-2</c:v>
                </c:pt>
                <c:pt idx="125">
                  <c:v>5.5644113750968949E-2</c:v>
                </c:pt>
                <c:pt idx="126">
                  <c:v>5.7750443414536036E-2</c:v>
                </c:pt>
                <c:pt idx="127">
                  <c:v>5.7974272196262451E-2</c:v>
                </c:pt>
                <c:pt idx="128">
                  <c:v>6.1004214258511345E-2</c:v>
                </c:pt>
                <c:pt idx="129">
                  <c:v>6.2741585831753696E-2</c:v>
                </c:pt>
                <c:pt idx="130">
                  <c:v>6.5526855503902623E-2</c:v>
                </c:pt>
                <c:pt idx="131">
                  <c:v>6.6212308938768741E-2</c:v>
                </c:pt>
                <c:pt idx="132">
                  <c:v>6.7860648397440354E-2</c:v>
                </c:pt>
                <c:pt idx="133">
                  <c:v>7.2485751692839426E-2</c:v>
                </c:pt>
                <c:pt idx="134">
                  <c:v>0.11252120711180905</c:v>
                </c:pt>
                <c:pt idx="135">
                  <c:v>0.16932829812870406</c:v>
                </c:pt>
                <c:pt idx="136">
                  <c:v>0.17920745789352835</c:v>
                </c:pt>
                <c:pt idx="137">
                  <c:v>0.25012608976959555</c:v>
                </c:pt>
                <c:pt idx="138">
                  <c:v>0.27778821038293522</c:v>
                </c:pt>
                <c:pt idx="139">
                  <c:v>0.29219351948394834</c:v>
                </c:pt>
                <c:pt idx="140">
                  <c:v>0.31522754615237675</c:v>
                </c:pt>
                <c:pt idx="141">
                  <c:v>0.32575626717601458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A65-4512-96C2-4055DE96D1C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54878912"/>
        <c:axId val="354879240"/>
      </c:scatterChart>
      <c:valAx>
        <c:axId val="35487891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54879240"/>
        <c:crosses val="autoZero"/>
        <c:crossBetween val="midCat"/>
      </c:valAx>
      <c:valAx>
        <c:axId val="3548792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5487891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33</xdr:col>
      <xdr:colOff>369793</xdr:colOff>
      <xdr:row>10</xdr:row>
      <xdr:rowOff>158002</xdr:rowOff>
    </xdr:from>
    <xdr:to>
      <xdr:col>41</xdr:col>
      <xdr:colOff>100852</xdr:colOff>
      <xdr:row>25</xdr:row>
      <xdr:rowOff>43702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C5CF85F4-1790-AEF9-05D7-DC213B8089C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45</xdr:col>
      <xdr:colOff>44823</xdr:colOff>
      <xdr:row>11</xdr:row>
      <xdr:rowOff>124384</xdr:rowOff>
    </xdr:from>
    <xdr:to>
      <xdr:col>52</xdr:col>
      <xdr:colOff>381000</xdr:colOff>
      <xdr:row>26</xdr:row>
      <xdr:rowOff>10084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6F4CA6F8-5F7F-4783-91DC-CDAF92E5609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9C1AF7-A403-47B4-9D41-359347C0ED6A}">
  <dimension ref="A1:AV176"/>
  <sheetViews>
    <sheetView tabSelected="1" zoomScaleNormal="100" workbookViewId="0">
      <pane xSplit="2" ySplit="3" topLeftCell="C4" activePane="bottomRight" state="frozen"/>
      <selection pane="topRight" activeCell="C1" sqref="C1"/>
      <selection pane="bottomLeft" activeCell="A4" sqref="A4"/>
      <selection pane="bottomRight"/>
    </sheetView>
  </sheetViews>
  <sheetFormatPr defaultRowHeight="15" x14ac:dyDescent="0.25"/>
  <cols>
    <col min="1" max="1" width="21.140625" style="48" customWidth="1"/>
    <col min="2" max="2" width="29" style="48" customWidth="1"/>
    <col min="3" max="3" width="27.85546875" style="48" customWidth="1"/>
    <col min="4" max="4" width="30.7109375" style="48" bestFit="1" customWidth="1"/>
    <col min="5" max="5" width="17.140625" style="48" customWidth="1"/>
    <col min="6" max="6" width="12.85546875" style="49" customWidth="1"/>
    <col min="7" max="7" width="13.7109375" style="48" customWidth="1"/>
    <col min="8" max="8" width="15" style="48" bestFit="1" customWidth="1"/>
    <col min="9" max="9" width="16" style="48" bestFit="1" customWidth="1"/>
    <col min="10" max="10" width="30.28515625" style="48" bestFit="1" customWidth="1"/>
    <col min="11" max="11" width="20.28515625" style="48" bestFit="1" customWidth="1"/>
    <col min="12" max="12" width="25.42578125" style="48" customWidth="1"/>
    <col min="13" max="13" width="39.28515625" style="48" customWidth="1"/>
    <col min="14" max="14" width="20.28515625" style="50" bestFit="1" customWidth="1"/>
    <col min="15" max="15" width="11.28515625" style="50" customWidth="1"/>
    <col min="16" max="16" width="19.140625" style="50" customWidth="1"/>
    <col min="17" max="17" width="18.28515625" style="50" customWidth="1"/>
    <col min="18" max="18" width="18" style="50" customWidth="1"/>
    <col min="19" max="19" width="14" style="50" customWidth="1"/>
    <col min="20" max="20" width="17" style="50" customWidth="1"/>
    <col min="21" max="21" width="11.140625" style="50" bestFit="1" customWidth="1"/>
    <col min="22" max="22" width="17" style="50" customWidth="1"/>
    <col min="23" max="23" width="13.42578125" style="50" customWidth="1"/>
    <col min="24" max="26" width="10.5703125" style="50" customWidth="1"/>
    <col min="27" max="27" width="9.5703125" style="48" bestFit="1" customWidth="1"/>
    <col min="28" max="29" width="9.5703125" style="48" customWidth="1"/>
    <col min="30" max="45" width="9.140625" style="48"/>
    <col min="46" max="46" width="10.42578125" style="48" bestFit="1" customWidth="1"/>
    <col min="47" max="16384" width="9.140625" style="48"/>
  </cols>
  <sheetData>
    <row r="1" spans="1:48" x14ac:dyDescent="0.25">
      <c r="A1" s="42" t="s">
        <v>915</v>
      </c>
    </row>
    <row r="2" spans="1:48" x14ac:dyDescent="0.25">
      <c r="A2" s="8"/>
      <c r="B2" s="8"/>
      <c r="C2" s="5" t="s">
        <v>369</v>
      </c>
      <c r="D2" s="5"/>
      <c r="E2" s="4" t="s">
        <v>368</v>
      </c>
      <c r="F2" s="13" t="s">
        <v>367</v>
      </c>
      <c r="G2" s="7"/>
      <c r="H2" s="7"/>
      <c r="I2" s="7"/>
      <c r="J2" s="7"/>
      <c r="K2" s="7"/>
      <c r="L2" s="7"/>
      <c r="M2" s="11" t="s">
        <v>366</v>
      </c>
      <c r="N2" s="9"/>
      <c r="O2" s="9"/>
      <c r="P2" s="9"/>
      <c r="Q2" s="9"/>
      <c r="R2" s="9"/>
      <c r="S2" s="9"/>
      <c r="T2" s="9"/>
      <c r="U2" s="9"/>
      <c r="V2" s="9"/>
      <c r="W2" s="9"/>
      <c r="X2" s="46" t="s">
        <v>372</v>
      </c>
      <c r="Y2" s="6"/>
      <c r="Z2" s="6"/>
    </row>
    <row r="3" spans="1:48" ht="60" x14ac:dyDescent="0.25">
      <c r="A3" s="5" t="s">
        <v>365</v>
      </c>
      <c r="B3" s="5" t="s">
        <v>364</v>
      </c>
      <c r="C3" s="5" t="s">
        <v>363</v>
      </c>
      <c r="D3" s="5" t="s">
        <v>362</v>
      </c>
      <c r="E3" s="4" t="s">
        <v>361</v>
      </c>
      <c r="F3" s="13" t="s">
        <v>360</v>
      </c>
      <c r="G3" s="13" t="s">
        <v>359</v>
      </c>
      <c r="H3" s="13" t="s">
        <v>358</v>
      </c>
      <c r="I3" s="13" t="s">
        <v>357</v>
      </c>
      <c r="J3" s="13" t="s">
        <v>356</v>
      </c>
      <c r="K3" s="13" t="s">
        <v>380</v>
      </c>
      <c r="L3" s="13" t="s">
        <v>355</v>
      </c>
      <c r="M3" s="11" t="s">
        <v>882</v>
      </c>
      <c r="N3" s="9" t="s">
        <v>880</v>
      </c>
      <c r="O3" s="9" t="s">
        <v>888</v>
      </c>
      <c r="P3" s="9" t="s">
        <v>890</v>
      </c>
      <c r="Q3" s="9" t="s">
        <v>892</v>
      </c>
      <c r="R3" s="9" t="s">
        <v>881</v>
      </c>
      <c r="S3" s="9" t="s">
        <v>889</v>
      </c>
      <c r="T3" s="9" t="s">
        <v>541</v>
      </c>
      <c r="U3" s="9" t="s">
        <v>540</v>
      </c>
      <c r="V3" s="9" t="s">
        <v>664</v>
      </c>
      <c r="W3" s="9" t="s">
        <v>593</v>
      </c>
      <c r="X3" s="3" t="s">
        <v>370</v>
      </c>
      <c r="Y3" s="3" t="s">
        <v>371</v>
      </c>
      <c r="Z3" s="3" t="s">
        <v>373</v>
      </c>
    </row>
    <row r="4" spans="1:48" x14ac:dyDescent="0.25">
      <c r="A4" s="48" t="s">
        <v>406</v>
      </c>
      <c r="B4" s="38" t="s">
        <v>354</v>
      </c>
      <c r="C4" s="38" t="s">
        <v>5</v>
      </c>
      <c r="D4" s="38"/>
      <c r="E4" s="38" t="s">
        <v>83</v>
      </c>
      <c r="F4" s="2">
        <v>38610</v>
      </c>
      <c r="G4" s="38"/>
      <c r="H4" s="38" t="s">
        <v>4</v>
      </c>
      <c r="I4" s="38" t="s">
        <v>3</v>
      </c>
      <c r="J4" s="38" t="s">
        <v>101</v>
      </c>
      <c r="K4" s="38" t="s">
        <v>353</v>
      </c>
      <c r="L4" s="38" t="s">
        <v>352</v>
      </c>
      <c r="M4" s="38" t="s">
        <v>351</v>
      </c>
      <c r="N4" s="1">
        <v>104184550</v>
      </c>
      <c r="O4" s="1">
        <v>150</v>
      </c>
      <c r="P4" s="45">
        <v>15.627682500000001</v>
      </c>
      <c r="Q4" s="1">
        <v>5119615</v>
      </c>
      <c r="R4" s="10">
        <v>9109.9421641995996</v>
      </c>
      <c r="S4" s="61">
        <f>Q4/N4</f>
        <v>4.9139867667518843E-2</v>
      </c>
      <c r="T4" s="10" t="s">
        <v>649</v>
      </c>
      <c r="U4" s="10" t="s">
        <v>382</v>
      </c>
      <c r="V4" s="50" t="s">
        <v>382</v>
      </c>
      <c r="W4" s="10" t="s">
        <v>674</v>
      </c>
      <c r="X4" s="45">
        <v>21.302761077880859</v>
      </c>
      <c r="Y4" s="45"/>
      <c r="Z4" s="45">
        <v>34.39</v>
      </c>
    </row>
    <row r="5" spans="1:48" x14ac:dyDescent="0.25">
      <c r="A5" s="48" t="s">
        <v>407</v>
      </c>
      <c r="B5" s="38" t="s">
        <v>350</v>
      </c>
      <c r="C5" s="38" t="s">
        <v>5</v>
      </c>
      <c r="D5" s="38"/>
      <c r="E5" s="38" t="s">
        <v>57</v>
      </c>
      <c r="F5" s="2">
        <v>38257</v>
      </c>
      <c r="G5" s="38">
        <v>2005</v>
      </c>
      <c r="H5" s="38" t="s">
        <v>4</v>
      </c>
      <c r="I5" s="38" t="s">
        <v>3</v>
      </c>
      <c r="J5" s="38" t="s">
        <v>128</v>
      </c>
      <c r="K5" s="38" t="s">
        <v>347</v>
      </c>
      <c r="L5" s="38"/>
      <c r="M5" s="38" t="s">
        <v>349</v>
      </c>
      <c r="N5" s="1">
        <v>91564992</v>
      </c>
      <c r="O5" s="1">
        <v>150</v>
      </c>
      <c r="P5" s="45">
        <v>13.7347488</v>
      </c>
      <c r="Q5" s="1">
        <v>5999966</v>
      </c>
      <c r="R5" s="10">
        <v>10875.879951387</v>
      </c>
      <c r="S5" s="61">
        <f t="shared" ref="S5:S68" si="0">Q5/N5</f>
        <v>6.5526855503902623E-2</v>
      </c>
      <c r="T5" s="10" t="s">
        <v>650</v>
      </c>
      <c r="U5" s="10" t="s">
        <v>394</v>
      </c>
      <c r="V5" s="50" t="s">
        <v>394</v>
      </c>
      <c r="W5" s="10" t="s">
        <v>675</v>
      </c>
      <c r="X5" s="45">
        <v>19.826169967651367</v>
      </c>
      <c r="Y5" s="45"/>
      <c r="Z5" s="45">
        <v>32.159999999999997</v>
      </c>
      <c r="AD5" s="57">
        <f>MAX($R$4:$R$145)</f>
        <v>39557</v>
      </c>
      <c r="AG5" s="10">
        <v>78.205021018764</v>
      </c>
      <c r="AJ5" s="48">
        <f>COUNTA(AG5:AG146)</f>
        <v>142</v>
      </c>
      <c r="AP5" s="48">
        <f>AVERAGE(AR5:AR146)</f>
        <v>3.6536322565585477E-2</v>
      </c>
      <c r="AR5" s="48">
        <v>7.6236309087845131E-4</v>
      </c>
      <c r="AT5" s="62"/>
    </row>
    <row r="6" spans="1:48" x14ac:dyDescent="0.25">
      <c r="A6" s="48" t="s">
        <v>408</v>
      </c>
      <c r="B6" s="38" t="s">
        <v>348</v>
      </c>
      <c r="C6" s="38" t="s">
        <v>5</v>
      </c>
      <c r="D6" s="38"/>
      <c r="E6" s="38" t="s">
        <v>57</v>
      </c>
      <c r="F6" s="2">
        <v>38257</v>
      </c>
      <c r="G6" s="38">
        <v>2005</v>
      </c>
      <c r="H6" s="38" t="s">
        <v>4</v>
      </c>
      <c r="I6" s="38" t="s">
        <v>3</v>
      </c>
      <c r="J6" s="38" t="s">
        <v>128</v>
      </c>
      <c r="K6" s="38" t="s">
        <v>347</v>
      </c>
      <c r="L6" s="38"/>
      <c r="M6" s="38" t="s">
        <v>346</v>
      </c>
      <c r="N6" s="1">
        <v>22786290</v>
      </c>
      <c r="O6" s="1">
        <v>150</v>
      </c>
      <c r="P6" s="45">
        <v>3.4179435000000002</v>
      </c>
      <c r="Q6" s="1">
        <v>508467</v>
      </c>
      <c r="R6" s="10">
        <v>925.563557767117</v>
      </c>
      <c r="S6" s="61">
        <f t="shared" si="0"/>
        <v>2.2314602333245122E-2</v>
      </c>
      <c r="T6" s="10" t="s">
        <v>650</v>
      </c>
      <c r="U6" s="10" t="s">
        <v>394</v>
      </c>
      <c r="V6" s="50" t="s">
        <v>394</v>
      </c>
      <c r="W6" s="10" t="s">
        <v>676</v>
      </c>
      <c r="X6" s="45">
        <v>22.974639892578125</v>
      </c>
      <c r="Y6" s="45"/>
      <c r="Z6" s="45">
        <v>33.630000000000003</v>
      </c>
      <c r="AD6" s="57">
        <f>MEDIAN($R$4:$R$145)</f>
        <v>2549.682678944765</v>
      </c>
      <c r="AE6" s="48" t="s">
        <v>884</v>
      </c>
      <c r="AG6" s="10">
        <v>159.98118919706999</v>
      </c>
      <c r="AJ6" s="48">
        <f>129/AJ5</f>
        <v>0.90845070422535212</v>
      </c>
      <c r="AK6" s="58"/>
      <c r="AP6" s="48">
        <v>5.5</v>
      </c>
      <c r="AR6" s="48">
        <v>1.5853165004385643E-3</v>
      </c>
      <c r="AT6" s="48" t="s">
        <v>896</v>
      </c>
      <c r="AU6" s="48">
        <v>8</v>
      </c>
      <c r="AV6" s="58">
        <f>AU6/150</f>
        <v>5.3333333333333337E-2</v>
      </c>
    </row>
    <row r="7" spans="1:48" x14ac:dyDescent="0.25">
      <c r="A7" s="48" t="s">
        <v>409</v>
      </c>
      <c r="B7" s="38" t="s">
        <v>345</v>
      </c>
      <c r="C7" s="38" t="s">
        <v>5</v>
      </c>
      <c r="D7" s="38"/>
      <c r="E7" s="38" t="s">
        <v>61</v>
      </c>
      <c r="F7" s="2">
        <v>38667</v>
      </c>
      <c r="G7" s="38">
        <v>2005</v>
      </c>
      <c r="H7" s="38" t="s">
        <v>4</v>
      </c>
      <c r="I7" s="38" t="s">
        <v>3</v>
      </c>
      <c r="J7" s="38" t="s">
        <v>2</v>
      </c>
      <c r="K7" s="38" t="s">
        <v>342</v>
      </c>
      <c r="L7" s="38" t="s">
        <v>163</v>
      </c>
      <c r="M7" s="38" t="s">
        <v>344</v>
      </c>
      <c r="N7" s="1">
        <v>130691762</v>
      </c>
      <c r="O7" s="1">
        <v>150</v>
      </c>
      <c r="P7" s="45">
        <v>19.603764300000002</v>
      </c>
      <c r="Q7" s="1">
        <v>4019274</v>
      </c>
      <c r="R7" s="10">
        <v>7179.1305659201698</v>
      </c>
      <c r="S7" s="61">
        <f t="shared" si="0"/>
        <v>3.075384353606006E-2</v>
      </c>
      <c r="T7" s="10" t="s">
        <v>649</v>
      </c>
      <c r="U7" s="10" t="s">
        <v>382</v>
      </c>
      <c r="V7" s="50" t="s">
        <v>382</v>
      </c>
      <c r="W7" s="10" t="s">
        <v>677</v>
      </c>
      <c r="X7" s="45">
        <v>24.894912719726563</v>
      </c>
      <c r="Y7" s="45"/>
      <c r="Z7" s="45">
        <v>34.4</v>
      </c>
      <c r="AD7" s="57">
        <f>MIN($R$4:$R$145)</f>
        <v>78.205021018764</v>
      </c>
      <c r="AG7" s="10">
        <v>220.63619686709399</v>
      </c>
      <c r="AI7" s="48" t="s">
        <v>896</v>
      </c>
      <c r="AJ7" s="48">
        <v>8</v>
      </c>
      <c r="AK7" s="58">
        <f t="shared" ref="AK7" si="1">AJ7/150</f>
        <v>5.3333333333333337E-2</v>
      </c>
      <c r="AP7" s="48">
        <f>MEDIAN(AR5:AR146)</f>
        <v>2.2271104700837256E-2</v>
      </c>
      <c r="AR7" s="48">
        <v>2.3068602558358993E-3</v>
      </c>
      <c r="AT7" s="48" t="s">
        <v>895</v>
      </c>
      <c r="AU7" s="48">
        <f>COUNTIF(AR5:AR146,"&lt;0.01")</f>
        <v>26</v>
      </c>
      <c r="AV7" s="58">
        <f>AU7/142</f>
        <v>0.18309859154929578</v>
      </c>
    </row>
    <row r="8" spans="1:48" x14ac:dyDescent="0.25">
      <c r="A8" s="48" t="s">
        <v>410</v>
      </c>
      <c r="B8" s="38" t="s">
        <v>343</v>
      </c>
      <c r="C8" s="38" t="s">
        <v>5</v>
      </c>
      <c r="D8" s="38"/>
      <c r="E8" s="38" t="s">
        <v>61</v>
      </c>
      <c r="F8" s="2">
        <v>38667</v>
      </c>
      <c r="G8" s="2">
        <v>38671</v>
      </c>
      <c r="H8" s="38" t="s">
        <v>4</v>
      </c>
      <c r="I8" s="38" t="s">
        <v>3</v>
      </c>
      <c r="J8" s="38" t="s">
        <v>2</v>
      </c>
      <c r="K8" s="38" t="s">
        <v>342</v>
      </c>
      <c r="L8" s="38"/>
      <c r="M8" s="38" t="s">
        <v>341</v>
      </c>
      <c r="N8" s="1">
        <v>34738300</v>
      </c>
      <c r="O8" s="1">
        <v>150</v>
      </c>
      <c r="P8" s="45">
        <v>5.2107450000000002</v>
      </c>
      <c r="Q8" s="1">
        <v>434143</v>
      </c>
      <c r="R8" s="10">
        <v>753.51858027000299</v>
      </c>
      <c r="S8" s="61">
        <f t="shared" si="0"/>
        <v>1.2497531542994333E-2</v>
      </c>
      <c r="T8" s="10" t="s">
        <v>649</v>
      </c>
      <c r="U8" s="10" t="s">
        <v>382</v>
      </c>
      <c r="V8" s="50" t="s">
        <v>382</v>
      </c>
      <c r="W8" s="10" t="s">
        <v>678</v>
      </c>
      <c r="X8" s="45">
        <v>22.614521026611328</v>
      </c>
      <c r="Y8" s="45"/>
      <c r="Z8" s="45">
        <v>34.770000000000003</v>
      </c>
      <c r="AG8" s="10">
        <v>309.63138434789499</v>
      </c>
      <c r="AI8" s="48" t="s">
        <v>885</v>
      </c>
      <c r="AJ8" s="48">
        <v>27</v>
      </c>
      <c r="AK8" s="58">
        <f>AJ8/150</f>
        <v>0.18</v>
      </c>
      <c r="AR8" s="48">
        <v>2.3974266989110187E-3</v>
      </c>
      <c r="AT8" s="48" t="s">
        <v>893</v>
      </c>
      <c r="AU8" s="48">
        <f>134-AU7</f>
        <v>108</v>
      </c>
      <c r="AV8" s="58">
        <f t="shared" ref="AV8:AV9" si="2">AU8/142</f>
        <v>0.76056338028169013</v>
      </c>
    </row>
    <row r="9" spans="1:48" x14ac:dyDescent="0.25">
      <c r="A9" s="48" t="s">
        <v>411</v>
      </c>
      <c r="B9" s="38" t="s">
        <v>340</v>
      </c>
      <c r="C9" s="38" t="s">
        <v>5</v>
      </c>
      <c r="D9" s="38"/>
      <c r="E9" s="38" t="s">
        <v>10</v>
      </c>
      <c r="F9" s="2">
        <v>38614</v>
      </c>
      <c r="G9" s="38"/>
      <c r="H9" s="38" t="s">
        <v>597</v>
      </c>
      <c r="I9" s="38" t="s">
        <v>182</v>
      </c>
      <c r="J9" s="38" t="s">
        <v>181</v>
      </c>
      <c r="K9" s="38" t="s">
        <v>181</v>
      </c>
      <c r="L9" s="38"/>
      <c r="M9" s="38" t="s">
        <v>339</v>
      </c>
      <c r="N9" s="1">
        <v>91644008</v>
      </c>
      <c r="O9" s="1">
        <v>150</v>
      </c>
      <c r="P9" s="45">
        <v>13.746601200000001</v>
      </c>
      <c r="Q9" s="1">
        <v>2037027</v>
      </c>
      <c r="R9" s="10">
        <v>3452.9708360131299</v>
      </c>
      <c r="S9" s="61">
        <f t="shared" si="0"/>
        <v>2.2227607068429394E-2</v>
      </c>
      <c r="T9" s="10" t="s">
        <v>650</v>
      </c>
      <c r="U9" s="10" t="s">
        <v>394</v>
      </c>
      <c r="V9" s="50" t="s">
        <v>659</v>
      </c>
      <c r="W9" s="10" t="s">
        <v>679</v>
      </c>
      <c r="X9" s="45">
        <v>23.658256530761719</v>
      </c>
      <c r="Y9" s="45"/>
      <c r="Z9" s="45">
        <v>34.78</v>
      </c>
      <c r="AG9" s="10">
        <v>335.50719716072598</v>
      </c>
      <c r="AI9" s="48" t="s">
        <v>886</v>
      </c>
      <c r="AJ9" s="48">
        <v>102</v>
      </c>
      <c r="AK9" s="58">
        <f t="shared" ref="AK9:AK10" si="3">AJ9/150</f>
        <v>0.68</v>
      </c>
      <c r="AR9" s="48">
        <v>2.5512611758410817E-3</v>
      </c>
      <c r="AT9" s="48" t="s">
        <v>894</v>
      </c>
      <c r="AU9" s="48">
        <f>142-(AU8+AU7)</f>
        <v>8</v>
      </c>
      <c r="AV9" s="58">
        <f t="shared" si="2"/>
        <v>5.6338028169014086E-2</v>
      </c>
    </row>
    <row r="10" spans="1:48" x14ac:dyDescent="0.25">
      <c r="A10" s="48" t="s">
        <v>412</v>
      </c>
      <c r="B10" s="38" t="s">
        <v>338</v>
      </c>
      <c r="C10" s="38" t="s">
        <v>5</v>
      </c>
      <c r="D10" s="38"/>
      <c r="E10" s="38" t="s">
        <v>10</v>
      </c>
      <c r="F10" s="2">
        <v>39483</v>
      </c>
      <c r="G10" s="38">
        <v>2013</v>
      </c>
      <c r="H10" s="38" t="s">
        <v>597</v>
      </c>
      <c r="I10" s="38" t="s">
        <v>182</v>
      </c>
      <c r="J10" s="38" t="s">
        <v>337</v>
      </c>
      <c r="K10" s="38" t="s">
        <v>337</v>
      </c>
      <c r="L10" s="38"/>
      <c r="M10" s="38" t="s">
        <v>336</v>
      </c>
      <c r="N10" s="1">
        <v>35201062</v>
      </c>
      <c r="O10" s="1">
        <v>150</v>
      </c>
      <c r="P10" s="45">
        <v>5.2801593000000002</v>
      </c>
      <c r="Q10" s="1">
        <v>795744</v>
      </c>
      <c r="R10" s="10">
        <v>1493.33640908558</v>
      </c>
      <c r="S10" s="61">
        <f t="shared" si="0"/>
        <v>2.2605681612674074E-2</v>
      </c>
      <c r="T10" s="10" t="s">
        <v>652</v>
      </c>
      <c r="U10" s="10" t="s">
        <v>413</v>
      </c>
      <c r="V10" s="50" t="s">
        <v>659</v>
      </c>
      <c r="W10" s="10" t="s">
        <v>680</v>
      </c>
      <c r="X10" s="45">
        <v>23.63218879699707</v>
      </c>
      <c r="Y10" s="45"/>
      <c r="Z10" s="45">
        <v>33.090000000000003</v>
      </c>
      <c r="AG10" s="10">
        <v>357.05662299281101</v>
      </c>
      <c r="AI10" s="48" t="s">
        <v>887</v>
      </c>
      <c r="AJ10" s="48">
        <f>142-129</f>
        <v>13</v>
      </c>
      <c r="AK10" s="58">
        <f t="shared" si="3"/>
        <v>8.666666666666667E-2</v>
      </c>
      <c r="AR10" s="48">
        <v>2.9961313214814677E-3</v>
      </c>
    </row>
    <row r="11" spans="1:48" x14ac:dyDescent="0.25">
      <c r="A11" s="48" t="s">
        <v>414</v>
      </c>
      <c r="B11" s="38" t="s">
        <v>335</v>
      </c>
      <c r="C11" s="38" t="s">
        <v>5</v>
      </c>
      <c r="D11" s="38" t="s">
        <v>153</v>
      </c>
      <c r="E11" s="38" t="s">
        <v>57</v>
      </c>
      <c r="F11" s="2">
        <v>41332</v>
      </c>
      <c r="G11" s="38"/>
      <c r="H11" s="38" t="s">
        <v>4</v>
      </c>
      <c r="I11" s="38" t="s">
        <v>152</v>
      </c>
      <c r="J11" s="38" t="s">
        <v>322</v>
      </c>
      <c r="K11" s="38" t="s">
        <v>378</v>
      </c>
      <c r="L11" s="38"/>
      <c r="M11" s="38" t="s">
        <v>334</v>
      </c>
      <c r="N11" s="1">
        <v>137239762</v>
      </c>
      <c r="O11" s="1">
        <v>150</v>
      </c>
      <c r="P11" s="45">
        <v>20.585964300000001</v>
      </c>
      <c r="Q11" s="1">
        <v>6097883</v>
      </c>
      <c r="R11" s="10">
        <v>11097.595832938099</v>
      </c>
      <c r="S11" s="61">
        <f t="shared" si="0"/>
        <v>4.4432334413404183E-2</v>
      </c>
      <c r="T11" s="10" t="s">
        <v>650</v>
      </c>
      <c r="U11" s="10" t="s">
        <v>394</v>
      </c>
      <c r="V11" s="50" t="s">
        <v>394</v>
      </c>
      <c r="W11" s="10" t="s">
        <v>681</v>
      </c>
      <c r="X11" s="45">
        <v>21.970449447631836</v>
      </c>
      <c r="Y11" s="45"/>
      <c r="Z11" s="45">
        <v>33.61</v>
      </c>
      <c r="AG11" s="10">
        <v>379.31404435733799</v>
      </c>
      <c r="AR11" s="48">
        <v>3.0550260043361692E-3</v>
      </c>
    </row>
    <row r="12" spans="1:48" x14ac:dyDescent="0.25">
      <c r="A12" s="48" t="s">
        <v>415</v>
      </c>
      <c r="B12" s="38" t="s">
        <v>333</v>
      </c>
      <c r="C12" s="38" t="s">
        <v>5</v>
      </c>
      <c r="D12" s="38"/>
      <c r="E12" s="38" t="s">
        <v>83</v>
      </c>
      <c r="F12" s="2">
        <v>40816</v>
      </c>
      <c r="G12" s="38"/>
      <c r="H12" s="38" t="s">
        <v>4</v>
      </c>
      <c r="I12" s="38" t="s">
        <v>3</v>
      </c>
      <c r="J12" s="38" t="s">
        <v>101</v>
      </c>
      <c r="K12" s="38" t="s">
        <v>330</v>
      </c>
      <c r="L12" s="38" t="s">
        <v>670</v>
      </c>
      <c r="M12" s="38" t="s">
        <v>332</v>
      </c>
      <c r="N12" s="1">
        <v>98376974</v>
      </c>
      <c r="O12" s="1">
        <v>150</v>
      </c>
      <c r="P12" s="45">
        <v>14.756546100000001</v>
      </c>
      <c r="Q12" s="1">
        <v>6001410</v>
      </c>
      <c r="R12" s="10">
        <v>11154.401833321899</v>
      </c>
      <c r="S12" s="61">
        <f t="shared" si="0"/>
        <v>6.1004214258511345E-2</v>
      </c>
      <c r="T12" s="10" t="s">
        <v>649</v>
      </c>
      <c r="U12" s="10" t="s">
        <v>382</v>
      </c>
      <c r="V12" s="50" t="s">
        <v>382</v>
      </c>
      <c r="W12" s="10" t="s">
        <v>682</v>
      </c>
      <c r="X12" s="45">
        <v>22.508806228637695</v>
      </c>
      <c r="Y12" s="45"/>
      <c r="Z12" s="45">
        <v>33.28</v>
      </c>
      <c r="AG12" s="10">
        <v>390.76666013830499</v>
      </c>
      <c r="AR12" s="48">
        <v>3.1271691106927566E-3</v>
      </c>
    </row>
    <row r="13" spans="1:48" x14ac:dyDescent="0.25">
      <c r="A13" s="48" t="s">
        <v>416</v>
      </c>
      <c r="B13" s="38" t="s">
        <v>331</v>
      </c>
      <c r="C13" s="38" t="s">
        <v>5</v>
      </c>
      <c r="D13" s="38"/>
      <c r="E13" s="38" t="s">
        <v>83</v>
      </c>
      <c r="F13" s="2">
        <v>40787</v>
      </c>
      <c r="G13" s="2">
        <v>40822</v>
      </c>
      <c r="H13" s="38" t="s">
        <v>4</v>
      </c>
      <c r="I13" s="38" t="s">
        <v>3</v>
      </c>
      <c r="J13" s="38" t="s">
        <v>101</v>
      </c>
      <c r="K13" s="38" t="s">
        <v>330</v>
      </c>
      <c r="L13" s="38"/>
      <c r="M13" s="38" t="s">
        <v>329</v>
      </c>
      <c r="N13" s="1">
        <v>50059252</v>
      </c>
      <c r="O13" s="1">
        <v>150</v>
      </c>
      <c r="P13" s="45">
        <v>7.5088878000000001</v>
      </c>
      <c r="Q13" s="1">
        <v>2890944</v>
      </c>
      <c r="R13" s="10">
        <v>5319.3422238616104</v>
      </c>
      <c r="S13" s="61">
        <f t="shared" si="0"/>
        <v>5.7750443414536036E-2</v>
      </c>
      <c r="T13" s="10" t="s">
        <v>649</v>
      </c>
      <c r="U13" s="10" t="s">
        <v>382</v>
      </c>
      <c r="V13" s="50" t="s">
        <v>382</v>
      </c>
      <c r="W13" s="10" t="s">
        <v>683</v>
      </c>
      <c r="X13" s="45">
        <v>24.060382843017578</v>
      </c>
      <c r="Y13" s="45"/>
      <c r="Z13" s="45">
        <v>36.54</v>
      </c>
      <c r="AG13" s="10">
        <v>404.728617375157</v>
      </c>
      <c r="AR13" s="48">
        <v>3.4984868402573319E-3</v>
      </c>
    </row>
    <row r="14" spans="1:48" x14ac:dyDescent="0.25">
      <c r="A14" s="48" t="s">
        <v>417</v>
      </c>
      <c r="B14" s="38" t="s">
        <v>328</v>
      </c>
      <c r="C14" s="38" t="s">
        <v>5</v>
      </c>
      <c r="D14" s="38"/>
      <c r="E14" s="38" t="s">
        <v>57</v>
      </c>
      <c r="F14" s="2">
        <v>41157</v>
      </c>
      <c r="G14" s="38"/>
      <c r="H14" s="38" t="s">
        <v>4</v>
      </c>
      <c r="I14" s="38" t="s">
        <v>53</v>
      </c>
      <c r="J14" s="38" t="s">
        <v>70</v>
      </c>
      <c r="K14" s="38" t="s">
        <v>300</v>
      </c>
      <c r="L14" s="38"/>
      <c r="M14" s="38" t="s">
        <v>327</v>
      </c>
      <c r="N14" s="1">
        <v>31385386</v>
      </c>
      <c r="O14" s="1">
        <v>150</v>
      </c>
      <c r="P14" s="45">
        <v>4.7078079000000006</v>
      </c>
      <c r="Q14" s="1">
        <v>1430015</v>
      </c>
      <c r="R14" s="10">
        <v>2408.1210433615802</v>
      </c>
      <c r="S14" s="61">
        <f t="shared" si="0"/>
        <v>4.5563084678964916E-2</v>
      </c>
      <c r="T14" s="10" t="s">
        <v>650</v>
      </c>
      <c r="U14" s="10" t="s">
        <v>394</v>
      </c>
      <c r="V14" s="50" t="s">
        <v>394</v>
      </c>
      <c r="W14" s="10" t="s">
        <v>684</v>
      </c>
      <c r="X14" s="45">
        <v>24.321134567260742</v>
      </c>
      <c r="Y14" s="45"/>
      <c r="Z14" s="45">
        <v>33.630000000000003</v>
      </c>
      <c r="AG14" s="10">
        <v>423.409159117108</v>
      </c>
      <c r="AR14" s="48">
        <v>3.8408774394715272E-3</v>
      </c>
    </row>
    <row r="15" spans="1:48" x14ac:dyDescent="0.25">
      <c r="A15" s="48" t="s">
        <v>381</v>
      </c>
      <c r="B15" s="38" t="s">
        <v>326</v>
      </c>
      <c r="C15" s="38" t="s">
        <v>5</v>
      </c>
      <c r="D15" s="38"/>
      <c r="E15" s="38" t="s">
        <v>83</v>
      </c>
      <c r="F15" s="2">
        <v>42705</v>
      </c>
      <c r="G15" s="38" t="s">
        <v>325</v>
      </c>
      <c r="H15" s="38" t="s">
        <v>42</v>
      </c>
      <c r="I15" s="38" t="s">
        <v>41</v>
      </c>
      <c r="J15" s="38"/>
      <c r="K15" s="38"/>
      <c r="L15" s="38"/>
      <c r="M15" s="38" t="s">
        <v>324</v>
      </c>
      <c r="N15" s="1">
        <v>47405744</v>
      </c>
      <c r="O15" s="1">
        <v>150</v>
      </c>
      <c r="P15" s="45">
        <v>7.1108616000000007</v>
      </c>
      <c r="Q15" s="1">
        <v>704140</v>
      </c>
      <c r="R15" s="10">
        <v>1383.8584907227601</v>
      </c>
      <c r="S15" s="61">
        <f t="shared" si="0"/>
        <v>1.4853474296279371E-2</v>
      </c>
      <c r="T15" s="10" t="s">
        <v>596</v>
      </c>
      <c r="U15" s="10" t="s">
        <v>382</v>
      </c>
      <c r="V15" s="50" t="s">
        <v>382</v>
      </c>
      <c r="W15" s="10" t="s">
        <v>685</v>
      </c>
      <c r="X15" s="45">
        <v>25.973310470581055</v>
      </c>
      <c r="Y15" s="45"/>
      <c r="Z15" s="45">
        <v>35.74</v>
      </c>
      <c r="AG15" s="1">
        <v>427</v>
      </c>
      <c r="AR15" s="48">
        <v>4.481234242940303E-3</v>
      </c>
    </row>
    <row r="16" spans="1:48" x14ac:dyDescent="0.25">
      <c r="A16" s="48" t="s">
        <v>418</v>
      </c>
      <c r="B16" s="38" t="s">
        <v>323</v>
      </c>
      <c r="C16" s="38" t="s">
        <v>5</v>
      </c>
      <c r="D16" s="38" t="s">
        <v>153</v>
      </c>
      <c r="E16" s="38" t="s">
        <v>230</v>
      </c>
      <c r="F16" s="2">
        <v>41320</v>
      </c>
      <c r="G16" s="38" t="s">
        <v>376</v>
      </c>
      <c r="H16" s="38" t="s">
        <v>4</v>
      </c>
      <c r="I16" s="38" t="s">
        <v>152</v>
      </c>
      <c r="J16" s="38" t="s">
        <v>374</v>
      </c>
      <c r="K16" s="38" t="s">
        <v>375</v>
      </c>
      <c r="L16" s="38"/>
      <c r="M16" s="38" t="s">
        <v>321</v>
      </c>
      <c r="N16" s="1">
        <v>30135464</v>
      </c>
      <c r="O16" s="1">
        <v>150</v>
      </c>
      <c r="P16" s="45">
        <v>4.5203196000000005</v>
      </c>
      <c r="Q16" s="1">
        <v>595702</v>
      </c>
      <c r="R16" s="10">
        <v>1117.24794213621</v>
      </c>
      <c r="S16" s="61">
        <f t="shared" si="0"/>
        <v>1.9767473963566647E-2</v>
      </c>
      <c r="T16" s="10" t="s">
        <v>653</v>
      </c>
      <c r="U16" s="10" t="s">
        <v>382</v>
      </c>
      <c r="V16" s="50" t="s">
        <v>382</v>
      </c>
      <c r="W16" s="10" t="s">
        <v>686</v>
      </c>
      <c r="X16" s="45">
        <v>24.171487808227539</v>
      </c>
      <c r="Y16" s="45"/>
      <c r="Z16" s="45">
        <v>36.17</v>
      </c>
      <c r="AG16" s="10">
        <v>446.33445823942901</v>
      </c>
      <c r="AR16" s="48">
        <v>4.5043003320150935E-3</v>
      </c>
    </row>
    <row r="17" spans="1:44" x14ac:dyDescent="0.25">
      <c r="A17" s="48" t="s">
        <v>419</v>
      </c>
      <c r="B17" s="38" t="s">
        <v>320</v>
      </c>
      <c r="C17" s="38" t="s">
        <v>5</v>
      </c>
      <c r="D17" s="38"/>
      <c r="E17" s="38" t="s">
        <v>57</v>
      </c>
      <c r="F17" s="2">
        <v>41570</v>
      </c>
      <c r="G17" s="38"/>
      <c r="H17" s="38" t="s">
        <v>4</v>
      </c>
      <c r="I17" s="38" t="s">
        <v>3</v>
      </c>
      <c r="J17" s="38" t="s">
        <v>2</v>
      </c>
      <c r="K17" s="38" t="s">
        <v>319</v>
      </c>
      <c r="L17" s="38"/>
      <c r="M17" s="38" t="s">
        <v>318</v>
      </c>
      <c r="N17" s="1">
        <v>37136524</v>
      </c>
      <c r="O17" s="1">
        <v>150</v>
      </c>
      <c r="P17" s="45">
        <v>5.5704786000000004</v>
      </c>
      <c r="Q17" s="1">
        <v>2458895</v>
      </c>
      <c r="R17" s="10">
        <v>4562.3683345261697</v>
      </c>
      <c r="S17" s="61">
        <f t="shared" si="0"/>
        <v>6.6212308938768741E-2</v>
      </c>
      <c r="T17" s="10" t="s">
        <v>650</v>
      </c>
      <c r="U17" s="10" t="s">
        <v>394</v>
      </c>
      <c r="V17" s="50" t="s">
        <v>394</v>
      </c>
      <c r="W17" s="10" t="s">
        <v>687</v>
      </c>
      <c r="X17" s="45">
        <v>23.63055419921875</v>
      </c>
      <c r="Y17" s="45"/>
      <c r="Z17" s="45">
        <v>34.71</v>
      </c>
      <c r="AG17" s="10">
        <v>464.19648241991598</v>
      </c>
      <c r="AR17" s="48">
        <v>4.8147153578529545E-3</v>
      </c>
    </row>
    <row r="18" spans="1:44" x14ac:dyDescent="0.25">
      <c r="A18" s="48" t="s">
        <v>420</v>
      </c>
      <c r="B18" s="38" t="s">
        <v>317</v>
      </c>
      <c r="C18" s="38" t="s">
        <v>5</v>
      </c>
      <c r="D18" s="38"/>
      <c r="E18" s="38" t="s">
        <v>54</v>
      </c>
      <c r="F18" s="2">
        <v>37200</v>
      </c>
      <c r="G18" s="38"/>
      <c r="H18" s="38" t="s">
        <v>4</v>
      </c>
      <c r="I18" s="38" t="s">
        <v>3</v>
      </c>
      <c r="J18" s="38" t="s">
        <v>128</v>
      </c>
      <c r="K18" s="38" t="s">
        <v>314</v>
      </c>
      <c r="L18" s="38"/>
      <c r="M18" s="38" t="s">
        <v>316</v>
      </c>
      <c r="N18" s="1">
        <v>27810530</v>
      </c>
      <c r="O18" s="1">
        <v>150</v>
      </c>
      <c r="P18" s="45">
        <v>4.1715795</v>
      </c>
      <c r="Q18" s="1">
        <v>83324</v>
      </c>
      <c r="R18" s="10">
        <v>159.98118919706999</v>
      </c>
      <c r="S18" s="61">
        <f t="shared" si="0"/>
        <v>2.9961313214814677E-3</v>
      </c>
      <c r="T18" s="10" t="s">
        <v>649</v>
      </c>
      <c r="U18" s="10" t="s">
        <v>382</v>
      </c>
      <c r="V18" s="50" t="s">
        <v>382</v>
      </c>
      <c r="W18" s="10" t="s">
        <v>688</v>
      </c>
      <c r="X18" s="45">
        <v>21.383441925048828</v>
      </c>
      <c r="Y18" s="45"/>
      <c r="Z18" s="45">
        <v>32.299999999999997</v>
      </c>
      <c r="AG18" s="1">
        <v>468</v>
      </c>
      <c r="AR18" s="48">
        <v>4.8954989985026303E-3</v>
      </c>
    </row>
    <row r="19" spans="1:44" x14ac:dyDescent="0.25">
      <c r="A19" s="48" t="s">
        <v>421</v>
      </c>
      <c r="B19" s="38" t="s">
        <v>315</v>
      </c>
      <c r="C19" s="38" t="s">
        <v>5</v>
      </c>
      <c r="D19" s="38"/>
      <c r="E19" s="38" t="s">
        <v>54</v>
      </c>
      <c r="F19" s="2">
        <v>37200</v>
      </c>
      <c r="G19" s="38"/>
      <c r="H19" s="38" t="s">
        <v>4</v>
      </c>
      <c r="I19" s="38" t="s">
        <v>3</v>
      </c>
      <c r="J19" s="38" t="s">
        <v>128</v>
      </c>
      <c r="K19" s="38" t="s">
        <v>314</v>
      </c>
      <c r="L19" s="38"/>
      <c r="M19" s="38" t="s">
        <v>313</v>
      </c>
      <c r="N19" s="1">
        <v>61235460</v>
      </c>
      <c r="O19" s="1">
        <v>150</v>
      </c>
      <c r="P19" s="45">
        <v>9.1853189999999998</v>
      </c>
      <c r="Q19" s="1">
        <v>1722115</v>
      </c>
      <c r="R19" s="10">
        <v>2882.7972926147299</v>
      </c>
      <c r="S19" s="61">
        <f t="shared" si="0"/>
        <v>2.8122839282990607E-2</v>
      </c>
      <c r="T19" s="10" t="s">
        <v>649</v>
      </c>
      <c r="U19" s="10" t="s">
        <v>382</v>
      </c>
      <c r="V19" s="50" t="s">
        <v>382</v>
      </c>
      <c r="W19" s="10" t="s">
        <v>689</v>
      </c>
      <c r="X19" s="45">
        <v>20.496494293212891</v>
      </c>
      <c r="Y19" s="45"/>
      <c r="Z19" s="45">
        <v>32.9</v>
      </c>
      <c r="AG19" s="10">
        <v>512.52787713466898</v>
      </c>
      <c r="AR19" s="48">
        <v>4.9339619285425802E-3</v>
      </c>
    </row>
    <row r="20" spans="1:44" x14ac:dyDescent="0.25">
      <c r="A20" s="48" t="s">
        <v>422</v>
      </c>
      <c r="B20" s="38" t="s">
        <v>312</v>
      </c>
      <c r="C20" s="38" t="s">
        <v>5</v>
      </c>
      <c r="D20" s="38"/>
      <c r="E20" s="38" t="s">
        <v>54</v>
      </c>
      <c r="F20" s="2">
        <v>37886</v>
      </c>
      <c r="G20" s="38"/>
      <c r="H20" s="38" t="s">
        <v>4</v>
      </c>
      <c r="I20" s="38" t="s">
        <v>3</v>
      </c>
      <c r="J20" s="38" t="s">
        <v>2</v>
      </c>
      <c r="K20" s="38" t="s">
        <v>164</v>
      </c>
      <c r="L20" s="38" t="s">
        <v>163</v>
      </c>
      <c r="M20" s="38" t="s">
        <v>311</v>
      </c>
      <c r="N20" s="1">
        <v>145417650</v>
      </c>
      <c r="O20" s="1">
        <v>150</v>
      </c>
      <c r="P20" s="45">
        <v>21.812647500000001</v>
      </c>
      <c r="Q20" s="1">
        <v>230533</v>
      </c>
      <c r="R20" s="10">
        <v>446.33445823942901</v>
      </c>
      <c r="S20" s="61">
        <f t="shared" si="0"/>
        <v>1.5853165004385643E-3</v>
      </c>
      <c r="T20" s="10" t="s">
        <v>649</v>
      </c>
      <c r="U20" s="10" t="s">
        <v>382</v>
      </c>
      <c r="V20" s="50" t="s">
        <v>657</v>
      </c>
      <c r="W20" s="10" t="s">
        <v>690</v>
      </c>
      <c r="X20" s="45">
        <v>23.377702713012695</v>
      </c>
      <c r="Y20" s="45"/>
      <c r="Z20" s="45">
        <v>33.46</v>
      </c>
      <c r="AG20" s="10">
        <v>642.32417796115601</v>
      </c>
      <c r="AR20" s="48">
        <v>5.6891569824997689E-3</v>
      </c>
    </row>
    <row r="21" spans="1:44" x14ac:dyDescent="0.25">
      <c r="A21" s="48" t="s">
        <v>423</v>
      </c>
      <c r="B21" s="38" t="s">
        <v>310</v>
      </c>
      <c r="C21" s="38" t="s">
        <v>5</v>
      </c>
      <c r="D21" s="38"/>
      <c r="E21" s="38" t="s">
        <v>57</v>
      </c>
      <c r="F21" s="2">
        <v>37890</v>
      </c>
      <c r="G21" s="38"/>
      <c r="H21" s="38" t="s">
        <v>4</v>
      </c>
      <c r="I21" s="38" t="s">
        <v>3</v>
      </c>
      <c r="J21" s="38" t="s">
        <v>2</v>
      </c>
      <c r="K21" s="38" t="s">
        <v>305</v>
      </c>
      <c r="L21" s="38" t="s">
        <v>309</v>
      </c>
      <c r="M21" s="38" t="s">
        <v>308</v>
      </c>
      <c r="N21" s="1">
        <v>75032832</v>
      </c>
      <c r="O21" s="1">
        <v>150</v>
      </c>
      <c r="P21" s="45">
        <v>11.254924800000001</v>
      </c>
      <c r="Q21" s="1">
        <v>2565555</v>
      </c>
      <c r="R21" s="10">
        <v>4948.6635736329199</v>
      </c>
      <c r="S21" s="61">
        <f t="shared" si="0"/>
        <v>3.4192431921002263E-2</v>
      </c>
      <c r="T21" s="10" t="s">
        <v>650</v>
      </c>
      <c r="U21" s="10" t="s">
        <v>394</v>
      </c>
      <c r="V21" s="50" t="s">
        <v>394</v>
      </c>
      <c r="W21" s="10" t="s">
        <v>691</v>
      </c>
      <c r="X21" s="45">
        <v>22.058931350708008</v>
      </c>
      <c r="Y21" s="45"/>
      <c r="Z21" s="45">
        <v>35.79</v>
      </c>
      <c r="AG21" s="1">
        <v>696</v>
      </c>
      <c r="AR21" s="48">
        <v>6.4880554281413691E-3</v>
      </c>
    </row>
    <row r="22" spans="1:44" x14ac:dyDescent="0.25">
      <c r="A22" s="48" t="s">
        <v>424</v>
      </c>
      <c r="B22" s="38" t="s">
        <v>307</v>
      </c>
      <c r="C22" s="38" t="s">
        <v>5</v>
      </c>
      <c r="D22" s="38" t="s">
        <v>193</v>
      </c>
      <c r="E22" s="38" t="s">
        <v>54</v>
      </c>
      <c r="F22" s="2">
        <v>37903</v>
      </c>
      <c r="G22" s="38"/>
      <c r="H22" s="38" t="s">
        <v>4</v>
      </c>
      <c r="I22" s="38" t="s">
        <v>3</v>
      </c>
      <c r="J22" s="38" t="s">
        <v>2</v>
      </c>
      <c r="K22" s="38" t="s">
        <v>379</v>
      </c>
      <c r="L22" s="38" t="s">
        <v>614</v>
      </c>
      <c r="M22" s="38" t="s">
        <v>306</v>
      </c>
      <c r="N22" s="1">
        <v>30036966</v>
      </c>
      <c r="O22" s="1">
        <v>150</v>
      </c>
      <c r="P22" s="45">
        <v>4.5055449000000003</v>
      </c>
      <c r="Q22" s="1">
        <v>907700</v>
      </c>
      <c r="R22" s="10">
        <v>1462.14787143937</v>
      </c>
      <c r="S22" s="61">
        <f t="shared" si="0"/>
        <v>3.0219430284669897E-2</v>
      </c>
      <c r="T22" s="10" t="s">
        <v>649</v>
      </c>
      <c r="U22" s="10" t="s">
        <v>382</v>
      </c>
      <c r="V22" s="50" t="s">
        <v>382</v>
      </c>
      <c r="W22" s="10" t="s">
        <v>692</v>
      </c>
      <c r="X22" s="45">
        <v>20.986968994140625</v>
      </c>
      <c r="Y22" s="45"/>
      <c r="Z22" s="45">
        <v>34.57</v>
      </c>
      <c r="AG22" s="10">
        <v>699.16527341680899</v>
      </c>
      <c r="AR22" s="48">
        <v>6.8461527809328343E-3</v>
      </c>
    </row>
    <row r="23" spans="1:44" x14ac:dyDescent="0.25">
      <c r="A23" s="48" t="s">
        <v>425</v>
      </c>
      <c r="B23" s="38" t="s">
        <v>304</v>
      </c>
      <c r="C23" s="38" t="s">
        <v>5</v>
      </c>
      <c r="D23" s="38"/>
      <c r="E23" s="38" t="s">
        <v>57</v>
      </c>
      <c r="F23" s="2">
        <v>42326</v>
      </c>
      <c r="G23" s="2">
        <v>42342</v>
      </c>
      <c r="H23" s="38" t="s">
        <v>4</v>
      </c>
      <c r="I23" s="38" t="s">
        <v>3</v>
      </c>
      <c r="J23" s="38" t="s">
        <v>128</v>
      </c>
      <c r="K23" s="38" t="s">
        <v>303</v>
      </c>
      <c r="L23" s="38"/>
      <c r="M23" s="38" t="s">
        <v>302</v>
      </c>
      <c r="N23" s="1">
        <v>56414302</v>
      </c>
      <c r="O23" s="1">
        <v>150</v>
      </c>
      <c r="P23" s="45">
        <v>8.4621453000000013</v>
      </c>
      <c r="Q23" s="1">
        <v>1650374</v>
      </c>
      <c r="R23" s="10">
        <v>3171.0971718478499</v>
      </c>
      <c r="S23" s="61">
        <f t="shared" si="0"/>
        <v>2.9254531944754008E-2</v>
      </c>
      <c r="T23" s="10" t="s">
        <v>650</v>
      </c>
      <c r="U23" s="10" t="s">
        <v>394</v>
      </c>
      <c r="V23" s="50" t="s">
        <v>394</v>
      </c>
      <c r="W23" s="10" t="s">
        <v>693</v>
      </c>
      <c r="X23" s="45">
        <v>24.842655181884766</v>
      </c>
      <c r="Y23" s="45"/>
      <c r="Z23" s="45">
        <v>33.100093841552734</v>
      </c>
      <c r="AG23" s="10">
        <v>753.51858027000299</v>
      </c>
      <c r="AR23" s="48">
        <v>7.0851535145809736E-3</v>
      </c>
    </row>
    <row r="24" spans="1:44" x14ac:dyDescent="0.25">
      <c r="A24" s="48" t="s">
        <v>426</v>
      </c>
      <c r="B24" s="38" t="s">
        <v>301</v>
      </c>
      <c r="C24" s="38" t="s">
        <v>5</v>
      </c>
      <c r="D24" s="38"/>
      <c r="E24" s="38" t="s">
        <v>57</v>
      </c>
      <c r="F24" s="2">
        <v>40813</v>
      </c>
      <c r="G24" s="38"/>
      <c r="H24" s="38" t="s">
        <v>4</v>
      </c>
      <c r="I24" s="38" t="s">
        <v>53</v>
      </c>
      <c r="J24" s="38" t="s">
        <v>70</v>
      </c>
      <c r="K24" s="38" t="s">
        <v>300</v>
      </c>
      <c r="L24" s="38"/>
      <c r="M24" s="38" t="s">
        <v>299</v>
      </c>
      <c r="N24" s="1">
        <v>43824922</v>
      </c>
      <c r="O24" s="1">
        <v>150</v>
      </c>
      <c r="P24" s="45">
        <v>6.5737383000000005</v>
      </c>
      <c r="Q24" s="1">
        <v>14276243</v>
      </c>
      <c r="R24" s="10">
        <v>23992.9688554309</v>
      </c>
      <c r="S24" s="61">
        <f t="shared" si="0"/>
        <v>0.32575626717601458</v>
      </c>
      <c r="T24" s="10" t="s">
        <v>650</v>
      </c>
      <c r="U24" s="10" t="s">
        <v>394</v>
      </c>
      <c r="V24" s="50" t="s">
        <v>394</v>
      </c>
      <c r="W24" s="10" t="s">
        <v>694</v>
      </c>
      <c r="X24" s="45">
        <v>19.89030647277832</v>
      </c>
      <c r="Y24" s="45"/>
      <c r="Z24" s="45">
        <v>37.85</v>
      </c>
      <c r="AG24" s="10">
        <v>760.99137016636303</v>
      </c>
      <c r="AR24" s="48">
        <v>7.2630266513414952E-3</v>
      </c>
    </row>
    <row r="25" spans="1:44" x14ac:dyDescent="0.25">
      <c r="A25" s="48" t="s">
        <v>427</v>
      </c>
      <c r="B25" s="38" t="s">
        <v>298</v>
      </c>
      <c r="C25" s="38" t="s">
        <v>5</v>
      </c>
      <c r="D25" s="38"/>
      <c r="E25" s="38" t="s">
        <v>83</v>
      </c>
      <c r="F25" s="2">
        <v>36526</v>
      </c>
      <c r="G25" s="38">
        <v>2004</v>
      </c>
      <c r="H25" s="38" t="s">
        <v>4</v>
      </c>
      <c r="I25" s="38" t="s">
        <v>3</v>
      </c>
      <c r="J25" s="38" t="s">
        <v>106</v>
      </c>
      <c r="K25" s="38" t="s">
        <v>630</v>
      </c>
      <c r="L25" s="38"/>
      <c r="M25" s="38" t="s">
        <v>297</v>
      </c>
      <c r="N25" s="1">
        <v>76589586</v>
      </c>
      <c r="O25" s="1">
        <v>150</v>
      </c>
      <c r="P25" s="45">
        <v>11.488437900000001</v>
      </c>
      <c r="Q25" s="1">
        <v>2354835</v>
      </c>
      <c r="R25" s="10">
        <v>4499.91118096644</v>
      </c>
      <c r="S25" s="61">
        <f t="shared" si="0"/>
        <v>3.0746151310962824E-2</v>
      </c>
      <c r="T25" s="10" t="s">
        <v>649</v>
      </c>
      <c r="U25" s="10" t="s">
        <v>382</v>
      </c>
      <c r="V25" s="50" t="s">
        <v>382</v>
      </c>
      <c r="W25" s="10" t="s">
        <v>695</v>
      </c>
      <c r="X25" s="45">
        <v>23.278181076049805</v>
      </c>
      <c r="Y25" s="45"/>
      <c r="Z25" s="45">
        <v>33.18</v>
      </c>
      <c r="AG25" s="10">
        <v>781</v>
      </c>
      <c r="AR25" s="48">
        <v>7.4039201790001754E-3</v>
      </c>
    </row>
    <row r="26" spans="1:44" x14ac:dyDescent="0.25">
      <c r="A26" s="48" t="s">
        <v>428</v>
      </c>
      <c r="B26" s="38" t="s">
        <v>296</v>
      </c>
      <c r="C26" s="38" t="s">
        <v>5</v>
      </c>
      <c r="D26" s="38"/>
      <c r="E26" s="38" t="s">
        <v>61</v>
      </c>
      <c r="F26" s="2">
        <v>35796</v>
      </c>
      <c r="G26" s="2">
        <v>36919</v>
      </c>
      <c r="H26" s="38" t="s">
        <v>4</v>
      </c>
      <c r="I26" s="38" t="s">
        <v>3</v>
      </c>
      <c r="J26" s="38" t="s">
        <v>128</v>
      </c>
      <c r="K26" s="38" t="s">
        <v>172</v>
      </c>
      <c r="L26" s="38"/>
      <c r="M26" s="38" t="s">
        <v>295</v>
      </c>
      <c r="N26" s="1">
        <v>75477914</v>
      </c>
      <c r="O26" s="1">
        <v>150</v>
      </c>
      <c r="P26" s="45">
        <v>11.3216871</v>
      </c>
      <c r="Q26" s="1">
        <v>174117</v>
      </c>
      <c r="R26" s="10">
        <v>335.50719716072598</v>
      </c>
      <c r="S26" s="61">
        <f t="shared" si="0"/>
        <v>2.3068602558358993E-3</v>
      </c>
      <c r="T26" s="10" t="s">
        <v>649</v>
      </c>
      <c r="U26" s="10" t="s">
        <v>382</v>
      </c>
      <c r="V26" s="50" t="s">
        <v>382</v>
      </c>
      <c r="W26" s="10" t="s">
        <v>696</v>
      </c>
      <c r="X26" s="45">
        <v>23.247835159301758</v>
      </c>
      <c r="Y26" s="45"/>
      <c r="Z26" s="45">
        <v>35.82</v>
      </c>
      <c r="AG26" s="10">
        <v>819.66335597282102</v>
      </c>
      <c r="AR26" s="48">
        <v>8.4783505928549135E-3</v>
      </c>
    </row>
    <row r="27" spans="1:44" x14ac:dyDescent="0.25">
      <c r="A27" s="48" t="s">
        <v>429</v>
      </c>
      <c r="B27" s="38" t="s">
        <v>294</v>
      </c>
      <c r="C27" s="38" t="s">
        <v>5</v>
      </c>
      <c r="D27" s="38"/>
      <c r="E27" s="38" t="s">
        <v>61</v>
      </c>
      <c r="F27" s="2">
        <v>35796</v>
      </c>
      <c r="G27" s="2">
        <v>40338</v>
      </c>
      <c r="H27" s="38" t="s">
        <v>4</v>
      </c>
      <c r="I27" s="38" t="s">
        <v>3</v>
      </c>
      <c r="J27" s="38" t="s">
        <v>128</v>
      </c>
      <c r="K27" s="38" t="s">
        <v>172</v>
      </c>
      <c r="L27" s="38"/>
      <c r="M27" s="38" t="s">
        <v>293</v>
      </c>
      <c r="N27" s="1">
        <v>81851372</v>
      </c>
      <c r="O27" s="1">
        <v>150</v>
      </c>
      <c r="P27" s="45">
        <v>12.277705800000001</v>
      </c>
      <c r="Q27" s="1">
        <v>817669</v>
      </c>
      <c r="R27" s="10">
        <v>1606.1197092263401</v>
      </c>
      <c r="S27" s="61">
        <f t="shared" si="0"/>
        <v>9.9896798309013074E-3</v>
      </c>
      <c r="T27" s="10" t="s">
        <v>649</v>
      </c>
      <c r="U27" s="10" t="s">
        <v>382</v>
      </c>
      <c r="V27" s="50" t="s">
        <v>382</v>
      </c>
      <c r="W27" s="10" t="s">
        <v>697</v>
      </c>
      <c r="X27" s="45">
        <v>20.240615844726563</v>
      </c>
      <c r="Y27" s="45"/>
      <c r="Z27" s="45">
        <v>33.97</v>
      </c>
      <c r="AG27" s="10">
        <v>856.59204547293405</v>
      </c>
      <c r="AR27" s="48">
        <v>9.0062193442081682E-3</v>
      </c>
    </row>
    <row r="28" spans="1:44" x14ac:dyDescent="0.25">
      <c r="A28" s="48" t="s">
        <v>430</v>
      </c>
      <c r="B28" s="38" t="s">
        <v>292</v>
      </c>
      <c r="C28" s="38" t="s">
        <v>5</v>
      </c>
      <c r="D28" s="38"/>
      <c r="E28" s="38" t="s">
        <v>61</v>
      </c>
      <c r="F28" s="2">
        <v>37257</v>
      </c>
      <c r="G28" s="38"/>
      <c r="H28" s="38" t="s">
        <v>4</v>
      </c>
      <c r="I28" s="38" t="s">
        <v>3</v>
      </c>
      <c r="J28" s="38" t="s">
        <v>128</v>
      </c>
      <c r="K28" s="38" t="s">
        <v>172</v>
      </c>
      <c r="L28" s="38"/>
      <c r="M28" s="38" t="s">
        <v>291</v>
      </c>
      <c r="N28" s="1">
        <v>94415676</v>
      </c>
      <c r="O28" s="1">
        <v>150</v>
      </c>
      <c r="P28" s="45">
        <v>14.1623514</v>
      </c>
      <c r="Q28" s="1">
        <v>330312</v>
      </c>
      <c r="R28" s="10">
        <v>642.32417796115601</v>
      </c>
      <c r="S28" s="61">
        <f t="shared" si="0"/>
        <v>3.4984868402573319E-3</v>
      </c>
      <c r="T28" s="10" t="s">
        <v>649</v>
      </c>
      <c r="U28" s="10" t="s">
        <v>382</v>
      </c>
      <c r="V28" s="50" t="s">
        <v>382</v>
      </c>
      <c r="W28" s="10" t="s">
        <v>698</v>
      </c>
      <c r="X28" s="45">
        <v>24.72412109375</v>
      </c>
      <c r="Y28" s="45"/>
      <c r="Z28" s="45">
        <v>34.380000000000003</v>
      </c>
      <c r="AG28" s="10">
        <v>864.072</v>
      </c>
      <c r="AR28" s="48">
        <v>9.1135599176704538E-3</v>
      </c>
    </row>
    <row r="29" spans="1:44" x14ac:dyDescent="0.25">
      <c r="A29" s="48" t="s">
        <v>431</v>
      </c>
      <c r="B29" s="38" t="s">
        <v>290</v>
      </c>
      <c r="C29" s="38" t="s">
        <v>5</v>
      </c>
      <c r="D29" s="38" t="s">
        <v>58</v>
      </c>
      <c r="E29" s="38" t="s">
        <v>230</v>
      </c>
      <c r="F29" s="38">
        <v>1999</v>
      </c>
      <c r="G29" s="38">
        <v>2004</v>
      </c>
      <c r="H29" s="38" t="s">
        <v>4</v>
      </c>
      <c r="I29" s="38" t="s">
        <v>53</v>
      </c>
      <c r="J29" s="38" t="s">
        <v>905</v>
      </c>
      <c r="K29" s="38" t="s">
        <v>906</v>
      </c>
      <c r="L29" s="38"/>
      <c r="M29" s="38" t="s">
        <v>289</v>
      </c>
      <c r="N29" s="1">
        <v>93193976</v>
      </c>
      <c r="O29" s="1">
        <v>150</v>
      </c>
      <c r="P29" s="45">
        <v>13.979096400000001</v>
      </c>
      <c r="Q29" s="1">
        <v>3018339</v>
      </c>
      <c r="R29" s="10">
        <v>5812.7459550978201</v>
      </c>
      <c r="S29" s="61">
        <f t="shared" si="0"/>
        <v>3.2387704973548932E-2</v>
      </c>
      <c r="T29" s="10" t="s">
        <v>650</v>
      </c>
      <c r="U29" s="10" t="s">
        <v>394</v>
      </c>
      <c r="V29" s="50" t="s">
        <v>394</v>
      </c>
      <c r="W29" s="10" t="s">
        <v>699</v>
      </c>
      <c r="X29" s="45">
        <v>21.297988891601563</v>
      </c>
      <c r="Y29" s="45"/>
      <c r="Z29" s="45">
        <v>33.619999999999997</v>
      </c>
      <c r="AG29" s="10">
        <v>925.563557767117</v>
      </c>
      <c r="AR29" s="48">
        <v>9.7758520745341165E-3</v>
      </c>
    </row>
    <row r="30" spans="1:44" x14ac:dyDescent="0.25">
      <c r="A30" s="48" t="s">
        <v>432</v>
      </c>
      <c r="B30" s="38" t="s">
        <v>288</v>
      </c>
      <c r="C30" s="38" t="s">
        <v>5</v>
      </c>
      <c r="D30" s="38" t="s">
        <v>58</v>
      </c>
      <c r="E30" s="38" t="s">
        <v>57</v>
      </c>
      <c r="F30" s="38">
        <v>2002</v>
      </c>
      <c r="G30" s="2">
        <v>40710</v>
      </c>
      <c r="H30" s="38" t="s">
        <v>4</v>
      </c>
      <c r="I30" s="38" t="s">
        <v>53</v>
      </c>
      <c r="J30" s="38" t="s">
        <v>80</v>
      </c>
      <c r="K30" s="38" t="s">
        <v>907</v>
      </c>
      <c r="L30" s="38"/>
      <c r="M30" s="38" t="s">
        <v>287</v>
      </c>
      <c r="N30" s="1">
        <v>30435668</v>
      </c>
      <c r="O30" s="1">
        <v>150</v>
      </c>
      <c r="P30" s="45">
        <v>4.5653502000000001</v>
      </c>
      <c r="Q30" s="1">
        <v>939851</v>
      </c>
      <c r="R30" s="10">
        <v>1828.2202036321501</v>
      </c>
      <c r="S30" s="61">
        <f t="shared" si="0"/>
        <v>3.0879920230434895E-2</v>
      </c>
      <c r="T30" s="10" t="s">
        <v>650</v>
      </c>
      <c r="U30" s="10" t="s">
        <v>394</v>
      </c>
      <c r="V30" s="50" t="s">
        <v>661</v>
      </c>
      <c r="W30" s="10" t="s">
        <v>700</v>
      </c>
      <c r="X30" s="45">
        <v>18.238489151000977</v>
      </c>
      <c r="Y30" s="45"/>
      <c r="Z30" s="45">
        <v>31.52</v>
      </c>
      <c r="AG30" s="10">
        <v>951.99548268952299</v>
      </c>
      <c r="AR30" s="48">
        <v>9.9896798309013074E-3</v>
      </c>
    </row>
    <row r="31" spans="1:44" x14ac:dyDescent="0.25">
      <c r="A31" s="48" t="s">
        <v>433</v>
      </c>
      <c r="B31" s="38" t="s">
        <v>286</v>
      </c>
      <c r="C31" s="38" t="s">
        <v>5</v>
      </c>
      <c r="D31" s="38" t="s">
        <v>58</v>
      </c>
      <c r="E31" s="38" t="s">
        <v>57</v>
      </c>
      <c r="F31" s="38">
        <v>2002</v>
      </c>
      <c r="G31" s="2">
        <v>41157</v>
      </c>
      <c r="H31" s="38" t="s">
        <v>4</v>
      </c>
      <c r="I31" s="38" t="s">
        <v>53</v>
      </c>
      <c r="J31" s="38" t="s">
        <v>80</v>
      </c>
      <c r="K31" s="38" t="s">
        <v>907</v>
      </c>
      <c r="L31" s="38"/>
      <c r="M31" s="38" t="s">
        <v>285</v>
      </c>
      <c r="N31" s="1">
        <v>35939686</v>
      </c>
      <c r="O31" s="1">
        <v>150</v>
      </c>
      <c r="P31" s="45">
        <v>5.3909529000000003</v>
      </c>
      <c r="Q31" s="1">
        <v>486928</v>
      </c>
      <c r="R31" s="10">
        <v>951.99548268952299</v>
      </c>
      <c r="S31" s="61">
        <f t="shared" si="0"/>
        <v>1.3548476745178019E-2</v>
      </c>
      <c r="T31" s="10" t="s">
        <v>650</v>
      </c>
      <c r="U31" s="10" t="s">
        <v>394</v>
      </c>
      <c r="V31" s="50" t="s">
        <v>661</v>
      </c>
      <c r="W31" s="10" t="s">
        <v>701</v>
      </c>
      <c r="X31" s="45">
        <v>22.051891326904297</v>
      </c>
      <c r="Y31" s="45"/>
      <c r="Z31" s="45">
        <v>36.159999999999997</v>
      </c>
      <c r="AG31" s="1">
        <v>960</v>
      </c>
      <c r="AR31" s="48">
        <v>1.0438959480667656E-2</v>
      </c>
    </row>
    <row r="32" spans="1:44" x14ac:dyDescent="0.25">
      <c r="A32" s="48" t="s">
        <v>434</v>
      </c>
      <c r="B32" s="38" t="s">
        <v>284</v>
      </c>
      <c r="C32" s="38" t="s">
        <v>5</v>
      </c>
      <c r="D32" s="38" t="s">
        <v>58</v>
      </c>
      <c r="E32" s="38" t="s">
        <v>57</v>
      </c>
      <c r="F32" s="38">
        <v>1999</v>
      </c>
      <c r="G32" s="2">
        <v>37767</v>
      </c>
      <c r="H32" s="38" t="s">
        <v>4</v>
      </c>
      <c r="I32" s="38" t="s">
        <v>53</v>
      </c>
      <c r="J32" s="38" t="s">
        <v>80</v>
      </c>
      <c r="K32" s="38" t="s">
        <v>907</v>
      </c>
      <c r="L32" s="38"/>
      <c r="M32" s="38" t="s">
        <v>283</v>
      </c>
      <c r="N32" s="1">
        <v>46699238</v>
      </c>
      <c r="O32" s="1">
        <v>150</v>
      </c>
      <c r="P32" s="45">
        <v>7.0048857</v>
      </c>
      <c r="Q32" s="1">
        <v>111958</v>
      </c>
      <c r="R32" s="10">
        <v>220.63619686709399</v>
      </c>
      <c r="S32" s="61">
        <f t="shared" si="0"/>
        <v>2.3974266989110187E-3</v>
      </c>
      <c r="T32" s="10" t="s">
        <v>650</v>
      </c>
      <c r="U32" s="10" t="s">
        <v>394</v>
      </c>
      <c r="V32" s="50" t="s">
        <v>661</v>
      </c>
      <c r="W32" s="10" t="s">
        <v>702</v>
      </c>
      <c r="X32" s="45">
        <v>27.960529327392578</v>
      </c>
      <c r="Y32" s="45"/>
      <c r="Z32" s="45">
        <v>35.710727691650391</v>
      </c>
      <c r="AG32" s="10">
        <v>1079.0536736614299</v>
      </c>
      <c r="AR32" s="48">
        <v>1.0567352205555139E-2</v>
      </c>
    </row>
    <row r="33" spans="1:44" x14ac:dyDescent="0.25">
      <c r="A33" s="48" t="s">
        <v>435</v>
      </c>
      <c r="B33" s="38" t="s">
        <v>282</v>
      </c>
      <c r="C33" s="38" t="s">
        <v>5</v>
      </c>
      <c r="D33" s="38" t="s">
        <v>58</v>
      </c>
      <c r="E33" s="38" t="s">
        <v>57</v>
      </c>
      <c r="F33" s="38">
        <v>1999</v>
      </c>
      <c r="G33" s="2">
        <v>40710</v>
      </c>
      <c r="H33" s="38" t="s">
        <v>4</v>
      </c>
      <c r="I33" s="38" t="s">
        <v>53</v>
      </c>
      <c r="J33" s="38" t="s">
        <v>80</v>
      </c>
      <c r="K33" s="38" t="s">
        <v>907</v>
      </c>
      <c r="L33" s="38"/>
      <c r="M33" s="38" t="s">
        <v>281</v>
      </c>
      <c r="N33" s="1">
        <v>59592778</v>
      </c>
      <c r="O33" s="1">
        <v>150</v>
      </c>
      <c r="P33" s="45">
        <v>8.9389167</v>
      </c>
      <c r="Q33" s="1">
        <v>1303508</v>
      </c>
      <c r="R33" s="10">
        <v>2545.53340534667</v>
      </c>
      <c r="S33" s="61">
        <f t="shared" si="0"/>
        <v>2.187359011858786E-2</v>
      </c>
      <c r="T33" s="10" t="s">
        <v>650</v>
      </c>
      <c r="U33" s="10" t="s">
        <v>394</v>
      </c>
      <c r="V33" s="50" t="s">
        <v>661</v>
      </c>
      <c r="W33" s="10" t="s">
        <v>703</v>
      </c>
      <c r="X33" s="45">
        <v>20.332563400268555</v>
      </c>
      <c r="Y33" s="45"/>
      <c r="Z33" s="45">
        <v>33.83</v>
      </c>
      <c r="AG33" s="10">
        <v>1117.24794213621</v>
      </c>
      <c r="AR33" s="48">
        <v>1.0607733628695524E-2</v>
      </c>
    </row>
    <row r="34" spans="1:44" x14ac:dyDescent="0.25">
      <c r="A34" s="48" t="s">
        <v>436</v>
      </c>
      <c r="B34" s="38" t="s">
        <v>280</v>
      </c>
      <c r="C34" s="38" t="s">
        <v>5</v>
      </c>
      <c r="D34" s="38" t="s">
        <v>58</v>
      </c>
      <c r="E34" s="38" t="s">
        <v>57</v>
      </c>
      <c r="F34" s="38">
        <v>1999</v>
      </c>
      <c r="G34" s="2">
        <v>41157</v>
      </c>
      <c r="H34" s="38" t="s">
        <v>4</v>
      </c>
      <c r="I34" s="38" t="s">
        <v>53</v>
      </c>
      <c r="J34" s="38" t="s">
        <v>80</v>
      </c>
      <c r="K34" s="38" t="s">
        <v>907</v>
      </c>
      <c r="L34" s="38"/>
      <c r="M34" s="38" t="s">
        <v>279</v>
      </c>
      <c r="N34" s="1">
        <v>47312632</v>
      </c>
      <c r="O34" s="1">
        <v>150</v>
      </c>
      <c r="P34" s="45">
        <v>7.0968948000000003</v>
      </c>
      <c r="Q34" s="1">
        <v>666447</v>
      </c>
      <c r="R34" s="10">
        <v>1295.30525775516</v>
      </c>
      <c r="S34" s="61">
        <f t="shared" si="0"/>
        <v>1.4086026750741746E-2</v>
      </c>
      <c r="T34" s="10" t="s">
        <v>650</v>
      </c>
      <c r="U34" s="10" t="s">
        <v>394</v>
      </c>
      <c r="V34" s="50" t="s">
        <v>661</v>
      </c>
      <c r="W34" s="10" t="s">
        <v>704</v>
      </c>
      <c r="X34" s="45">
        <v>21.057350158691406</v>
      </c>
      <c r="Y34" s="45"/>
      <c r="Z34" s="45">
        <v>33.83</v>
      </c>
      <c r="AG34" s="10">
        <v>1186.9633542807301</v>
      </c>
      <c r="AR34" s="48">
        <v>1.1412217465625219E-2</v>
      </c>
    </row>
    <row r="35" spans="1:44" x14ac:dyDescent="0.25">
      <c r="A35" s="48" t="s">
        <v>437</v>
      </c>
      <c r="B35" s="38" t="s">
        <v>278</v>
      </c>
      <c r="C35" s="38" t="s">
        <v>5</v>
      </c>
      <c r="D35" s="38"/>
      <c r="E35" s="38" t="s">
        <v>83</v>
      </c>
      <c r="F35" s="2">
        <v>36892</v>
      </c>
      <c r="G35" s="2">
        <v>37390</v>
      </c>
      <c r="H35" s="38" t="s">
        <v>4</v>
      </c>
      <c r="I35" s="38" t="s">
        <v>3</v>
      </c>
      <c r="J35" s="38" t="s">
        <v>101</v>
      </c>
      <c r="K35" s="38" t="s">
        <v>632</v>
      </c>
      <c r="L35" s="38"/>
      <c r="M35" s="38" t="s">
        <v>277</v>
      </c>
      <c r="N35" s="1">
        <v>50239872</v>
      </c>
      <c r="O35" s="1">
        <v>150</v>
      </c>
      <c r="P35" s="45">
        <v>7.5359808000000008</v>
      </c>
      <c r="Q35" s="1">
        <v>1307544</v>
      </c>
      <c r="R35" s="10">
        <v>2513.4940744404398</v>
      </c>
      <c r="S35" s="61">
        <f t="shared" si="0"/>
        <v>2.6026021722348337E-2</v>
      </c>
      <c r="T35" s="10" t="s">
        <v>649</v>
      </c>
      <c r="U35" s="10" t="s">
        <v>382</v>
      </c>
      <c r="V35" s="50" t="s">
        <v>382</v>
      </c>
      <c r="W35" s="10" t="s">
        <v>705</v>
      </c>
      <c r="X35" s="45">
        <v>25.613861083984375</v>
      </c>
      <c r="Y35" s="45"/>
      <c r="Z35" s="45">
        <v>38.33</v>
      </c>
      <c r="AG35" s="10">
        <v>1228.4943540204199</v>
      </c>
      <c r="AR35" s="48">
        <v>1.16077685031551E-2</v>
      </c>
    </row>
    <row r="36" spans="1:44" x14ac:dyDescent="0.25">
      <c r="A36" s="48" t="s">
        <v>438</v>
      </c>
      <c r="B36" s="38" t="s">
        <v>276</v>
      </c>
      <c r="C36" s="38" t="s">
        <v>5</v>
      </c>
      <c r="D36" s="38"/>
      <c r="E36" s="38" t="s">
        <v>83</v>
      </c>
      <c r="F36" s="2">
        <v>36892</v>
      </c>
      <c r="G36" s="2">
        <v>37390</v>
      </c>
      <c r="H36" s="38" t="s">
        <v>4</v>
      </c>
      <c r="I36" s="38" t="s">
        <v>3</v>
      </c>
      <c r="J36" s="38" t="s">
        <v>101</v>
      </c>
      <c r="K36" s="38" t="s">
        <v>632</v>
      </c>
      <c r="L36" s="38"/>
      <c r="M36" s="38" t="s">
        <v>275</v>
      </c>
      <c r="N36" s="1">
        <v>104588986</v>
      </c>
      <c r="O36" s="1">
        <v>150</v>
      </c>
      <c r="P36" s="45">
        <v>15.6883479</v>
      </c>
      <c r="Q36" s="1">
        <v>2182244</v>
      </c>
      <c r="R36" s="10">
        <v>4184.1044912728703</v>
      </c>
      <c r="S36" s="61">
        <f t="shared" si="0"/>
        <v>2.0864950349552103E-2</v>
      </c>
      <c r="T36" s="10" t="s">
        <v>649</v>
      </c>
      <c r="U36" s="10" t="s">
        <v>382</v>
      </c>
      <c r="V36" s="50" t="s">
        <v>382</v>
      </c>
      <c r="W36" s="10" t="s">
        <v>706</v>
      </c>
      <c r="X36" s="45">
        <v>22.281330108642578</v>
      </c>
      <c r="Y36" s="45"/>
      <c r="Z36" s="45">
        <v>34.47</v>
      </c>
      <c r="AG36" s="10">
        <v>1244.07107366009</v>
      </c>
      <c r="AR36" s="48">
        <v>1.1682974181116239E-2</v>
      </c>
    </row>
    <row r="37" spans="1:44" x14ac:dyDescent="0.25">
      <c r="A37" s="48" t="s">
        <v>439</v>
      </c>
      <c r="B37" s="38" t="s">
        <v>274</v>
      </c>
      <c r="C37" s="38" t="s">
        <v>5</v>
      </c>
      <c r="D37" s="38"/>
      <c r="E37" s="38" t="s">
        <v>83</v>
      </c>
      <c r="F37" s="2">
        <v>36892</v>
      </c>
      <c r="G37" s="2">
        <v>37390</v>
      </c>
      <c r="H37" s="38" t="s">
        <v>4</v>
      </c>
      <c r="I37" s="38" t="s">
        <v>3</v>
      </c>
      <c r="J37" s="38" t="s">
        <v>101</v>
      </c>
      <c r="K37" s="38" t="s">
        <v>632</v>
      </c>
      <c r="L37" s="38"/>
      <c r="M37" s="38" t="s">
        <v>273</v>
      </c>
      <c r="N37" s="1">
        <v>80319046</v>
      </c>
      <c r="O37" s="1">
        <v>150</v>
      </c>
      <c r="P37" s="45">
        <v>12.047856900000001</v>
      </c>
      <c r="Q37" s="1">
        <v>1346300</v>
      </c>
      <c r="R37" s="10">
        <v>2588.7721765615802</v>
      </c>
      <c r="S37" s="61">
        <f t="shared" si="0"/>
        <v>1.6761902276578335E-2</v>
      </c>
      <c r="T37" s="10" t="s">
        <v>649</v>
      </c>
      <c r="U37" s="10" t="s">
        <v>382</v>
      </c>
      <c r="V37" s="50" t="s">
        <v>382</v>
      </c>
      <c r="W37" s="10" t="s">
        <v>707</v>
      </c>
      <c r="X37" s="45">
        <v>23.629762649536133</v>
      </c>
      <c r="Y37" s="45"/>
      <c r="Z37" s="45">
        <v>35.78</v>
      </c>
      <c r="AG37" s="10">
        <v>1295.30525775516</v>
      </c>
      <c r="AR37" s="48">
        <v>1.1871961037393543E-2</v>
      </c>
    </row>
    <row r="38" spans="1:44" x14ac:dyDescent="0.25">
      <c r="A38" s="48" t="s">
        <v>440</v>
      </c>
      <c r="B38" s="38" t="s">
        <v>272</v>
      </c>
      <c r="C38" s="38" t="s">
        <v>5</v>
      </c>
      <c r="D38" s="38"/>
      <c r="E38" s="38" t="s">
        <v>83</v>
      </c>
      <c r="F38" s="2">
        <v>36892</v>
      </c>
      <c r="G38" s="2">
        <v>37390</v>
      </c>
      <c r="H38" s="38" t="s">
        <v>4</v>
      </c>
      <c r="I38" s="38" t="s">
        <v>3</v>
      </c>
      <c r="J38" s="38" t="s">
        <v>101</v>
      </c>
      <c r="K38" s="38" t="s">
        <v>632</v>
      </c>
      <c r="L38" s="38"/>
      <c r="M38" s="38" t="s">
        <v>271</v>
      </c>
      <c r="N38" s="1">
        <v>63036136</v>
      </c>
      <c r="O38" s="1">
        <v>150</v>
      </c>
      <c r="P38" s="45">
        <v>9.4554204000000013</v>
      </c>
      <c r="Q38" s="1">
        <v>1552419</v>
      </c>
      <c r="R38" s="10">
        <v>2939.3290088496201</v>
      </c>
      <c r="S38" s="61">
        <f t="shared" si="0"/>
        <v>2.4627445438597316E-2</v>
      </c>
      <c r="T38" s="10" t="s">
        <v>649</v>
      </c>
      <c r="U38" s="10" t="s">
        <v>382</v>
      </c>
      <c r="V38" s="50" t="s">
        <v>382</v>
      </c>
      <c r="W38" s="10" t="s">
        <v>708</v>
      </c>
      <c r="X38" s="45">
        <v>23.994115829467773</v>
      </c>
      <c r="Y38" s="45"/>
      <c r="Z38" s="45">
        <v>34.861396789550781</v>
      </c>
      <c r="AG38" s="10">
        <v>1383.8584907227601</v>
      </c>
      <c r="AR38" s="48">
        <v>1.2497531542994333E-2</v>
      </c>
    </row>
    <row r="39" spans="1:44" x14ac:dyDescent="0.25">
      <c r="A39" s="48" t="s">
        <v>441</v>
      </c>
      <c r="B39" s="38" t="s">
        <v>270</v>
      </c>
      <c r="C39" s="38" t="s">
        <v>5</v>
      </c>
      <c r="D39" s="38"/>
      <c r="E39" s="38" t="s">
        <v>83</v>
      </c>
      <c r="F39" s="2">
        <v>36892</v>
      </c>
      <c r="G39" s="2">
        <v>37390</v>
      </c>
      <c r="H39" s="38" t="s">
        <v>4</v>
      </c>
      <c r="I39" s="38" t="s">
        <v>3</v>
      </c>
      <c r="J39" s="38" t="s">
        <v>101</v>
      </c>
      <c r="K39" s="38" t="s">
        <v>632</v>
      </c>
      <c r="L39" s="38"/>
      <c r="M39" s="38" t="s">
        <v>269</v>
      </c>
      <c r="N39" s="1">
        <v>67075890</v>
      </c>
      <c r="O39" s="1">
        <v>150</v>
      </c>
      <c r="P39" s="45">
        <v>10.0613835</v>
      </c>
      <c r="Q39" s="1">
        <v>1420389</v>
      </c>
      <c r="R39" s="10">
        <v>2744.9211255281102</v>
      </c>
      <c r="S39" s="61">
        <f t="shared" si="0"/>
        <v>2.1175850219803269E-2</v>
      </c>
      <c r="T39" s="10" t="s">
        <v>649</v>
      </c>
      <c r="U39" s="10" t="s">
        <v>382</v>
      </c>
      <c r="V39" s="50" t="s">
        <v>382</v>
      </c>
      <c r="W39" s="10" t="s">
        <v>709</v>
      </c>
      <c r="X39" s="45">
        <v>21.757884979248047</v>
      </c>
      <c r="Y39" s="45"/>
      <c r="Z39" s="45">
        <v>36.68</v>
      </c>
      <c r="AG39" s="10">
        <v>1442.2916176649301</v>
      </c>
      <c r="AR39" s="48">
        <v>1.3548476745178019E-2</v>
      </c>
    </row>
    <row r="40" spans="1:44" x14ac:dyDescent="0.25">
      <c r="A40" s="48" t="s">
        <v>442</v>
      </c>
      <c r="B40" s="38" t="s">
        <v>268</v>
      </c>
      <c r="C40" s="38" t="s">
        <v>5</v>
      </c>
      <c r="D40" s="38"/>
      <c r="E40" s="38" t="s">
        <v>83</v>
      </c>
      <c r="F40" s="2">
        <v>36892</v>
      </c>
      <c r="G40" s="2">
        <v>37390</v>
      </c>
      <c r="H40" s="38" t="s">
        <v>4</v>
      </c>
      <c r="I40" s="38" t="s">
        <v>3</v>
      </c>
      <c r="J40" s="38" t="s">
        <v>101</v>
      </c>
      <c r="K40" s="38" t="s">
        <v>632</v>
      </c>
      <c r="L40" s="38"/>
      <c r="M40" s="38" t="s">
        <v>267</v>
      </c>
      <c r="N40" s="1">
        <v>26369040</v>
      </c>
      <c r="O40" s="1">
        <v>150</v>
      </c>
      <c r="P40" s="45">
        <v>3.9553560000000001</v>
      </c>
      <c r="Q40" s="1">
        <v>640085</v>
      </c>
      <c r="R40" s="10">
        <v>1244.07107366009</v>
      </c>
      <c r="S40" s="61">
        <f t="shared" si="0"/>
        <v>2.4274110851210357E-2</v>
      </c>
      <c r="T40" s="10" t="s">
        <v>649</v>
      </c>
      <c r="U40" s="10" t="s">
        <v>382</v>
      </c>
      <c r="V40" s="50" t="s">
        <v>382</v>
      </c>
      <c r="W40" s="10" t="s">
        <v>710</v>
      </c>
      <c r="X40" s="45">
        <v>22.245878219604492</v>
      </c>
      <c r="Y40" s="45"/>
      <c r="Z40" s="45">
        <v>35.721469879150391</v>
      </c>
      <c r="AG40" s="10">
        <v>1462.14787143937</v>
      </c>
      <c r="AR40" s="48">
        <v>1.355826128715833E-2</v>
      </c>
    </row>
    <row r="41" spans="1:44" x14ac:dyDescent="0.25">
      <c r="A41" s="48" t="s">
        <v>443</v>
      </c>
      <c r="B41" s="38" t="s">
        <v>266</v>
      </c>
      <c r="C41" s="38" t="s">
        <v>5</v>
      </c>
      <c r="D41" s="38"/>
      <c r="E41" s="38" t="s">
        <v>83</v>
      </c>
      <c r="F41" s="2">
        <v>36892</v>
      </c>
      <c r="G41" s="2">
        <v>37390</v>
      </c>
      <c r="H41" s="38" t="s">
        <v>4</v>
      </c>
      <c r="I41" s="38" t="s">
        <v>3</v>
      </c>
      <c r="J41" s="38" t="s">
        <v>101</v>
      </c>
      <c r="K41" s="38" t="s">
        <v>632</v>
      </c>
      <c r="L41" s="38"/>
      <c r="M41" s="38" t="s">
        <v>265</v>
      </c>
      <c r="N41" s="1">
        <v>33291358</v>
      </c>
      <c r="O41" s="1">
        <v>150</v>
      </c>
      <c r="P41" s="45">
        <v>4.9937037000000002</v>
      </c>
      <c r="Q41" s="1">
        <v>963661</v>
      </c>
      <c r="R41" s="10">
        <v>1862.28646897986</v>
      </c>
      <c r="S41" s="61">
        <f t="shared" si="0"/>
        <v>2.8946280893678174E-2</v>
      </c>
      <c r="T41" s="10" t="s">
        <v>649</v>
      </c>
      <c r="U41" s="10" t="s">
        <v>382</v>
      </c>
      <c r="V41" s="50" t="s">
        <v>382</v>
      </c>
      <c r="W41" s="10" t="s">
        <v>711</v>
      </c>
      <c r="X41" s="45">
        <v>22.132480621337891</v>
      </c>
      <c r="Y41" s="45"/>
      <c r="Z41" s="45">
        <v>37.359527587890625</v>
      </c>
      <c r="AG41" s="10">
        <v>1464.28877574695</v>
      </c>
      <c r="AR41" s="48">
        <v>1.3881054593356659E-2</v>
      </c>
    </row>
    <row r="42" spans="1:44" x14ac:dyDescent="0.25">
      <c r="A42" s="48" t="s">
        <v>444</v>
      </c>
      <c r="B42" s="38" t="s">
        <v>264</v>
      </c>
      <c r="C42" s="38" t="s">
        <v>5</v>
      </c>
      <c r="D42" s="38"/>
      <c r="E42" s="38" t="s">
        <v>83</v>
      </c>
      <c r="F42" s="2">
        <v>36892</v>
      </c>
      <c r="G42" s="2">
        <v>37390</v>
      </c>
      <c r="H42" s="38" t="s">
        <v>4</v>
      </c>
      <c r="I42" s="38" t="s">
        <v>3</v>
      </c>
      <c r="J42" s="38" t="s">
        <v>101</v>
      </c>
      <c r="K42" s="38" t="s">
        <v>632</v>
      </c>
      <c r="L42" s="38"/>
      <c r="M42" s="38" t="s">
        <v>263</v>
      </c>
      <c r="N42" s="1">
        <v>62985772</v>
      </c>
      <c r="O42" s="1">
        <v>150</v>
      </c>
      <c r="P42" s="45">
        <v>9.4478658000000006</v>
      </c>
      <c r="Q42" s="1">
        <v>1894223</v>
      </c>
      <c r="R42" s="10">
        <v>3687.1723699426602</v>
      </c>
      <c r="S42" s="61">
        <f t="shared" si="0"/>
        <v>3.0073823656555324E-2</v>
      </c>
      <c r="T42" s="10" t="s">
        <v>649</v>
      </c>
      <c r="U42" s="10" t="s">
        <v>382</v>
      </c>
      <c r="V42" s="50" t="s">
        <v>382</v>
      </c>
      <c r="W42" s="10" t="s">
        <v>712</v>
      </c>
      <c r="X42" s="45">
        <v>21.681968688964844</v>
      </c>
      <c r="Y42" s="45"/>
      <c r="Z42" s="45">
        <v>35.079547882080078</v>
      </c>
      <c r="AG42" s="10">
        <v>1477.57483284506</v>
      </c>
      <c r="AR42" s="48">
        <v>1.4002413540269928E-2</v>
      </c>
    </row>
    <row r="43" spans="1:44" x14ac:dyDescent="0.25">
      <c r="A43" s="48" t="s">
        <v>445</v>
      </c>
      <c r="B43" s="38" t="s">
        <v>262</v>
      </c>
      <c r="C43" s="38" t="s">
        <v>5</v>
      </c>
      <c r="D43" s="38"/>
      <c r="E43" s="38" t="s">
        <v>83</v>
      </c>
      <c r="F43" s="2">
        <v>36892</v>
      </c>
      <c r="G43" s="2">
        <v>37390</v>
      </c>
      <c r="H43" s="38" t="s">
        <v>4</v>
      </c>
      <c r="I43" s="38" t="s">
        <v>3</v>
      </c>
      <c r="J43" s="38" t="s">
        <v>101</v>
      </c>
      <c r="K43" s="38" t="s">
        <v>632</v>
      </c>
      <c r="L43" s="38"/>
      <c r="M43" s="38" t="s">
        <v>261</v>
      </c>
      <c r="N43" s="1">
        <v>95418542</v>
      </c>
      <c r="O43" s="1">
        <v>150</v>
      </c>
      <c r="P43" s="45">
        <v>14.312781300000001</v>
      </c>
      <c r="Q43" s="1">
        <v>1497617</v>
      </c>
      <c r="R43" s="10">
        <v>2894.1988172223701</v>
      </c>
      <c r="S43" s="61">
        <f t="shared" si="0"/>
        <v>1.569524086838384E-2</v>
      </c>
      <c r="T43" s="10" t="s">
        <v>649</v>
      </c>
      <c r="U43" s="10" t="s">
        <v>382</v>
      </c>
      <c r="V43" s="50" t="s">
        <v>382</v>
      </c>
      <c r="W43" s="10" t="s">
        <v>713</v>
      </c>
      <c r="X43" s="45">
        <v>21.764270782470703</v>
      </c>
      <c r="Y43" s="45"/>
      <c r="Z43" s="45">
        <v>37.340000000000003</v>
      </c>
      <c r="AG43" s="10">
        <v>1484.76830802584</v>
      </c>
      <c r="AR43" s="48">
        <v>1.4086026750741746E-2</v>
      </c>
    </row>
    <row r="44" spans="1:44" x14ac:dyDescent="0.25">
      <c r="A44" s="48" t="s">
        <v>446</v>
      </c>
      <c r="B44" s="38" t="s">
        <v>260</v>
      </c>
      <c r="C44" s="38" t="s">
        <v>5</v>
      </c>
      <c r="D44" s="38"/>
      <c r="E44" s="38" t="s">
        <v>83</v>
      </c>
      <c r="F44" s="2">
        <v>36892</v>
      </c>
      <c r="G44" s="2">
        <v>37390</v>
      </c>
      <c r="H44" s="38" t="s">
        <v>4</v>
      </c>
      <c r="I44" s="38" t="s">
        <v>3</v>
      </c>
      <c r="J44" s="38" t="s">
        <v>101</v>
      </c>
      <c r="K44" s="38" t="s">
        <v>632</v>
      </c>
      <c r="L44" s="38"/>
      <c r="M44" s="38" t="s">
        <v>259</v>
      </c>
      <c r="N44" s="1">
        <v>78565642</v>
      </c>
      <c r="O44" s="1">
        <v>150</v>
      </c>
      <c r="P44" s="45">
        <v>11.7848463</v>
      </c>
      <c r="Q44" s="1">
        <v>2294948</v>
      </c>
      <c r="R44" s="10">
        <v>4428.4081002637204</v>
      </c>
      <c r="S44" s="61">
        <f t="shared" si="0"/>
        <v>2.9210580370488157E-2</v>
      </c>
      <c r="T44" s="10" t="s">
        <v>649</v>
      </c>
      <c r="U44" s="10" t="s">
        <v>382</v>
      </c>
      <c r="V44" s="50" t="s">
        <v>382</v>
      </c>
      <c r="W44" s="10" t="s">
        <v>714</v>
      </c>
      <c r="X44" s="45">
        <v>22.173860549926758</v>
      </c>
      <c r="Y44" s="45"/>
      <c r="Z44" s="45">
        <v>36.39</v>
      </c>
      <c r="AG44" s="10">
        <v>1491.2105111395699</v>
      </c>
      <c r="AR44" s="48">
        <v>1.4252123720652255E-2</v>
      </c>
    </row>
    <row r="45" spans="1:44" x14ac:dyDescent="0.25">
      <c r="A45" s="48" t="s">
        <v>447</v>
      </c>
      <c r="B45" s="38" t="s">
        <v>258</v>
      </c>
      <c r="C45" s="38" t="s">
        <v>5</v>
      </c>
      <c r="D45" s="38"/>
      <c r="E45" s="38" t="s">
        <v>83</v>
      </c>
      <c r="F45" s="2">
        <v>36892</v>
      </c>
      <c r="G45" s="2">
        <v>37390</v>
      </c>
      <c r="H45" s="38" t="s">
        <v>4</v>
      </c>
      <c r="I45" s="38" t="s">
        <v>3</v>
      </c>
      <c r="J45" s="38" t="s">
        <v>101</v>
      </c>
      <c r="K45" s="38" t="s">
        <v>632</v>
      </c>
      <c r="L45" s="38"/>
      <c r="M45" s="38" t="s">
        <v>257</v>
      </c>
      <c r="N45" s="1">
        <v>37924438</v>
      </c>
      <c r="O45" s="1">
        <v>150</v>
      </c>
      <c r="P45" s="45">
        <v>5.6886657000000005</v>
      </c>
      <c r="Q45" s="1">
        <v>1141368</v>
      </c>
      <c r="R45" s="10">
        <v>2199.21729001221</v>
      </c>
      <c r="S45" s="61">
        <f t="shared" si="0"/>
        <v>3.0095844795379696E-2</v>
      </c>
      <c r="T45" s="10" t="s">
        <v>649</v>
      </c>
      <c r="U45" s="10" t="s">
        <v>382</v>
      </c>
      <c r="V45" s="50" t="s">
        <v>382</v>
      </c>
      <c r="W45" s="10" t="s">
        <v>715</v>
      </c>
      <c r="X45" s="45">
        <v>21.709716796875</v>
      </c>
      <c r="Y45" s="45"/>
      <c r="Z45" s="45">
        <v>35.68</v>
      </c>
      <c r="AG45" s="10">
        <v>1493.33640908558</v>
      </c>
      <c r="AR45" s="48">
        <v>1.4350502208913537E-2</v>
      </c>
    </row>
    <row r="46" spans="1:44" x14ac:dyDescent="0.25">
      <c r="A46" s="48" t="s">
        <v>448</v>
      </c>
      <c r="B46" s="38" t="s">
        <v>256</v>
      </c>
      <c r="C46" s="38" t="s">
        <v>5</v>
      </c>
      <c r="D46" s="38"/>
      <c r="E46" s="38" t="s">
        <v>83</v>
      </c>
      <c r="F46" s="2">
        <v>36892</v>
      </c>
      <c r="G46" s="2">
        <v>37390</v>
      </c>
      <c r="H46" s="38" t="s">
        <v>4</v>
      </c>
      <c r="I46" s="38" t="s">
        <v>3</v>
      </c>
      <c r="J46" s="38" t="s">
        <v>101</v>
      </c>
      <c r="K46" s="38" t="s">
        <v>632</v>
      </c>
      <c r="L46" s="38"/>
      <c r="M46" s="38" t="s">
        <v>255</v>
      </c>
      <c r="N46" s="1">
        <v>67339922</v>
      </c>
      <c r="O46" s="1">
        <v>150</v>
      </c>
      <c r="P46" s="45">
        <v>10.100988300000001</v>
      </c>
      <c r="Q46" s="1">
        <v>1961863</v>
      </c>
      <c r="R46" s="10">
        <v>3783.3704003236699</v>
      </c>
      <c r="S46" s="61">
        <f t="shared" si="0"/>
        <v>2.9133728429326069E-2</v>
      </c>
      <c r="T46" s="10" t="s">
        <v>649</v>
      </c>
      <c r="U46" s="10" t="s">
        <v>382</v>
      </c>
      <c r="V46" s="50" t="s">
        <v>382</v>
      </c>
      <c r="W46" s="10" t="s">
        <v>716</v>
      </c>
      <c r="X46" s="45">
        <v>22.586910247802734</v>
      </c>
      <c r="Y46" s="45"/>
      <c r="Z46" s="45">
        <v>36.770000000000003</v>
      </c>
      <c r="AG46" s="10">
        <v>1560.0659911376099</v>
      </c>
      <c r="AR46" s="48">
        <v>1.4480292498463514E-2</v>
      </c>
    </row>
    <row r="47" spans="1:44" x14ac:dyDescent="0.25">
      <c r="A47" s="48" t="s">
        <v>449</v>
      </c>
      <c r="B47" s="38" t="s">
        <v>254</v>
      </c>
      <c r="C47" s="38" t="s">
        <v>5</v>
      </c>
      <c r="D47" s="38"/>
      <c r="E47" s="38" t="s">
        <v>83</v>
      </c>
      <c r="F47" s="2">
        <v>36892</v>
      </c>
      <c r="G47" s="2">
        <v>37390</v>
      </c>
      <c r="H47" s="38" t="s">
        <v>4</v>
      </c>
      <c r="I47" s="38" t="s">
        <v>3</v>
      </c>
      <c r="J47" s="38" t="s">
        <v>101</v>
      </c>
      <c r="K47" s="38" t="s">
        <v>632</v>
      </c>
      <c r="L47" s="38"/>
      <c r="M47" s="38" t="s">
        <v>253</v>
      </c>
      <c r="N47" s="1">
        <v>61612394</v>
      </c>
      <c r="O47" s="1">
        <v>150</v>
      </c>
      <c r="P47" s="45">
        <v>9.241859100000001</v>
      </c>
      <c r="Q47" s="1">
        <v>1254460</v>
      </c>
      <c r="R47" s="10">
        <v>2421.3357652295399</v>
      </c>
      <c r="S47" s="61">
        <f t="shared" si="0"/>
        <v>2.0360513827786014E-2</v>
      </c>
      <c r="T47" s="10" t="s">
        <v>649</v>
      </c>
      <c r="U47" s="10" t="s">
        <v>382</v>
      </c>
      <c r="V47" s="50" t="s">
        <v>382</v>
      </c>
      <c r="W47" s="10" t="s">
        <v>717</v>
      </c>
      <c r="X47" s="45">
        <v>21.482700347900391</v>
      </c>
      <c r="Y47" s="45"/>
      <c r="Z47" s="45">
        <v>23.62</v>
      </c>
      <c r="AG47" s="10">
        <v>1588.0279682046</v>
      </c>
      <c r="AR47" s="48">
        <v>1.4853129757456231E-2</v>
      </c>
    </row>
    <row r="48" spans="1:44" x14ac:dyDescent="0.25">
      <c r="A48" s="48" t="s">
        <v>450</v>
      </c>
      <c r="B48" s="38" t="s">
        <v>252</v>
      </c>
      <c r="C48" s="38" t="s">
        <v>5</v>
      </c>
      <c r="D48" s="38"/>
      <c r="E48" s="38" t="s">
        <v>83</v>
      </c>
      <c r="F48" s="2">
        <v>36892</v>
      </c>
      <c r="G48" s="2"/>
      <c r="H48" s="38" t="s">
        <v>4</v>
      </c>
      <c r="I48" s="38" t="s">
        <v>3</v>
      </c>
      <c r="J48" s="38" t="s">
        <v>101</v>
      </c>
      <c r="K48" s="38" t="s">
        <v>632</v>
      </c>
      <c r="L48" s="38"/>
      <c r="M48" s="38" t="s">
        <v>251</v>
      </c>
      <c r="N48" s="1">
        <v>42866378</v>
      </c>
      <c r="O48" s="1">
        <v>150</v>
      </c>
      <c r="P48" s="45">
        <v>6.4299567</v>
      </c>
      <c r="Q48" s="1">
        <v>761695</v>
      </c>
      <c r="R48" s="10">
        <v>1464.28877574695</v>
      </c>
      <c r="S48" s="61">
        <f t="shared" si="0"/>
        <v>1.7769054339043994E-2</v>
      </c>
      <c r="T48" s="10" t="s">
        <v>649</v>
      </c>
      <c r="U48" s="10" t="s">
        <v>382</v>
      </c>
      <c r="V48" s="50" t="s">
        <v>382</v>
      </c>
      <c r="W48" s="10" t="s">
        <v>718</v>
      </c>
      <c r="X48" s="45">
        <v>22.083305358886719</v>
      </c>
      <c r="Y48" s="45"/>
      <c r="Z48" s="45">
        <v>32.383792877197266</v>
      </c>
      <c r="AG48" s="1">
        <v>1601</v>
      </c>
      <c r="AR48" s="48">
        <v>1.4853474296279371E-2</v>
      </c>
    </row>
    <row r="49" spans="1:44" x14ac:dyDescent="0.25">
      <c r="A49" s="48" t="s">
        <v>383</v>
      </c>
      <c r="B49" s="38" t="s">
        <v>250</v>
      </c>
      <c r="C49" s="38" t="s">
        <v>5</v>
      </c>
      <c r="D49" s="38"/>
      <c r="E49" s="38" t="s">
        <v>61</v>
      </c>
      <c r="F49" s="2">
        <v>37904</v>
      </c>
      <c r="G49" s="2">
        <v>38224</v>
      </c>
      <c r="H49" s="38" t="s">
        <v>4</v>
      </c>
      <c r="I49" s="38" t="s">
        <v>3</v>
      </c>
      <c r="J49" s="38" t="s">
        <v>128</v>
      </c>
      <c r="K49" s="38" t="s">
        <v>172</v>
      </c>
      <c r="L49" s="38"/>
      <c r="M49" s="38" t="s">
        <v>249</v>
      </c>
      <c r="N49" s="1">
        <v>52065742</v>
      </c>
      <c r="O49" s="1">
        <v>150</v>
      </c>
      <c r="P49" s="45">
        <v>7.8098613000000006</v>
      </c>
      <c r="Q49" s="1">
        <v>39693</v>
      </c>
      <c r="R49" s="10">
        <v>78.205021018764</v>
      </c>
      <c r="S49" s="61">
        <f t="shared" si="0"/>
        <v>7.6236309087845131E-4</v>
      </c>
      <c r="T49" s="10" t="s">
        <v>649</v>
      </c>
      <c r="U49" s="10" t="s">
        <v>382</v>
      </c>
      <c r="V49" s="50" t="s">
        <v>382</v>
      </c>
      <c r="W49" s="10" t="s">
        <v>719</v>
      </c>
      <c r="X49" s="45">
        <v>29.932403564453125</v>
      </c>
      <c r="Y49" s="45"/>
      <c r="Z49" s="45">
        <v>33.24</v>
      </c>
      <c r="AG49" s="10">
        <v>1606.1197092263401</v>
      </c>
      <c r="AR49" s="48">
        <v>1.5403688738205499E-2</v>
      </c>
    </row>
    <row r="50" spans="1:44" x14ac:dyDescent="0.25">
      <c r="A50" s="48" t="s">
        <v>451</v>
      </c>
      <c r="B50" s="38" t="s">
        <v>248</v>
      </c>
      <c r="C50" s="38" t="s">
        <v>5</v>
      </c>
      <c r="D50" s="38"/>
      <c r="E50" s="38" t="s">
        <v>61</v>
      </c>
      <c r="F50" s="2">
        <v>38282</v>
      </c>
      <c r="G50" s="38"/>
      <c r="H50" s="38" t="s">
        <v>4</v>
      </c>
      <c r="I50" s="38" t="s">
        <v>3</v>
      </c>
      <c r="J50" s="38" t="s">
        <v>128</v>
      </c>
      <c r="K50" s="38" t="s">
        <v>172</v>
      </c>
      <c r="L50" s="38"/>
      <c r="M50" s="38" t="s">
        <v>247</v>
      </c>
      <c r="N50" s="1">
        <v>51418542</v>
      </c>
      <c r="O50" s="1">
        <v>150</v>
      </c>
      <c r="P50" s="45">
        <v>7.7127813000000005</v>
      </c>
      <c r="Q50" s="1">
        <v>1492414</v>
      </c>
      <c r="R50" s="10">
        <v>3072</v>
      </c>
      <c r="S50" s="61">
        <f t="shared" si="0"/>
        <v>2.9024821435037967E-2</v>
      </c>
      <c r="T50" s="10" t="s">
        <v>649</v>
      </c>
      <c r="U50" s="10" t="s">
        <v>382</v>
      </c>
      <c r="V50" s="50" t="s">
        <v>382</v>
      </c>
      <c r="W50" s="10" t="s">
        <v>720</v>
      </c>
      <c r="X50" s="45">
        <v>24.302589416503906</v>
      </c>
      <c r="Y50" s="45"/>
      <c r="Z50" s="45">
        <v>35.299999999999997</v>
      </c>
      <c r="AG50" s="10">
        <v>1620.7632256331599</v>
      </c>
      <c r="AR50" s="48">
        <v>1.5421102518848167E-2</v>
      </c>
    </row>
    <row r="51" spans="1:44" x14ac:dyDescent="0.25">
      <c r="A51" s="48" t="s">
        <v>452</v>
      </c>
      <c r="B51" s="38" t="s">
        <v>246</v>
      </c>
      <c r="C51" s="38" t="s">
        <v>5</v>
      </c>
      <c r="D51" s="38"/>
      <c r="E51" s="38" t="s">
        <v>245</v>
      </c>
      <c r="F51" s="2">
        <v>34700</v>
      </c>
      <c r="G51" s="38"/>
      <c r="H51" s="38" t="s">
        <v>4</v>
      </c>
      <c r="I51" s="38" t="s">
        <v>237</v>
      </c>
      <c r="J51" s="38" t="s">
        <v>244</v>
      </c>
      <c r="K51" s="38" t="s">
        <v>243</v>
      </c>
      <c r="L51" s="38"/>
      <c r="M51" s="38" t="s">
        <v>242</v>
      </c>
      <c r="N51" s="1">
        <v>24771640</v>
      </c>
      <c r="O51" s="1">
        <v>150</v>
      </c>
      <c r="P51" s="45">
        <v>3.7157460000000002</v>
      </c>
      <c r="Q51" s="1">
        <v>382006</v>
      </c>
      <c r="R51" s="10">
        <v>781</v>
      </c>
      <c r="S51" s="61">
        <f t="shared" si="0"/>
        <v>1.5421102518848167E-2</v>
      </c>
      <c r="T51" s="10" t="s">
        <v>653</v>
      </c>
      <c r="U51" s="10" t="s">
        <v>382</v>
      </c>
      <c r="V51" s="50" t="s">
        <v>382</v>
      </c>
      <c r="W51" s="10" t="s">
        <v>721</v>
      </c>
      <c r="X51" s="51"/>
      <c r="Y51" s="45">
        <v>12.3</v>
      </c>
      <c r="Z51" s="45">
        <v>22.3</v>
      </c>
      <c r="AG51" s="10">
        <v>1633.4291695105501</v>
      </c>
      <c r="AR51" s="48">
        <v>1.569524086838384E-2</v>
      </c>
    </row>
    <row r="52" spans="1:44" x14ac:dyDescent="0.25">
      <c r="A52" s="48" t="s">
        <v>453</v>
      </c>
      <c r="B52" s="38" t="s">
        <v>241</v>
      </c>
      <c r="C52" s="38" t="s">
        <v>5</v>
      </c>
      <c r="D52" s="38"/>
      <c r="E52" s="38" t="s">
        <v>238</v>
      </c>
      <c r="F52" s="2">
        <v>34700</v>
      </c>
      <c r="G52" s="38"/>
      <c r="H52" s="38" t="s">
        <v>4</v>
      </c>
      <c r="I52" s="38" t="s">
        <v>237</v>
      </c>
      <c r="J52" s="38" t="s">
        <v>236</v>
      </c>
      <c r="K52" s="38" t="s">
        <v>235</v>
      </c>
      <c r="L52" s="38"/>
      <c r="M52" s="38" t="s">
        <v>240</v>
      </c>
      <c r="N52" s="1">
        <v>60638872</v>
      </c>
      <c r="O52" s="1">
        <v>150</v>
      </c>
      <c r="P52" s="45">
        <v>9.0958307999999999</v>
      </c>
      <c r="Q52" s="1">
        <v>2197504</v>
      </c>
      <c r="R52" s="10">
        <v>4226.82759930266</v>
      </c>
      <c r="S52" s="61">
        <f t="shared" si="0"/>
        <v>3.6239196533866924E-2</v>
      </c>
      <c r="T52" s="10" t="s">
        <v>652</v>
      </c>
      <c r="U52" s="10" t="s">
        <v>413</v>
      </c>
      <c r="V52" s="50" t="s">
        <v>413</v>
      </c>
      <c r="W52" s="10" t="s">
        <v>722</v>
      </c>
      <c r="X52" s="45">
        <v>22.23481559753418</v>
      </c>
      <c r="Y52" s="45"/>
      <c r="Z52" s="45">
        <v>33.85</v>
      </c>
      <c r="AG52" s="10">
        <v>1634.90089344843</v>
      </c>
      <c r="AR52" s="48">
        <v>1.5901774594284476E-2</v>
      </c>
    </row>
    <row r="53" spans="1:44" x14ac:dyDescent="0.25">
      <c r="A53" s="48" t="s">
        <v>454</v>
      </c>
      <c r="B53" s="38" t="s">
        <v>239</v>
      </c>
      <c r="C53" s="38" t="s">
        <v>5</v>
      </c>
      <c r="D53" s="38"/>
      <c r="E53" s="38" t="s">
        <v>238</v>
      </c>
      <c r="F53" s="2">
        <v>34700</v>
      </c>
      <c r="G53" s="38"/>
      <c r="H53" s="38" t="s">
        <v>4</v>
      </c>
      <c r="I53" s="38" t="s">
        <v>237</v>
      </c>
      <c r="J53" s="38" t="s">
        <v>236</v>
      </c>
      <c r="K53" s="38" t="s">
        <v>235</v>
      </c>
      <c r="L53" s="38"/>
      <c r="M53" s="38" t="s">
        <v>234</v>
      </c>
      <c r="N53" s="1">
        <v>76977630</v>
      </c>
      <c r="O53" s="1">
        <v>150</v>
      </c>
      <c r="P53" s="45">
        <v>11.546644500000001</v>
      </c>
      <c r="Q53" s="1">
        <v>4283352</v>
      </c>
      <c r="R53" s="10">
        <v>7327.9178353143598</v>
      </c>
      <c r="S53" s="61">
        <f t="shared" si="0"/>
        <v>5.5644113750968949E-2</v>
      </c>
      <c r="T53" s="10" t="s">
        <v>652</v>
      </c>
      <c r="U53" s="10" t="s">
        <v>413</v>
      </c>
      <c r="V53" s="50" t="s">
        <v>413</v>
      </c>
      <c r="W53" s="10" t="s">
        <v>723</v>
      </c>
      <c r="X53" s="45">
        <v>21.995630264282227</v>
      </c>
      <c r="Y53" s="45"/>
      <c r="Z53" s="45">
        <v>36.14</v>
      </c>
      <c r="AG53" s="10">
        <v>1643.1462493495401</v>
      </c>
      <c r="AR53" s="48">
        <v>1.6152167142612941E-2</v>
      </c>
    </row>
    <row r="54" spans="1:44" x14ac:dyDescent="0.25">
      <c r="A54" s="48" t="s">
        <v>455</v>
      </c>
      <c r="B54" s="38" t="s">
        <v>233</v>
      </c>
      <c r="C54" s="38" t="s">
        <v>5</v>
      </c>
      <c r="D54" s="38"/>
      <c r="E54" s="38" t="s">
        <v>230</v>
      </c>
      <c r="F54" s="2">
        <v>37622</v>
      </c>
      <c r="G54" s="2">
        <v>39996</v>
      </c>
      <c r="H54" s="38" t="s">
        <v>4</v>
      </c>
      <c r="I54" s="38" t="s">
        <v>53</v>
      </c>
      <c r="J54" s="38" t="s">
        <v>70</v>
      </c>
      <c r="K54" s="38"/>
      <c r="L54" s="38"/>
      <c r="M54" s="38" t="s">
        <v>232</v>
      </c>
      <c r="N54" s="1">
        <v>63600610</v>
      </c>
      <c r="O54" s="1">
        <v>150</v>
      </c>
      <c r="P54" s="45">
        <v>9.5400915000000008</v>
      </c>
      <c r="Q54" s="1">
        <v>979684</v>
      </c>
      <c r="R54" s="10">
        <v>1934.02781791702</v>
      </c>
      <c r="S54" s="61">
        <f t="shared" si="0"/>
        <v>1.5403688738205499E-2</v>
      </c>
      <c r="T54" s="10" t="s">
        <v>649</v>
      </c>
      <c r="U54" s="10" t="s">
        <v>382</v>
      </c>
      <c r="V54" s="50" t="s">
        <v>382</v>
      </c>
      <c r="W54" s="10" t="s">
        <v>724</v>
      </c>
      <c r="X54" s="45">
        <v>19.99078369140625</v>
      </c>
      <c r="Y54" s="45"/>
      <c r="Z54" s="45">
        <v>32.28</v>
      </c>
      <c r="AG54" s="10">
        <v>1684.2807454630099</v>
      </c>
      <c r="AR54" s="48">
        <v>1.6255454401273628E-2</v>
      </c>
    </row>
    <row r="55" spans="1:44" x14ac:dyDescent="0.25">
      <c r="A55" s="48" t="s">
        <v>456</v>
      </c>
      <c r="B55" s="38" t="s">
        <v>231</v>
      </c>
      <c r="C55" s="38" t="s">
        <v>5</v>
      </c>
      <c r="D55" s="38"/>
      <c r="E55" s="38" t="s">
        <v>230</v>
      </c>
      <c r="F55" s="2">
        <v>37622</v>
      </c>
      <c r="G55" s="2">
        <v>38079</v>
      </c>
      <c r="H55" s="38" t="s">
        <v>4</v>
      </c>
      <c r="I55" s="38" t="s">
        <v>53</v>
      </c>
      <c r="J55" s="38" t="s">
        <v>70</v>
      </c>
      <c r="K55" s="38"/>
      <c r="L55" s="38"/>
      <c r="M55" s="38" t="s">
        <v>229</v>
      </c>
      <c r="N55" s="1">
        <v>56110872</v>
      </c>
      <c r="O55" s="1">
        <v>150</v>
      </c>
      <c r="P55" s="45">
        <v>8.4166308000000001</v>
      </c>
      <c r="Q55" s="1">
        <v>1015414</v>
      </c>
      <c r="R55" s="10">
        <v>1852.0825941578</v>
      </c>
      <c r="S55" s="61">
        <f t="shared" si="0"/>
        <v>1.8096564245160901E-2</v>
      </c>
      <c r="T55" s="10" t="s">
        <v>649</v>
      </c>
      <c r="U55" s="10" t="s">
        <v>382</v>
      </c>
      <c r="V55" s="50" t="s">
        <v>382</v>
      </c>
      <c r="W55" s="10" t="s">
        <v>725</v>
      </c>
      <c r="X55" s="45">
        <v>21.48088264465332</v>
      </c>
      <c r="Y55" s="45"/>
      <c r="Z55" s="45">
        <v>34.25</v>
      </c>
      <c r="AG55" s="1">
        <v>1727</v>
      </c>
      <c r="AR55" s="48">
        <v>1.6761902276578335E-2</v>
      </c>
    </row>
    <row r="56" spans="1:44" x14ac:dyDescent="0.25">
      <c r="A56" s="48" t="s">
        <v>457</v>
      </c>
      <c r="B56" s="38" t="s">
        <v>228</v>
      </c>
      <c r="C56" s="38" t="s">
        <v>5</v>
      </c>
      <c r="D56" s="38"/>
      <c r="E56" s="38" t="s">
        <v>83</v>
      </c>
      <c r="F56" s="2">
        <v>37166</v>
      </c>
      <c r="G56" s="38"/>
      <c r="H56" s="38" t="s">
        <v>4</v>
      </c>
      <c r="I56" s="38" t="s">
        <v>3</v>
      </c>
      <c r="J56" s="38" t="s">
        <v>101</v>
      </c>
      <c r="K56" s="38" t="s">
        <v>634</v>
      </c>
      <c r="L56" s="38"/>
      <c r="M56" s="38" t="s">
        <v>227</v>
      </c>
      <c r="N56" s="1">
        <v>32127952</v>
      </c>
      <c r="O56" s="1">
        <v>150</v>
      </c>
      <c r="P56" s="45">
        <v>4.8191928000000006</v>
      </c>
      <c r="Q56" s="1">
        <v>973233</v>
      </c>
      <c r="R56" s="10">
        <v>1875.27227088227</v>
      </c>
      <c r="S56" s="61">
        <f t="shared" si="0"/>
        <v>3.0292407060369113E-2</v>
      </c>
      <c r="T56" s="10" t="s">
        <v>649</v>
      </c>
      <c r="U56" s="10" t="s">
        <v>382</v>
      </c>
      <c r="V56" s="50" t="s">
        <v>382</v>
      </c>
      <c r="W56" s="10" t="s">
        <v>726</v>
      </c>
      <c r="X56" s="45">
        <v>21.510169982910156</v>
      </c>
      <c r="Y56" s="45"/>
      <c r="Z56" s="45">
        <v>35.340000000000003</v>
      </c>
      <c r="AG56" s="10">
        <v>1828.2202036321501</v>
      </c>
      <c r="AR56" s="48">
        <v>1.6944325073624537E-2</v>
      </c>
    </row>
    <row r="57" spans="1:44" x14ac:dyDescent="0.25">
      <c r="A57" s="48" t="s">
        <v>458</v>
      </c>
      <c r="B57" s="38" t="s">
        <v>226</v>
      </c>
      <c r="C57" s="38" t="s">
        <v>5</v>
      </c>
      <c r="D57" s="38"/>
      <c r="E57" s="38" t="s">
        <v>83</v>
      </c>
      <c r="F57" s="2">
        <v>37166</v>
      </c>
      <c r="G57" s="38"/>
      <c r="H57" s="38" t="s">
        <v>4</v>
      </c>
      <c r="I57" s="38" t="s">
        <v>3</v>
      </c>
      <c r="J57" s="38" t="s">
        <v>101</v>
      </c>
      <c r="K57" s="38" t="s">
        <v>634</v>
      </c>
      <c r="L57" s="38"/>
      <c r="M57" s="38" t="s">
        <v>225</v>
      </c>
      <c r="N57" s="1">
        <v>79729138</v>
      </c>
      <c r="O57" s="1">
        <v>150</v>
      </c>
      <c r="P57" s="45">
        <v>11.959370700000001</v>
      </c>
      <c r="Q57" s="1">
        <v>2818473</v>
      </c>
      <c r="R57" s="10">
        <v>5491.7230649068797</v>
      </c>
      <c r="S57" s="61">
        <f t="shared" si="0"/>
        <v>3.5350601683414661E-2</v>
      </c>
      <c r="T57" s="10" t="s">
        <v>649</v>
      </c>
      <c r="U57" s="10" t="s">
        <v>382</v>
      </c>
      <c r="V57" s="50" t="s">
        <v>382</v>
      </c>
      <c r="W57" s="10" t="s">
        <v>727</v>
      </c>
      <c r="X57" s="45">
        <v>20.748199462890625</v>
      </c>
      <c r="Y57" s="45"/>
      <c r="Z57" s="45">
        <v>35.06</v>
      </c>
      <c r="AG57" s="10">
        <v>1852.0825941578</v>
      </c>
      <c r="AR57" s="48">
        <v>1.7037840943661228E-2</v>
      </c>
    </row>
    <row r="58" spans="1:44" x14ac:dyDescent="0.25">
      <c r="A58" s="48" t="s">
        <v>459</v>
      </c>
      <c r="B58" s="38" t="s">
        <v>224</v>
      </c>
      <c r="C58" s="38" t="s">
        <v>5</v>
      </c>
      <c r="D58" s="38"/>
      <c r="E58" s="38" t="s">
        <v>83</v>
      </c>
      <c r="F58" s="2">
        <v>32874</v>
      </c>
      <c r="G58" s="38"/>
      <c r="H58" s="38" t="s">
        <v>4</v>
      </c>
      <c r="I58" s="38" t="s">
        <v>3</v>
      </c>
      <c r="J58" s="38" t="s">
        <v>106</v>
      </c>
      <c r="K58" s="38" t="s">
        <v>202</v>
      </c>
      <c r="L58" s="38"/>
      <c r="M58" s="38" t="s">
        <v>223</v>
      </c>
      <c r="N58" s="1">
        <v>61603548</v>
      </c>
      <c r="O58" s="1">
        <v>150</v>
      </c>
      <c r="P58" s="45">
        <v>9.2405322000000005</v>
      </c>
      <c r="Q58" s="1">
        <v>835237</v>
      </c>
      <c r="R58" s="10">
        <v>1633.4291695105501</v>
      </c>
      <c r="S58" s="61">
        <f t="shared" si="0"/>
        <v>1.355826128715833E-2</v>
      </c>
      <c r="T58" s="10" t="s">
        <v>649</v>
      </c>
      <c r="U58" s="10" t="s">
        <v>382</v>
      </c>
      <c r="V58" s="50" t="s">
        <v>382</v>
      </c>
      <c r="W58" s="10" t="s">
        <v>728</v>
      </c>
      <c r="X58" s="45">
        <v>23.535686492919922</v>
      </c>
      <c r="Y58" s="45"/>
      <c r="Z58" s="45">
        <v>34.07</v>
      </c>
      <c r="AG58" s="10">
        <v>1862.28646897986</v>
      </c>
      <c r="AR58" s="48">
        <v>1.7769054339043994E-2</v>
      </c>
    </row>
    <row r="59" spans="1:44" x14ac:dyDescent="0.25">
      <c r="A59" s="48" t="s">
        <v>460</v>
      </c>
      <c r="B59" s="38" t="s">
        <v>222</v>
      </c>
      <c r="C59" s="38" t="s">
        <v>5</v>
      </c>
      <c r="D59" s="38"/>
      <c r="E59" s="38" t="s">
        <v>54</v>
      </c>
      <c r="F59" s="2">
        <v>31413</v>
      </c>
      <c r="G59" s="38"/>
      <c r="H59" s="38" t="s">
        <v>4</v>
      </c>
      <c r="I59" s="38" t="s">
        <v>53</v>
      </c>
      <c r="J59" s="38" t="s">
        <v>70</v>
      </c>
      <c r="K59" s="38" t="s">
        <v>221</v>
      </c>
      <c r="L59" s="38"/>
      <c r="M59" s="38" t="s">
        <v>220</v>
      </c>
      <c r="N59" s="1">
        <v>69698312</v>
      </c>
      <c r="O59" s="1">
        <v>150</v>
      </c>
      <c r="P59" s="45">
        <v>10.454746800000001</v>
      </c>
      <c r="Q59" s="1">
        <v>3756649</v>
      </c>
      <c r="R59" s="10">
        <v>6794.9998894291703</v>
      </c>
      <c r="S59" s="61">
        <f t="shared" si="0"/>
        <v>5.3898708479482256E-2</v>
      </c>
      <c r="T59" s="10" t="s">
        <v>649</v>
      </c>
      <c r="U59" s="10" t="s">
        <v>382</v>
      </c>
      <c r="V59" s="50" t="s">
        <v>657</v>
      </c>
      <c r="W59" s="10" t="s">
        <v>729</v>
      </c>
      <c r="X59" s="45">
        <v>21.975847244262695</v>
      </c>
      <c r="Y59" s="45"/>
      <c r="Z59" s="45">
        <v>33.65</v>
      </c>
      <c r="AG59" s="10">
        <v>1875.27227088227</v>
      </c>
      <c r="AR59" s="48">
        <v>1.7982290337321405E-2</v>
      </c>
    </row>
    <row r="60" spans="1:44" x14ac:dyDescent="0.25">
      <c r="A60" s="48" t="s">
        <v>461</v>
      </c>
      <c r="B60" s="38" t="s">
        <v>219</v>
      </c>
      <c r="C60" s="38" t="s">
        <v>5</v>
      </c>
      <c r="D60" s="38"/>
      <c r="E60" s="38" t="s">
        <v>54</v>
      </c>
      <c r="F60" s="2">
        <v>31778</v>
      </c>
      <c r="G60" s="38">
        <v>2004</v>
      </c>
      <c r="H60" s="38" t="s">
        <v>4</v>
      </c>
      <c r="I60" s="38" t="s">
        <v>3</v>
      </c>
      <c r="J60" s="38" t="s">
        <v>2</v>
      </c>
      <c r="K60" s="38" t="s">
        <v>218</v>
      </c>
      <c r="L60" s="38"/>
      <c r="M60" s="38" t="s">
        <v>217</v>
      </c>
      <c r="N60" s="1">
        <v>36023048</v>
      </c>
      <c r="O60" s="1">
        <v>150</v>
      </c>
      <c r="P60" s="45">
        <v>5.4034572000000001</v>
      </c>
      <c r="Q60" s="1">
        <v>994900</v>
      </c>
      <c r="R60" s="10">
        <v>1920.5723397571101</v>
      </c>
      <c r="S60" s="61">
        <f t="shared" si="0"/>
        <v>2.761842917900784E-2</v>
      </c>
      <c r="T60" s="10" t="s">
        <v>649</v>
      </c>
      <c r="U60" s="10" t="s">
        <v>382</v>
      </c>
      <c r="V60" s="50" t="s">
        <v>657</v>
      </c>
      <c r="W60" s="10" t="s">
        <v>730</v>
      </c>
      <c r="X60" s="45">
        <v>21.453365325927734</v>
      </c>
      <c r="Y60" s="45"/>
      <c r="Z60" s="45">
        <v>35.24</v>
      </c>
      <c r="AG60" s="10">
        <v>1891.9888627294799</v>
      </c>
      <c r="AR60" s="48">
        <v>1.8096564245160901E-2</v>
      </c>
    </row>
    <row r="61" spans="1:44" x14ac:dyDescent="0.25">
      <c r="A61" s="48" t="s">
        <v>462</v>
      </c>
      <c r="B61" s="38" t="s">
        <v>216</v>
      </c>
      <c r="C61" s="38" t="s">
        <v>5</v>
      </c>
      <c r="D61" s="38"/>
      <c r="E61" s="38" t="s">
        <v>83</v>
      </c>
      <c r="F61" s="2">
        <v>37524</v>
      </c>
      <c r="G61" s="2">
        <v>37735</v>
      </c>
      <c r="H61" s="38" t="s">
        <v>4</v>
      </c>
      <c r="I61" s="38" t="s">
        <v>3</v>
      </c>
      <c r="J61" s="38" t="s">
        <v>101</v>
      </c>
      <c r="K61" s="38" t="s">
        <v>100</v>
      </c>
      <c r="L61" s="38"/>
      <c r="M61" s="38" t="s">
        <v>215</v>
      </c>
      <c r="N61" s="1">
        <v>43403480</v>
      </c>
      <c r="O61" s="1">
        <v>150</v>
      </c>
      <c r="P61" s="45">
        <v>6.5105220000000008</v>
      </c>
      <c r="Q61" s="1">
        <v>424306</v>
      </c>
      <c r="R61" s="10">
        <v>819.66335597282102</v>
      </c>
      <c r="S61" s="61">
        <f t="shared" si="0"/>
        <v>9.7758520745341165E-3</v>
      </c>
      <c r="T61" s="10" t="s">
        <v>649</v>
      </c>
      <c r="U61" s="10" t="s">
        <v>382</v>
      </c>
      <c r="V61" s="50" t="s">
        <v>382</v>
      </c>
      <c r="W61" s="10" t="s">
        <v>731</v>
      </c>
      <c r="X61" s="45">
        <v>21.266677856445313</v>
      </c>
      <c r="Y61" s="45"/>
      <c r="Z61" s="45">
        <v>32.94</v>
      </c>
      <c r="AG61" s="10">
        <v>1920.5723397571101</v>
      </c>
      <c r="AR61" s="48">
        <v>1.8372635512396752E-2</v>
      </c>
    </row>
    <row r="62" spans="1:44" x14ac:dyDescent="0.25">
      <c r="A62" s="48" t="s">
        <v>463</v>
      </c>
      <c r="B62" s="38" t="s">
        <v>214</v>
      </c>
      <c r="C62" s="38" t="s">
        <v>5</v>
      </c>
      <c r="D62" s="38"/>
      <c r="E62" s="38" t="s">
        <v>83</v>
      </c>
      <c r="F62" s="2">
        <v>37524</v>
      </c>
      <c r="G62" s="2">
        <v>41157</v>
      </c>
      <c r="H62" s="38" t="s">
        <v>4</v>
      </c>
      <c r="I62" s="38" t="s">
        <v>3</v>
      </c>
      <c r="J62" s="38" t="s">
        <v>101</v>
      </c>
      <c r="K62" s="38" t="s">
        <v>100</v>
      </c>
      <c r="L62" s="38"/>
      <c r="M62" s="38" t="s">
        <v>213</v>
      </c>
      <c r="N62" s="1">
        <v>75400954</v>
      </c>
      <c r="O62" s="1">
        <v>150</v>
      </c>
      <c r="P62" s="45">
        <v>11.310143100000001</v>
      </c>
      <c r="Q62" s="1">
        <v>1540315</v>
      </c>
      <c r="R62" s="10">
        <v>2973.37162016605</v>
      </c>
      <c r="S62" s="61">
        <f t="shared" si="0"/>
        <v>2.0428322432100791E-2</v>
      </c>
      <c r="T62" s="10" t="s">
        <v>649</v>
      </c>
      <c r="U62" s="10" t="s">
        <v>382</v>
      </c>
      <c r="V62" s="50" t="s">
        <v>382</v>
      </c>
      <c r="W62" s="10" t="s">
        <v>732</v>
      </c>
      <c r="X62" s="45">
        <v>19.234697341918945</v>
      </c>
      <c r="Y62" s="45"/>
      <c r="Z62" s="45">
        <v>32.75</v>
      </c>
      <c r="AG62" s="10">
        <v>1934.02781791702</v>
      </c>
      <c r="AR62" s="48">
        <v>1.8535012978349148E-2</v>
      </c>
    </row>
    <row r="63" spans="1:44" x14ac:dyDescent="0.25">
      <c r="A63" s="48" t="s">
        <v>464</v>
      </c>
      <c r="B63" s="38" t="s">
        <v>212</v>
      </c>
      <c r="C63" s="38" t="s">
        <v>5</v>
      </c>
      <c r="D63" s="38"/>
      <c r="E63" s="38" t="s">
        <v>83</v>
      </c>
      <c r="F63" s="2">
        <v>37524</v>
      </c>
      <c r="G63" s="38">
        <v>2013</v>
      </c>
      <c r="H63" s="38" t="s">
        <v>4</v>
      </c>
      <c r="I63" s="38" t="s">
        <v>3</v>
      </c>
      <c r="J63" s="38" t="s">
        <v>101</v>
      </c>
      <c r="K63" s="38" t="s">
        <v>100</v>
      </c>
      <c r="L63" s="38"/>
      <c r="M63" s="38" t="s">
        <v>211</v>
      </c>
      <c r="N63" s="1">
        <v>57240232</v>
      </c>
      <c r="O63" s="1">
        <v>150</v>
      </c>
      <c r="P63" s="45">
        <v>8.5860348000000002</v>
      </c>
      <c r="Q63" s="1">
        <v>6440740</v>
      </c>
      <c r="R63" s="10">
        <v>12495.6702902421</v>
      </c>
      <c r="S63" s="61">
        <f t="shared" si="0"/>
        <v>0.11252120711180905</v>
      </c>
      <c r="T63" s="10" t="s">
        <v>649</v>
      </c>
      <c r="U63" s="10" t="s">
        <v>382</v>
      </c>
      <c r="V63" s="50" t="s">
        <v>382</v>
      </c>
      <c r="W63" s="10" t="s">
        <v>733</v>
      </c>
      <c r="X63" s="45">
        <v>21.644287109375</v>
      </c>
      <c r="Y63" s="45"/>
      <c r="Z63" s="45">
        <v>37.5</v>
      </c>
      <c r="AG63" s="1">
        <v>1947</v>
      </c>
      <c r="AR63" s="48">
        <v>1.9496802072284564E-2</v>
      </c>
    </row>
    <row r="64" spans="1:44" x14ac:dyDescent="0.25">
      <c r="A64" s="48" t="s">
        <v>465</v>
      </c>
      <c r="B64" s="38" t="s">
        <v>210</v>
      </c>
      <c r="C64" s="38" t="s">
        <v>5</v>
      </c>
      <c r="D64" s="38"/>
      <c r="E64" s="38" t="s">
        <v>83</v>
      </c>
      <c r="F64" s="2">
        <v>32874</v>
      </c>
      <c r="G64" s="38">
        <v>2003</v>
      </c>
      <c r="H64" s="38" t="s">
        <v>4</v>
      </c>
      <c r="I64" s="38" t="s">
        <v>3</v>
      </c>
      <c r="J64" s="38" t="s">
        <v>2</v>
      </c>
      <c r="K64" s="38" t="s">
        <v>319</v>
      </c>
      <c r="L64" s="38"/>
      <c r="M64" s="38" t="s">
        <v>209</v>
      </c>
      <c r="N64" s="1">
        <v>57294290</v>
      </c>
      <c r="O64" s="1">
        <v>150</v>
      </c>
      <c r="P64" s="45">
        <v>8.5941435000000013</v>
      </c>
      <c r="Q64" s="1">
        <v>976171</v>
      </c>
      <c r="R64" s="10">
        <v>1891.9888627294799</v>
      </c>
      <c r="S64" s="61">
        <f t="shared" si="0"/>
        <v>1.7037840943661228E-2</v>
      </c>
      <c r="T64" s="10" t="s">
        <v>649</v>
      </c>
      <c r="U64" s="10" t="s">
        <v>382</v>
      </c>
      <c r="V64" s="50" t="s">
        <v>382</v>
      </c>
      <c r="W64" s="10" t="s">
        <v>734</v>
      </c>
      <c r="X64" s="45">
        <v>18.567935943603516</v>
      </c>
      <c r="Y64" s="45"/>
      <c r="Z64" s="45">
        <v>31.04</v>
      </c>
      <c r="AG64" s="1">
        <v>2020</v>
      </c>
      <c r="AR64" s="48">
        <v>1.959977162465272E-2</v>
      </c>
    </row>
    <row r="65" spans="1:44" x14ac:dyDescent="0.25">
      <c r="A65" s="48" t="s">
        <v>466</v>
      </c>
      <c r="B65" s="38" t="s">
        <v>208</v>
      </c>
      <c r="C65" s="38" t="s">
        <v>5</v>
      </c>
      <c r="D65" s="38"/>
      <c r="E65" s="38" t="s">
        <v>83</v>
      </c>
      <c r="F65" s="2">
        <v>32143</v>
      </c>
      <c r="G65" s="2">
        <v>37595</v>
      </c>
      <c r="H65" s="38" t="s">
        <v>4</v>
      </c>
      <c r="I65" s="38" t="s">
        <v>3</v>
      </c>
      <c r="J65" s="38" t="s">
        <v>2</v>
      </c>
      <c r="K65" s="38" t="s">
        <v>207</v>
      </c>
      <c r="L65" s="38"/>
      <c r="M65" s="38" t="s">
        <v>206</v>
      </c>
      <c r="N65" s="1">
        <v>73774722</v>
      </c>
      <c r="O65" s="1">
        <v>150</v>
      </c>
      <c r="P65" s="45">
        <v>11.066208300000001</v>
      </c>
      <c r="Q65" s="1">
        <v>1173149</v>
      </c>
      <c r="R65" s="10">
        <v>2312.9311516226699</v>
      </c>
      <c r="S65" s="61">
        <f t="shared" si="0"/>
        <v>1.5901774594284476E-2</v>
      </c>
      <c r="T65" s="10" t="s">
        <v>649</v>
      </c>
      <c r="U65" s="10" t="s">
        <v>382</v>
      </c>
      <c r="V65" s="50" t="s">
        <v>382</v>
      </c>
      <c r="W65" s="10" t="s">
        <v>735</v>
      </c>
      <c r="X65" s="45">
        <v>20.054616928100586</v>
      </c>
      <c r="Y65" s="45"/>
      <c r="Z65" s="45">
        <v>33.909999999999997</v>
      </c>
      <c r="AG65" s="10">
        <v>2119.4909258165499</v>
      </c>
      <c r="AR65" s="48">
        <v>1.9681497388219518E-2</v>
      </c>
    </row>
    <row r="66" spans="1:44" x14ac:dyDescent="0.25">
      <c r="A66" s="48" t="s">
        <v>467</v>
      </c>
      <c r="B66" s="38" t="s">
        <v>205</v>
      </c>
      <c r="C66" s="38" t="s">
        <v>5</v>
      </c>
      <c r="D66" s="38"/>
      <c r="E66" s="38" t="s">
        <v>54</v>
      </c>
      <c r="F66" s="2">
        <v>31778</v>
      </c>
      <c r="G66" s="2">
        <v>36094</v>
      </c>
      <c r="H66" s="38" t="s">
        <v>4</v>
      </c>
      <c r="I66" s="38" t="s">
        <v>3</v>
      </c>
      <c r="J66" s="38" t="s">
        <v>2</v>
      </c>
      <c r="K66" s="38" t="s">
        <v>20</v>
      </c>
      <c r="L66" s="38"/>
      <c r="M66" s="38" t="s">
        <v>204</v>
      </c>
      <c r="N66" s="1">
        <v>50862656</v>
      </c>
      <c r="O66" s="1">
        <v>150</v>
      </c>
      <c r="P66" s="45">
        <v>7.6293984000000004</v>
      </c>
      <c r="Q66" s="1">
        <v>1562055</v>
      </c>
      <c r="R66" s="10">
        <v>3015.7621557410298</v>
      </c>
      <c r="S66" s="61">
        <f t="shared" si="0"/>
        <v>3.0711235370799353E-2</v>
      </c>
      <c r="T66" s="10" t="s">
        <v>649</v>
      </c>
      <c r="U66" s="10" t="s">
        <v>382</v>
      </c>
      <c r="V66" s="50" t="s">
        <v>657</v>
      </c>
      <c r="W66" s="10" t="s">
        <v>736</v>
      </c>
      <c r="X66" s="45">
        <v>22.276443481445313</v>
      </c>
      <c r="Y66" s="45"/>
      <c r="Z66" s="45">
        <v>35</v>
      </c>
      <c r="AG66" s="10">
        <v>2144.9865738397202</v>
      </c>
      <c r="AR66" s="48">
        <v>1.9767473963566647E-2</v>
      </c>
    </row>
    <row r="67" spans="1:44" x14ac:dyDescent="0.25">
      <c r="A67" s="48" t="s">
        <v>468</v>
      </c>
      <c r="B67" s="38" t="s">
        <v>203</v>
      </c>
      <c r="C67" s="38" t="s">
        <v>5</v>
      </c>
      <c r="D67" s="38"/>
      <c r="E67" s="38" t="s">
        <v>83</v>
      </c>
      <c r="F67" s="2">
        <v>38628</v>
      </c>
      <c r="G67" s="38"/>
      <c r="H67" s="38" t="s">
        <v>4</v>
      </c>
      <c r="I67" s="38" t="s">
        <v>3</v>
      </c>
      <c r="J67" s="38" t="s">
        <v>106</v>
      </c>
      <c r="K67" s="38" t="s">
        <v>202</v>
      </c>
      <c r="L67" s="38"/>
      <c r="M67" s="38" t="s">
        <v>201</v>
      </c>
      <c r="N67" s="1">
        <v>62272284</v>
      </c>
      <c r="O67" s="1">
        <v>150</v>
      </c>
      <c r="P67" s="45">
        <v>9.3408426000000002</v>
      </c>
      <c r="Q67" s="1">
        <v>2202645</v>
      </c>
      <c r="R67" s="10">
        <v>4270.9901142257404</v>
      </c>
      <c r="S67" s="61">
        <f t="shared" si="0"/>
        <v>3.5371193386772193E-2</v>
      </c>
      <c r="T67" s="10" t="s">
        <v>649</v>
      </c>
      <c r="U67" s="10" t="s">
        <v>382</v>
      </c>
      <c r="V67" s="50" t="s">
        <v>382</v>
      </c>
      <c r="W67" s="10" t="s">
        <v>737</v>
      </c>
      <c r="X67" s="45">
        <v>22.733125686645508</v>
      </c>
      <c r="Y67" s="45"/>
      <c r="Z67" s="45">
        <v>34.31</v>
      </c>
      <c r="AG67" s="10">
        <v>2199.21729001221</v>
      </c>
      <c r="AR67" s="48">
        <v>1.9798889073745912E-2</v>
      </c>
    </row>
    <row r="68" spans="1:44" x14ac:dyDescent="0.25">
      <c r="A68" s="48" t="s">
        <v>469</v>
      </c>
      <c r="B68" s="38" t="s">
        <v>200</v>
      </c>
      <c r="C68" s="38" t="s">
        <v>5</v>
      </c>
      <c r="D68" s="38"/>
      <c r="E68" s="38" t="s">
        <v>199</v>
      </c>
      <c r="F68" s="2">
        <v>39023</v>
      </c>
      <c r="G68" s="38"/>
      <c r="H68" s="38" t="s">
        <v>4</v>
      </c>
      <c r="I68" s="38" t="s">
        <v>198</v>
      </c>
      <c r="J68" s="38"/>
      <c r="K68" s="38"/>
      <c r="L68" s="38"/>
      <c r="M68" s="38" t="s">
        <v>197</v>
      </c>
      <c r="N68" s="1">
        <v>64044916</v>
      </c>
      <c r="O68" s="1">
        <v>150</v>
      </c>
      <c r="P68" s="45">
        <v>9.6067374000000001</v>
      </c>
      <c r="Q68" s="1">
        <v>1897268</v>
      </c>
      <c r="R68" s="10">
        <v>3764.5261935608801</v>
      </c>
      <c r="S68" s="61">
        <f t="shared" si="0"/>
        <v>2.9624021991066396E-2</v>
      </c>
      <c r="T68" s="50" t="s">
        <v>649</v>
      </c>
      <c r="U68" s="10" t="s">
        <v>393</v>
      </c>
      <c r="V68" s="50" t="s">
        <v>656</v>
      </c>
      <c r="W68" s="10" t="s">
        <v>738</v>
      </c>
      <c r="X68" s="45">
        <v>21.397851943969727</v>
      </c>
      <c r="Y68" s="45"/>
      <c r="Z68" s="45">
        <v>33.1</v>
      </c>
      <c r="AG68" s="1">
        <v>2290</v>
      </c>
      <c r="AR68" s="48">
        <v>1.9823428908386641E-2</v>
      </c>
    </row>
    <row r="69" spans="1:44" x14ac:dyDescent="0.25">
      <c r="A69" s="48" t="s">
        <v>470</v>
      </c>
      <c r="B69" s="38" t="s">
        <v>196</v>
      </c>
      <c r="C69" s="38" t="s">
        <v>5</v>
      </c>
      <c r="D69" s="38" t="s">
        <v>193</v>
      </c>
      <c r="E69" s="38" t="s">
        <v>57</v>
      </c>
      <c r="F69" s="2">
        <v>37903</v>
      </c>
      <c r="G69" s="38"/>
      <c r="H69" s="38" t="s">
        <v>4</v>
      </c>
      <c r="I69" s="38" t="s">
        <v>53</v>
      </c>
      <c r="J69" s="38" t="s">
        <v>607</v>
      </c>
      <c r="L69" s="38"/>
      <c r="M69" s="38" t="s">
        <v>195</v>
      </c>
      <c r="N69" s="1">
        <v>67582396</v>
      </c>
      <c r="O69" s="1">
        <v>150</v>
      </c>
      <c r="P69" s="45">
        <v>10.137359400000001</v>
      </c>
      <c r="Q69" s="1">
        <v>771265</v>
      </c>
      <c r="R69" s="10">
        <v>1477.57483284506</v>
      </c>
      <c r="S69" s="61">
        <f t="shared" ref="S69:S132" si="4">Q69/N69</f>
        <v>1.1412217465625219E-2</v>
      </c>
      <c r="T69" s="10" t="s">
        <v>650</v>
      </c>
      <c r="U69" s="10" t="s">
        <v>394</v>
      </c>
      <c r="V69" s="50" t="s">
        <v>394</v>
      </c>
      <c r="W69" s="10" t="s">
        <v>739</v>
      </c>
      <c r="X69" s="45">
        <v>24.411455154418945</v>
      </c>
      <c r="Y69" s="45"/>
      <c r="Z69" s="45">
        <v>33.229999999999997</v>
      </c>
      <c r="AG69" s="10">
        <v>2312.9311516226699</v>
      </c>
      <c r="AR69" s="48">
        <v>2.0360513827786014E-2</v>
      </c>
    </row>
    <row r="70" spans="1:44" x14ac:dyDescent="0.25">
      <c r="A70" s="48" t="s">
        <v>471</v>
      </c>
      <c r="B70" s="38" t="s">
        <v>194</v>
      </c>
      <c r="C70" s="38" t="s">
        <v>5</v>
      </c>
      <c r="D70" s="38" t="s">
        <v>193</v>
      </c>
      <c r="E70" s="38" t="s">
        <v>57</v>
      </c>
      <c r="F70" s="2">
        <v>37903</v>
      </c>
      <c r="G70" s="38"/>
      <c r="H70" s="38" t="s">
        <v>4</v>
      </c>
      <c r="I70" s="38" t="s">
        <v>53</v>
      </c>
      <c r="J70" s="38" t="s">
        <v>607</v>
      </c>
      <c r="L70" s="38"/>
      <c r="M70" s="38" t="s">
        <v>192</v>
      </c>
      <c r="N70" s="1">
        <v>78134440</v>
      </c>
      <c r="O70" s="1">
        <v>150</v>
      </c>
      <c r="P70" s="45">
        <v>11.720166000000001</v>
      </c>
      <c r="Q70" s="1">
        <v>1986800</v>
      </c>
      <c r="R70" s="10">
        <v>3807.3769158657101</v>
      </c>
      <c r="S70" s="61">
        <f t="shared" si="4"/>
        <v>2.542796748783251E-2</v>
      </c>
      <c r="T70" s="10" t="s">
        <v>650</v>
      </c>
      <c r="U70" s="10" t="s">
        <v>394</v>
      </c>
      <c r="V70" s="50" t="s">
        <v>394</v>
      </c>
      <c r="W70" s="10" t="s">
        <v>740</v>
      </c>
      <c r="X70" s="45">
        <v>25.073869705200195</v>
      </c>
      <c r="Y70" s="45"/>
      <c r="Z70" s="45">
        <v>33.82</v>
      </c>
      <c r="AG70" s="10">
        <v>2391.70653395612</v>
      </c>
      <c r="AR70" s="48">
        <v>2.0428322432100791E-2</v>
      </c>
    </row>
    <row r="71" spans="1:44" x14ac:dyDescent="0.25">
      <c r="A71" s="48" t="s">
        <v>472</v>
      </c>
      <c r="B71" s="38" t="s">
        <v>191</v>
      </c>
      <c r="C71" s="38" t="s">
        <v>5</v>
      </c>
      <c r="D71" s="38"/>
      <c r="E71" s="38" t="s">
        <v>57</v>
      </c>
      <c r="F71" s="2">
        <v>38293</v>
      </c>
      <c r="G71" s="38"/>
      <c r="H71" s="38" t="s">
        <v>4</v>
      </c>
      <c r="I71" s="38" t="s">
        <v>160</v>
      </c>
      <c r="J71" s="48" t="s">
        <v>617</v>
      </c>
      <c r="K71" s="38" t="s">
        <v>618</v>
      </c>
      <c r="L71" s="38"/>
      <c r="M71" s="38" t="s">
        <v>190</v>
      </c>
      <c r="N71" s="1">
        <v>63825528</v>
      </c>
      <c r="O71" s="1">
        <v>150</v>
      </c>
      <c r="P71" s="45">
        <v>9.5738292000000005</v>
      </c>
      <c r="Q71" s="1">
        <v>1330783</v>
      </c>
      <c r="R71" s="10">
        <v>2597.2294558414801</v>
      </c>
      <c r="S71" s="61">
        <f t="shared" si="4"/>
        <v>2.0850324967151074E-2</v>
      </c>
      <c r="T71" s="10" t="s">
        <v>650</v>
      </c>
      <c r="U71" s="10" t="s">
        <v>394</v>
      </c>
      <c r="V71" s="50" t="s">
        <v>394</v>
      </c>
      <c r="W71" s="10" t="s">
        <v>741</v>
      </c>
      <c r="X71" s="45">
        <v>20.438507080078125</v>
      </c>
      <c r="Y71" s="45"/>
      <c r="Z71" s="45">
        <v>33.33</v>
      </c>
      <c r="AG71" s="10">
        <v>2404.4133955427901</v>
      </c>
      <c r="AR71" s="48">
        <v>2.0850324967151074E-2</v>
      </c>
    </row>
    <row r="72" spans="1:44" x14ac:dyDescent="0.25">
      <c r="A72" s="48" t="s">
        <v>473</v>
      </c>
      <c r="B72" s="38" t="s">
        <v>189</v>
      </c>
      <c r="C72" s="38" t="s">
        <v>5</v>
      </c>
      <c r="D72" s="38"/>
      <c r="E72" s="38" t="s">
        <v>57</v>
      </c>
      <c r="F72" s="2">
        <v>38293</v>
      </c>
      <c r="G72" s="38"/>
      <c r="H72" s="38" t="s">
        <v>4</v>
      </c>
      <c r="I72" s="38" t="s">
        <v>160</v>
      </c>
      <c r="J72" s="48" t="s">
        <v>617</v>
      </c>
      <c r="K72" s="38" t="s">
        <v>618</v>
      </c>
      <c r="L72" s="38"/>
      <c r="M72" s="38" t="s">
        <v>188</v>
      </c>
      <c r="N72" s="1">
        <v>75873410</v>
      </c>
      <c r="O72" s="1">
        <v>150</v>
      </c>
      <c r="P72" s="45">
        <v>11.381011500000001</v>
      </c>
      <c r="Q72" s="1">
        <v>1225520</v>
      </c>
      <c r="R72" s="10">
        <v>2404.4133955427901</v>
      </c>
      <c r="S72" s="61">
        <f t="shared" si="4"/>
        <v>1.6152167142612941E-2</v>
      </c>
      <c r="T72" s="10" t="s">
        <v>650</v>
      </c>
      <c r="U72" s="10" t="s">
        <v>394</v>
      </c>
      <c r="V72" s="50" t="s">
        <v>394</v>
      </c>
      <c r="W72" s="10" t="s">
        <v>742</v>
      </c>
      <c r="X72" s="45">
        <v>21.096473693847656</v>
      </c>
      <c r="Y72" s="45"/>
      <c r="Z72" s="45">
        <v>32.840000000000003</v>
      </c>
      <c r="AG72" s="10">
        <v>2408.1210433615802</v>
      </c>
      <c r="AR72" s="48">
        <v>2.0864950349552103E-2</v>
      </c>
    </row>
    <row r="73" spans="1:44" x14ac:dyDescent="0.25">
      <c r="A73" s="48" t="s">
        <v>474</v>
      </c>
      <c r="B73" s="38" t="s">
        <v>187</v>
      </c>
      <c r="C73" s="38" t="s">
        <v>5</v>
      </c>
      <c r="D73" s="38"/>
      <c r="E73" s="38" t="s">
        <v>10</v>
      </c>
      <c r="F73" s="2">
        <v>38449</v>
      </c>
      <c r="G73" s="2">
        <v>38551</v>
      </c>
      <c r="H73" s="38" t="s">
        <v>597</v>
      </c>
      <c r="I73" s="38" t="s">
        <v>182</v>
      </c>
      <c r="J73" s="38" t="s">
        <v>181</v>
      </c>
      <c r="K73" s="38" t="s">
        <v>181</v>
      </c>
      <c r="L73" s="38"/>
      <c r="M73" s="38" t="s">
        <v>186</v>
      </c>
      <c r="N73" s="1">
        <v>44329650</v>
      </c>
      <c r="O73" s="1">
        <v>150</v>
      </c>
      <c r="P73" s="45">
        <v>6.6494475000000008</v>
      </c>
      <c r="Q73" s="1">
        <v>751136</v>
      </c>
      <c r="R73" s="10">
        <v>1484.76830802584</v>
      </c>
      <c r="S73" s="61">
        <f t="shared" si="4"/>
        <v>1.6944325073624537E-2</v>
      </c>
      <c r="T73" s="10" t="s">
        <v>650</v>
      </c>
      <c r="U73" s="10" t="s">
        <v>394</v>
      </c>
      <c r="V73" s="50" t="s">
        <v>659</v>
      </c>
      <c r="W73" s="10" t="s">
        <v>743</v>
      </c>
      <c r="X73" s="45">
        <v>22.980854034423828</v>
      </c>
      <c r="Y73" s="45"/>
      <c r="Z73" s="45">
        <v>34.950000000000003</v>
      </c>
      <c r="AG73" s="10">
        <v>2421.3357652295399</v>
      </c>
      <c r="AR73" s="48">
        <v>2.1175850219803269E-2</v>
      </c>
    </row>
    <row r="74" spans="1:44" x14ac:dyDescent="0.25">
      <c r="A74" s="48" t="s">
        <v>475</v>
      </c>
      <c r="B74" s="38" t="s">
        <v>185</v>
      </c>
      <c r="C74" s="38" t="s">
        <v>5</v>
      </c>
      <c r="D74" s="38"/>
      <c r="E74" s="38" t="s">
        <v>10</v>
      </c>
      <c r="F74" s="2">
        <v>38449</v>
      </c>
      <c r="G74" s="2">
        <v>40745</v>
      </c>
      <c r="H74" s="38" t="s">
        <v>597</v>
      </c>
      <c r="I74" s="38" t="s">
        <v>182</v>
      </c>
      <c r="J74" s="38" t="s">
        <v>181</v>
      </c>
      <c r="K74" s="38" t="s">
        <v>181</v>
      </c>
      <c r="L74" s="38"/>
      <c r="M74" s="38" t="s">
        <v>184</v>
      </c>
      <c r="N74" s="1">
        <v>60118996</v>
      </c>
      <c r="O74" s="1">
        <v>150</v>
      </c>
      <c r="P74" s="45">
        <v>9.0178494000000011</v>
      </c>
      <c r="Q74" s="1">
        <v>3330450</v>
      </c>
      <c r="R74" s="10">
        <v>6474.7659499369101</v>
      </c>
      <c r="S74" s="61">
        <f t="shared" si="4"/>
        <v>5.5397631723590329E-2</v>
      </c>
      <c r="T74" s="10" t="s">
        <v>650</v>
      </c>
      <c r="U74" s="10" t="s">
        <v>394</v>
      </c>
      <c r="V74" s="50" t="s">
        <v>659</v>
      </c>
      <c r="W74" s="10" t="s">
        <v>744</v>
      </c>
      <c r="X74" s="45">
        <v>21.39324951171875</v>
      </c>
      <c r="Y74" s="45"/>
      <c r="Z74" s="45">
        <v>34.659999999999997</v>
      </c>
      <c r="AG74" s="10">
        <v>2513.4940744404398</v>
      </c>
      <c r="AR74" s="48">
        <v>2.187359011858786E-2</v>
      </c>
    </row>
    <row r="75" spans="1:44" x14ac:dyDescent="0.25">
      <c r="A75" s="48" t="s">
        <v>476</v>
      </c>
      <c r="B75" s="38" t="s">
        <v>183</v>
      </c>
      <c r="C75" s="38" t="s">
        <v>5</v>
      </c>
      <c r="D75" s="38"/>
      <c r="E75" s="38" t="s">
        <v>10</v>
      </c>
      <c r="F75" s="2">
        <v>38449</v>
      </c>
      <c r="G75" s="2">
        <v>41157</v>
      </c>
      <c r="H75" s="38" t="s">
        <v>597</v>
      </c>
      <c r="I75" s="38" t="s">
        <v>182</v>
      </c>
      <c r="J75" s="38" t="s">
        <v>181</v>
      </c>
      <c r="K75" s="38" t="s">
        <v>181</v>
      </c>
      <c r="L75" s="38"/>
      <c r="M75" s="38" t="s">
        <v>180</v>
      </c>
      <c r="N75" s="1">
        <v>80860722</v>
      </c>
      <c r="O75" s="1">
        <v>150</v>
      </c>
      <c r="P75" s="45">
        <v>12.1291083</v>
      </c>
      <c r="Q75" s="1">
        <v>857749</v>
      </c>
      <c r="R75" s="10">
        <v>1684.2807454630099</v>
      </c>
      <c r="S75" s="61">
        <f t="shared" si="4"/>
        <v>1.0607733628695524E-2</v>
      </c>
      <c r="T75" s="10" t="s">
        <v>650</v>
      </c>
      <c r="U75" s="10" t="s">
        <v>394</v>
      </c>
      <c r="V75" s="50" t="s">
        <v>659</v>
      </c>
      <c r="W75" s="10" t="s">
        <v>745</v>
      </c>
      <c r="X75" s="45">
        <v>20.634937286376953</v>
      </c>
      <c r="Y75" s="45"/>
      <c r="Z75" s="45">
        <v>34.04</v>
      </c>
      <c r="AG75" s="10">
        <v>2545.53340534667</v>
      </c>
      <c r="AR75" s="48">
        <v>2.2227607068429394E-2</v>
      </c>
    </row>
    <row r="76" spans="1:44" x14ac:dyDescent="0.25">
      <c r="A76" s="48" t="s">
        <v>384</v>
      </c>
      <c r="B76" s="38" t="s">
        <v>179</v>
      </c>
      <c r="C76" s="38" t="s">
        <v>5</v>
      </c>
      <c r="D76" s="38"/>
      <c r="E76" s="38" t="s">
        <v>61</v>
      </c>
      <c r="F76" s="2">
        <v>35796</v>
      </c>
      <c r="G76" s="38"/>
      <c r="H76" s="38" t="s">
        <v>4</v>
      </c>
      <c r="I76" s="38" t="s">
        <v>3</v>
      </c>
      <c r="J76" s="38" t="s">
        <v>128</v>
      </c>
      <c r="K76" s="38" t="s">
        <v>172</v>
      </c>
      <c r="L76" s="38"/>
      <c r="M76" s="38" t="s">
        <v>178</v>
      </c>
      <c r="N76" s="1">
        <v>51929280</v>
      </c>
      <c r="O76" s="1">
        <v>150</v>
      </c>
      <c r="P76" s="45">
        <v>7.7893920000000003</v>
      </c>
      <c r="Q76" s="1">
        <v>199454</v>
      </c>
      <c r="R76" s="10">
        <v>390.76666013830499</v>
      </c>
      <c r="S76" s="61">
        <f t="shared" si="4"/>
        <v>3.8408774394715272E-3</v>
      </c>
      <c r="T76" s="10" t="s">
        <v>649</v>
      </c>
      <c r="U76" s="10" t="s">
        <v>382</v>
      </c>
      <c r="V76" s="50" t="s">
        <v>382</v>
      </c>
      <c r="W76" s="10" t="s">
        <v>746</v>
      </c>
      <c r="X76" s="45">
        <v>24.044183731079102</v>
      </c>
      <c r="Y76" s="45"/>
      <c r="Z76" s="45">
        <v>35.51</v>
      </c>
      <c r="AG76" s="10">
        <v>2553.8319525428601</v>
      </c>
      <c r="AR76" s="48">
        <v>2.2314602333245122E-2</v>
      </c>
    </row>
    <row r="77" spans="1:44" x14ac:dyDescent="0.25">
      <c r="A77" s="48" t="s">
        <v>477</v>
      </c>
      <c r="B77" s="38" t="s">
        <v>177</v>
      </c>
      <c r="C77" s="38" t="s">
        <v>5</v>
      </c>
      <c r="D77" s="38"/>
      <c r="E77" s="38" t="s">
        <v>61</v>
      </c>
      <c r="F77" s="2">
        <v>35796</v>
      </c>
      <c r="G77" s="38"/>
      <c r="H77" s="38" t="s">
        <v>4</v>
      </c>
      <c r="I77" s="38" t="s">
        <v>3</v>
      </c>
      <c r="J77" s="38" t="s">
        <v>128</v>
      </c>
      <c r="K77" s="38" t="s">
        <v>172</v>
      </c>
      <c r="L77" s="38"/>
      <c r="M77" s="38" t="s">
        <v>176</v>
      </c>
      <c r="N77" s="1">
        <v>65006630</v>
      </c>
      <c r="O77" s="1">
        <v>150</v>
      </c>
      <c r="P77" s="45">
        <v>9.7509945000000009</v>
      </c>
      <c r="Q77" s="1">
        <v>551149</v>
      </c>
      <c r="R77" s="10">
        <v>1079.0536736614299</v>
      </c>
      <c r="S77" s="61">
        <f t="shared" si="4"/>
        <v>8.4783505928549135E-3</v>
      </c>
      <c r="T77" s="10" t="s">
        <v>649</v>
      </c>
      <c r="U77" s="10" t="s">
        <v>382</v>
      </c>
      <c r="V77" s="50" t="s">
        <v>382</v>
      </c>
      <c r="W77" s="10" t="s">
        <v>747</v>
      </c>
      <c r="X77" s="45">
        <v>24.132186889648438</v>
      </c>
      <c r="Y77" s="45"/>
      <c r="Z77" s="45">
        <v>36.479999999999997</v>
      </c>
      <c r="AG77" s="10">
        <v>2582.9669393854201</v>
      </c>
      <c r="AR77" s="48">
        <v>2.2605681612674074E-2</v>
      </c>
    </row>
    <row r="78" spans="1:44" x14ac:dyDescent="0.25">
      <c r="A78" s="48" t="s">
        <v>478</v>
      </c>
      <c r="B78" s="38" t="s">
        <v>175</v>
      </c>
      <c r="C78" s="38" t="s">
        <v>5</v>
      </c>
      <c r="D78" s="38"/>
      <c r="E78" s="38" t="s">
        <v>61</v>
      </c>
      <c r="F78" s="2">
        <v>35796</v>
      </c>
      <c r="G78" s="2">
        <v>40338</v>
      </c>
      <c r="H78" s="38" t="s">
        <v>4</v>
      </c>
      <c r="I78" s="38" t="s">
        <v>3</v>
      </c>
      <c r="J78" s="38" t="s">
        <v>128</v>
      </c>
      <c r="K78" s="38" t="s">
        <v>172</v>
      </c>
      <c r="L78" s="38"/>
      <c r="M78" s="38" t="s">
        <v>174</v>
      </c>
      <c r="N78" s="1">
        <v>48386452</v>
      </c>
      <c r="O78" s="1">
        <v>150</v>
      </c>
      <c r="P78" s="45">
        <v>7.2579678000000003</v>
      </c>
      <c r="Q78" s="1">
        <v>435779</v>
      </c>
      <c r="R78" s="10">
        <v>856.59204547293405</v>
      </c>
      <c r="S78" s="61">
        <f t="shared" si="4"/>
        <v>9.0062193442081682E-3</v>
      </c>
      <c r="T78" s="10" t="s">
        <v>649</v>
      </c>
      <c r="U78" s="10" t="s">
        <v>382</v>
      </c>
      <c r="V78" s="50" t="s">
        <v>382</v>
      </c>
      <c r="W78" s="10" t="s">
        <v>748</v>
      </c>
      <c r="X78" s="45">
        <v>21.450780868530273</v>
      </c>
      <c r="Y78" s="45"/>
      <c r="Z78" s="45">
        <v>32.5</v>
      </c>
      <c r="AG78" s="10">
        <v>2588.7721765615802</v>
      </c>
      <c r="AR78" s="48">
        <v>2.3426878235895784E-2</v>
      </c>
    </row>
    <row r="79" spans="1:44" x14ac:dyDescent="0.25">
      <c r="A79" s="48" t="s">
        <v>479</v>
      </c>
      <c r="B79" s="38" t="s">
        <v>173</v>
      </c>
      <c r="C79" s="38" t="s">
        <v>5</v>
      </c>
      <c r="D79" s="38"/>
      <c r="E79" s="38" t="s">
        <v>61</v>
      </c>
      <c r="F79" s="2">
        <v>35796</v>
      </c>
      <c r="G79" s="2">
        <v>41067</v>
      </c>
      <c r="H79" s="38" t="s">
        <v>4</v>
      </c>
      <c r="I79" s="38" t="s">
        <v>3</v>
      </c>
      <c r="J79" s="38" t="s">
        <v>128</v>
      </c>
      <c r="K79" s="38" t="s">
        <v>172</v>
      </c>
      <c r="L79" s="38"/>
      <c r="M79" s="38" t="s">
        <v>171</v>
      </c>
      <c r="N79" s="1">
        <v>71706956</v>
      </c>
      <c r="O79" s="1">
        <v>150</v>
      </c>
      <c r="P79" s="45">
        <v>10.756043400000001</v>
      </c>
      <c r="Q79" s="1">
        <v>2363763</v>
      </c>
      <c r="R79" s="10">
        <v>4605.6599993659802</v>
      </c>
      <c r="S79" s="61">
        <f t="shared" si="4"/>
        <v>3.2964207823854633E-2</v>
      </c>
      <c r="T79" s="10" t="s">
        <v>649</v>
      </c>
      <c r="U79" s="10" t="s">
        <v>382</v>
      </c>
      <c r="V79" s="50" t="s">
        <v>382</v>
      </c>
      <c r="W79" s="10" t="s">
        <v>749</v>
      </c>
      <c r="X79" s="45">
        <v>22.443954467773438</v>
      </c>
      <c r="Y79" s="45"/>
      <c r="Z79" s="45">
        <v>35.07</v>
      </c>
      <c r="AG79" s="10">
        <v>2597.2294558414801</v>
      </c>
      <c r="AR79" s="48">
        <v>2.3615785246656397E-2</v>
      </c>
    </row>
    <row r="80" spans="1:44" x14ac:dyDescent="0.25">
      <c r="A80" s="48" t="s">
        <v>480</v>
      </c>
      <c r="B80" s="38" t="s">
        <v>170</v>
      </c>
      <c r="C80" s="38" t="s">
        <v>5</v>
      </c>
      <c r="D80" s="38"/>
      <c r="E80" s="38" t="s">
        <v>61</v>
      </c>
      <c r="F80" s="2">
        <v>37257</v>
      </c>
      <c r="G80" s="38"/>
      <c r="H80" s="38" t="s">
        <v>4</v>
      </c>
      <c r="I80" s="38" t="s">
        <v>3</v>
      </c>
      <c r="J80" s="38" t="s">
        <v>169</v>
      </c>
      <c r="K80" s="38" t="s">
        <v>631</v>
      </c>
      <c r="L80" s="38"/>
      <c r="M80" s="38" t="s">
        <v>168</v>
      </c>
      <c r="N80" s="1">
        <v>71000084</v>
      </c>
      <c r="O80" s="1">
        <v>150</v>
      </c>
      <c r="P80" s="45">
        <v>10.6500126</v>
      </c>
      <c r="Q80" s="1">
        <v>741167</v>
      </c>
      <c r="R80" s="10">
        <v>1442.2916176649301</v>
      </c>
      <c r="S80" s="61">
        <f t="shared" si="4"/>
        <v>1.0438959480667656E-2</v>
      </c>
      <c r="T80" s="10" t="s">
        <v>649</v>
      </c>
      <c r="U80" s="10" t="s">
        <v>382</v>
      </c>
      <c r="V80" s="50" t="s">
        <v>382</v>
      </c>
      <c r="W80" s="10" t="s">
        <v>750</v>
      </c>
      <c r="X80" s="45">
        <v>22.139364242553711</v>
      </c>
      <c r="Y80" s="45"/>
      <c r="Z80" s="45">
        <v>34.26</v>
      </c>
      <c r="AG80" s="10">
        <v>2651.0220998520099</v>
      </c>
      <c r="AR80" s="48">
        <v>2.4274110851210357E-2</v>
      </c>
    </row>
    <row r="81" spans="1:44" x14ac:dyDescent="0.25">
      <c r="A81" s="48" t="s">
        <v>481</v>
      </c>
      <c r="B81" s="38" t="s">
        <v>167</v>
      </c>
      <c r="C81" s="38" t="s">
        <v>5</v>
      </c>
      <c r="D81" s="38"/>
      <c r="E81" s="38" t="s">
        <v>54</v>
      </c>
      <c r="F81" s="2">
        <v>31778</v>
      </c>
      <c r="G81" s="38">
        <v>2004</v>
      </c>
      <c r="H81" s="38" t="s">
        <v>4</v>
      </c>
      <c r="I81" s="38" t="s">
        <v>3</v>
      </c>
      <c r="J81" s="38" t="s">
        <v>2</v>
      </c>
      <c r="K81" s="38" t="s">
        <v>20</v>
      </c>
      <c r="L81" s="38"/>
      <c r="M81" s="38" t="s">
        <v>166</v>
      </c>
      <c r="N81" s="1">
        <v>58725238</v>
      </c>
      <c r="O81" s="1">
        <v>150</v>
      </c>
      <c r="P81" s="45">
        <v>8.8087857000000014</v>
      </c>
      <c r="Q81" s="1">
        <v>1375749</v>
      </c>
      <c r="R81" s="10">
        <v>2651.0220998520099</v>
      </c>
      <c r="S81" s="61">
        <f t="shared" si="4"/>
        <v>2.3426878235895784E-2</v>
      </c>
      <c r="T81" s="10" t="s">
        <v>649</v>
      </c>
      <c r="U81" s="10" t="s">
        <v>382</v>
      </c>
      <c r="V81" s="50" t="s">
        <v>657</v>
      </c>
      <c r="W81" s="10" t="s">
        <v>751</v>
      </c>
      <c r="X81" s="45">
        <v>20.884489059448242</v>
      </c>
      <c r="Y81" s="45"/>
      <c r="Z81" s="45">
        <v>36.71</v>
      </c>
      <c r="AG81" s="10">
        <v>2744.9211255281102</v>
      </c>
      <c r="AR81" s="48">
        <v>2.4627445438597316E-2</v>
      </c>
    </row>
    <row r="82" spans="1:44" x14ac:dyDescent="0.25">
      <c r="A82" s="48" t="s">
        <v>482</v>
      </c>
      <c r="B82" s="38" t="s">
        <v>165</v>
      </c>
      <c r="C82" s="38" t="s">
        <v>5</v>
      </c>
      <c r="D82" s="38"/>
      <c r="E82" s="38" t="s">
        <v>54</v>
      </c>
      <c r="F82" s="2">
        <v>37928</v>
      </c>
      <c r="G82" s="38"/>
      <c r="H82" s="38" t="s">
        <v>4</v>
      </c>
      <c r="I82" s="38" t="s">
        <v>3</v>
      </c>
      <c r="J82" s="38" t="s">
        <v>2</v>
      </c>
      <c r="K82" s="38" t="s">
        <v>164</v>
      </c>
      <c r="L82" s="38" t="s">
        <v>163</v>
      </c>
      <c r="M82" s="38" t="s">
        <v>162</v>
      </c>
      <c r="N82" s="1">
        <v>79326514</v>
      </c>
      <c r="O82" s="1">
        <v>150</v>
      </c>
      <c r="P82" s="45">
        <v>11.898977100000002</v>
      </c>
      <c r="Q82" s="1">
        <v>391394</v>
      </c>
      <c r="R82" s="10">
        <v>760.99137016636303</v>
      </c>
      <c r="S82" s="61">
        <f t="shared" si="4"/>
        <v>4.9339619285425802E-3</v>
      </c>
      <c r="T82" s="10" t="s">
        <v>649</v>
      </c>
      <c r="U82" s="10" t="s">
        <v>382</v>
      </c>
      <c r="V82" s="50" t="s">
        <v>657</v>
      </c>
      <c r="W82" s="10" t="s">
        <v>752</v>
      </c>
      <c r="X82" s="45">
        <v>24.097068786621094</v>
      </c>
      <c r="Y82" s="45"/>
      <c r="Z82" s="45">
        <v>35.840000000000003</v>
      </c>
      <c r="AG82" s="1">
        <v>2747</v>
      </c>
      <c r="AR82" s="48">
        <v>2.5291038652192312E-2</v>
      </c>
    </row>
    <row r="83" spans="1:44" x14ac:dyDescent="0.25">
      <c r="A83" s="48" t="s">
        <v>483</v>
      </c>
      <c r="B83" s="38" t="s">
        <v>612</v>
      </c>
      <c r="C83" s="38" t="s">
        <v>5</v>
      </c>
      <c r="D83" s="38"/>
      <c r="E83" s="38" t="s">
        <v>83</v>
      </c>
      <c r="F83" s="2">
        <v>36819</v>
      </c>
      <c r="G83" s="2">
        <v>37504</v>
      </c>
      <c r="H83" s="38" t="s">
        <v>4</v>
      </c>
      <c r="I83" s="38" t="s">
        <v>160</v>
      </c>
      <c r="J83" s="38" t="s">
        <v>615</v>
      </c>
      <c r="K83" s="38" t="s">
        <v>616</v>
      </c>
      <c r="L83" s="38" t="s">
        <v>609</v>
      </c>
      <c r="M83" s="38" t="s">
        <v>161</v>
      </c>
      <c r="N83" s="1">
        <v>27152184</v>
      </c>
      <c r="O83" s="1">
        <v>150</v>
      </c>
      <c r="P83" s="45">
        <v>4.0728276000000001</v>
      </c>
      <c r="Q83" s="1">
        <v>185888</v>
      </c>
      <c r="R83" s="10">
        <v>357.05662299281101</v>
      </c>
      <c r="S83" s="61">
        <f t="shared" si="4"/>
        <v>6.8461527809328343E-3</v>
      </c>
      <c r="T83" s="10" t="s">
        <v>649</v>
      </c>
      <c r="U83" s="10" t="s">
        <v>382</v>
      </c>
      <c r="V83" s="50" t="s">
        <v>382</v>
      </c>
      <c r="W83" s="10" t="s">
        <v>753</v>
      </c>
      <c r="X83" s="45">
        <v>20.234752655029297</v>
      </c>
      <c r="Y83" s="45"/>
      <c r="Z83" s="45">
        <v>32.65</v>
      </c>
      <c r="AG83" s="1">
        <v>2790</v>
      </c>
      <c r="AR83" s="48">
        <v>2.542796748783251E-2</v>
      </c>
    </row>
    <row r="84" spans="1:44" x14ac:dyDescent="0.25">
      <c r="A84" s="48" t="s">
        <v>484</v>
      </c>
      <c r="B84" s="38" t="s">
        <v>613</v>
      </c>
      <c r="C84" s="38" t="s">
        <v>5</v>
      </c>
      <c r="D84" s="38"/>
      <c r="E84" s="38" t="s">
        <v>83</v>
      </c>
      <c r="F84" s="2">
        <v>36819</v>
      </c>
      <c r="G84" s="2"/>
      <c r="H84" s="38" t="s">
        <v>4</v>
      </c>
      <c r="I84" s="38" t="s">
        <v>160</v>
      </c>
      <c r="J84" s="38" t="s">
        <v>615</v>
      </c>
      <c r="K84" s="38" t="s">
        <v>616</v>
      </c>
      <c r="L84" s="38" t="s">
        <v>609</v>
      </c>
      <c r="M84" s="38" t="s">
        <v>159</v>
      </c>
      <c r="N84" s="1">
        <v>115776902</v>
      </c>
      <c r="O84" s="1">
        <v>150</v>
      </c>
      <c r="P84" s="45">
        <v>17.366535300000002</v>
      </c>
      <c r="Q84" s="1">
        <v>3562018</v>
      </c>
      <c r="R84" s="10">
        <v>6528.6995754154796</v>
      </c>
      <c r="S84" s="61">
        <f t="shared" si="4"/>
        <v>3.0766223127994909E-2</v>
      </c>
      <c r="T84" s="10" t="s">
        <v>649</v>
      </c>
      <c r="U84" s="10" t="s">
        <v>382</v>
      </c>
      <c r="V84" s="50" t="s">
        <v>382</v>
      </c>
      <c r="W84" s="10" t="s">
        <v>754</v>
      </c>
      <c r="X84" s="45">
        <v>21.779857635498047</v>
      </c>
      <c r="Y84" s="45"/>
      <c r="Z84" s="45">
        <v>34.25</v>
      </c>
      <c r="AG84" s="10">
        <v>2882.7972926147299</v>
      </c>
      <c r="AR84" s="48">
        <v>2.6026021722348337E-2</v>
      </c>
    </row>
    <row r="85" spans="1:44" x14ac:dyDescent="0.25">
      <c r="A85" s="48" t="s">
        <v>485</v>
      </c>
      <c r="B85" s="38" t="s">
        <v>158</v>
      </c>
      <c r="C85" s="38" t="s">
        <v>5</v>
      </c>
      <c r="D85" s="38"/>
      <c r="E85" s="38" t="s">
        <v>54</v>
      </c>
      <c r="F85" s="2">
        <v>31778</v>
      </c>
      <c r="G85" s="38">
        <v>2001</v>
      </c>
      <c r="H85" s="38" t="s">
        <v>4</v>
      </c>
      <c r="I85" s="38" t="s">
        <v>3</v>
      </c>
      <c r="J85" s="38" t="s">
        <v>2</v>
      </c>
      <c r="K85" s="38" t="s">
        <v>20</v>
      </c>
      <c r="L85" s="38"/>
      <c r="M85" s="38" t="s">
        <v>157</v>
      </c>
      <c r="N85" s="1">
        <v>112832022</v>
      </c>
      <c r="O85" s="1">
        <v>150</v>
      </c>
      <c r="P85" s="45">
        <v>16.924803300000001</v>
      </c>
      <c r="Q85" s="1">
        <v>3239156</v>
      </c>
      <c r="R85" s="10">
        <v>6228.0023733343496</v>
      </c>
      <c r="S85" s="61">
        <f t="shared" si="4"/>
        <v>2.8707772337891808E-2</v>
      </c>
      <c r="T85" s="10" t="s">
        <v>649</v>
      </c>
      <c r="U85" s="10" t="s">
        <v>382</v>
      </c>
      <c r="V85" s="50" t="s">
        <v>657</v>
      </c>
      <c r="W85" s="10" t="s">
        <v>755</v>
      </c>
      <c r="X85" s="45">
        <v>21.289566040039063</v>
      </c>
      <c r="Y85" s="45"/>
      <c r="Z85" s="45">
        <v>32.47</v>
      </c>
      <c r="AG85" s="10">
        <v>2894.1988172223701</v>
      </c>
      <c r="AR85" s="48">
        <v>2.6081734909522519E-2</v>
      </c>
    </row>
    <row r="86" spans="1:44" x14ac:dyDescent="0.25">
      <c r="A86" s="48" t="s">
        <v>385</v>
      </c>
      <c r="B86" s="38" t="s">
        <v>156</v>
      </c>
      <c r="C86" s="38" t="s">
        <v>5</v>
      </c>
      <c r="D86" s="38"/>
      <c r="E86" s="38" t="s">
        <v>61</v>
      </c>
      <c r="F86" s="2">
        <v>39184</v>
      </c>
      <c r="G86" s="38"/>
      <c r="H86" s="38" t="s">
        <v>4</v>
      </c>
      <c r="I86" s="38" t="s">
        <v>53</v>
      </c>
      <c r="J86" s="38"/>
      <c r="K86" s="38"/>
      <c r="L86" s="38"/>
      <c r="M86" s="38" t="s">
        <v>155</v>
      </c>
      <c r="N86" s="1">
        <v>86821520</v>
      </c>
      <c r="O86" s="1">
        <v>150</v>
      </c>
      <c r="P86" s="45">
        <v>13.023228000000001</v>
      </c>
      <c r="Q86" s="1">
        <v>1609238</v>
      </c>
      <c r="R86" s="10">
        <v>2974.4169636103802</v>
      </c>
      <c r="S86" s="61">
        <f t="shared" si="4"/>
        <v>1.8535012978349148E-2</v>
      </c>
      <c r="T86" s="10" t="s">
        <v>651</v>
      </c>
      <c r="U86" s="10" t="s">
        <v>382</v>
      </c>
      <c r="V86" s="50" t="s">
        <v>382</v>
      </c>
      <c r="W86" s="10" t="s">
        <v>756</v>
      </c>
      <c r="X86" s="45">
        <v>23.342973709106445</v>
      </c>
      <c r="Y86" s="45"/>
      <c r="Z86" s="45">
        <v>33.31</v>
      </c>
      <c r="AG86" s="10">
        <v>2939.3290088496201</v>
      </c>
      <c r="AR86" s="48">
        <v>2.6957631794286348E-2</v>
      </c>
    </row>
    <row r="87" spans="1:44" x14ac:dyDescent="0.25">
      <c r="A87" s="48" t="s">
        <v>486</v>
      </c>
      <c r="B87" s="38" t="s">
        <v>154</v>
      </c>
      <c r="C87" s="38" t="s">
        <v>5</v>
      </c>
      <c r="D87" s="38" t="s">
        <v>153</v>
      </c>
      <c r="E87" s="38" t="s">
        <v>230</v>
      </c>
      <c r="F87" s="2">
        <v>40269</v>
      </c>
      <c r="G87" s="38" t="s">
        <v>377</v>
      </c>
      <c r="H87" s="38" t="s">
        <v>4</v>
      </c>
      <c r="I87" s="38" t="s">
        <v>152</v>
      </c>
      <c r="J87" s="38" t="s">
        <v>374</v>
      </c>
      <c r="K87" s="38" t="s">
        <v>375</v>
      </c>
      <c r="L87" s="38"/>
      <c r="M87" s="38" t="s">
        <v>151</v>
      </c>
      <c r="N87" s="1">
        <v>58574778</v>
      </c>
      <c r="O87" s="1">
        <v>150</v>
      </c>
      <c r="P87" s="45">
        <v>8.7862167000000007</v>
      </c>
      <c r="Q87" s="1">
        <v>2509478</v>
      </c>
      <c r="R87" s="10">
        <v>4581.3319707329902</v>
      </c>
      <c r="S87" s="61">
        <f t="shared" si="4"/>
        <v>4.2842296389070396E-2</v>
      </c>
      <c r="T87" s="10" t="s">
        <v>653</v>
      </c>
      <c r="U87" s="10" t="s">
        <v>382</v>
      </c>
      <c r="V87" s="50" t="s">
        <v>382</v>
      </c>
      <c r="W87" s="10" t="s">
        <v>757</v>
      </c>
      <c r="X87" s="45">
        <v>23.06597900390625</v>
      </c>
      <c r="Y87" s="45"/>
      <c r="Z87" s="45">
        <v>34.200000000000003</v>
      </c>
      <c r="AG87" s="10">
        <v>2973.37162016605</v>
      </c>
      <c r="AR87" s="48">
        <v>2.761842917900784E-2</v>
      </c>
    </row>
    <row r="88" spans="1:44" x14ac:dyDescent="0.25">
      <c r="A88" s="48" t="s">
        <v>487</v>
      </c>
      <c r="B88" s="38" t="s">
        <v>150</v>
      </c>
      <c r="C88" s="38" t="s">
        <v>5</v>
      </c>
      <c r="D88" s="38"/>
      <c r="E88" s="38" t="s">
        <v>54</v>
      </c>
      <c r="F88" s="2">
        <v>32143</v>
      </c>
      <c r="G88" s="38">
        <v>2004</v>
      </c>
      <c r="H88" s="38" t="s">
        <v>4</v>
      </c>
      <c r="I88" s="38" t="s">
        <v>3</v>
      </c>
      <c r="J88" s="38" t="s">
        <v>2</v>
      </c>
      <c r="K88" s="38" t="s">
        <v>20</v>
      </c>
      <c r="L88" s="38"/>
      <c r="M88" s="38" t="s">
        <v>149</v>
      </c>
      <c r="N88" s="1">
        <v>46593524</v>
      </c>
      <c r="O88" s="1">
        <v>150</v>
      </c>
      <c r="P88" s="45">
        <v>6.9890286000000001</v>
      </c>
      <c r="Q88" s="1">
        <v>1646948</v>
      </c>
      <c r="R88" s="10">
        <v>3199.4863662293601</v>
      </c>
      <c r="S88" s="61">
        <f t="shared" si="4"/>
        <v>3.534714395073444E-2</v>
      </c>
      <c r="T88" s="10" t="s">
        <v>649</v>
      </c>
      <c r="U88" s="10" t="s">
        <v>382</v>
      </c>
      <c r="V88" s="50" t="s">
        <v>657</v>
      </c>
      <c r="W88" s="10" t="s">
        <v>758</v>
      </c>
      <c r="X88" s="45">
        <v>20.401311874389648</v>
      </c>
      <c r="Y88" s="45"/>
      <c r="Z88" s="45">
        <v>32.94</v>
      </c>
      <c r="AG88" s="10">
        <v>2974.4169636103802</v>
      </c>
      <c r="AR88" s="48">
        <v>2.8122839282990607E-2</v>
      </c>
    </row>
    <row r="89" spans="1:44" x14ac:dyDescent="0.25">
      <c r="A89" s="48" t="s">
        <v>488</v>
      </c>
      <c r="B89" s="38" t="s">
        <v>148</v>
      </c>
      <c r="C89" s="38" t="s">
        <v>5</v>
      </c>
      <c r="D89" s="38"/>
      <c r="E89" s="38" t="s">
        <v>54</v>
      </c>
      <c r="F89" s="2">
        <v>32143</v>
      </c>
      <c r="G89" s="2">
        <v>40710</v>
      </c>
      <c r="H89" s="38" t="s">
        <v>4</v>
      </c>
      <c r="I89" s="38" t="s">
        <v>3</v>
      </c>
      <c r="J89" s="38" t="s">
        <v>2</v>
      </c>
      <c r="K89" s="38" t="s">
        <v>20</v>
      </c>
      <c r="L89" s="38"/>
      <c r="M89" s="38" t="s">
        <v>147</v>
      </c>
      <c r="N89" s="1">
        <v>73413478</v>
      </c>
      <c r="O89" s="1">
        <v>150</v>
      </c>
      <c r="P89" s="45">
        <v>11.0120217</v>
      </c>
      <c r="Q89" s="1">
        <v>353465</v>
      </c>
      <c r="R89" s="10">
        <v>699.16527341680899</v>
      </c>
      <c r="S89" s="61">
        <f t="shared" si="4"/>
        <v>4.8147153578529545E-3</v>
      </c>
      <c r="T89" s="10" t="s">
        <v>649</v>
      </c>
      <c r="U89" s="10" t="s">
        <v>382</v>
      </c>
      <c r="V89" s="50" t="s">
        <v>657</v>
      </c>
      <c r="W89" s="10" t="s">
        <v>759</v>
      </c>
      <c r="X89" s="45">
        <v>23.493993759155273</v>
      </c>
      <c r="Y89" s="45"/>
      <c r="Z89" s="45">
        <v>34.32</v>
      </c>
      <c r="AG89" s="10">
        <v>3015.7621557410298</v>
      </c>
      <c r="AR89" s="48">
        <v>2.849738109737043E-2</v>
      </c>
    </row>
    <row r="90" spans="1:44" x14ac:dyDescent="0.25">
      <c r="A90" s="48" t="s">
        <v>489</v>
      </c>
      <c r="B90" s="38" t="s">
        <v>146</v>
      </c>
      <c r="C90" s="38" t="s">
        <v>5</v>
      </c>
      <c r="D90" s="38" t="s">
        <v>141</v>
      </c>
      <c r="E90" s="38" t="s">
        <v>57</v>
      </c>
      <c r="F90" s="2">
        <v>40843</v>
      </c>
      <c r="G90" s="38"/>
      <c r="H90" s="38" t="s">
        <v>4</v>
      </c>
      <c r="I90" s="38" t="s">
        <v>140</v>
      </c>
      <c r="J90" s="38" t="s">
        <v>139</v>
      </c>
      <c r="K90" s="38" t="s">
        <v>138</v>
      </c>
      <c r="L90" s="38"/>
      <c r="M90" s="38" t="s">
        <v>145</v>
      </c>
      <c r="N90" s="1">
        <v>59576800</v>
      </c>
      <c r="O90" s="1">
        <v>150</v>
      </c>
      <c r="P90" s="45">
        <v>8.9365199999999998</v>
      </c>
      <c r="Q90" s="1">
        <v>854957</v>
      </c>
      <c r="R90" s="10">
        <v>1560.0659911376099</v>
      </c>
      <c r="S90" s="61">
        <f t="shared" si="4"/>
        <v>1.4350502208913537E-2</v>
      </c>
      <c r="T90" s="10" t="s">
        <v>650</v>
      </c>
      <c r="U90" s="10" t="s">
        <v>394</v>
      </c>
      <c r="V90" s="50" t="s">
        <v>394</v>
      </c>
      <c r="W90" s="10" t="s">
        <v>760</v>
      </c>
      <c r="X90" s="45">
        <v>25.903995513916016</v>
      </c>
      <c r="Y90" s="45"/>
      <c r="Z90" s="45">
        <v>33.869999999999997</v>
      </c>
      <c r="AG90" s="1">
        <v>3067</v>
      </c>
      <c r="AR90" s="48">
        <v>2.8707772337891808E-2</v>
      </c>
    </row>
    <row r="91" spans="1:44" x14ac:dyDescent="0.25">
      <c r="A91" s="48" t="s">
        <v>490</v>
      </c>
      <c r="B91" s="38" t="s">
        <v>144</v>
      </c>
      <c r="C91" s="38" t="s">
        <v>5</v>
      </c>
      <c r="D91" s="38" t="s">
        <v>141</v>
      </c>
      <c r="E91" s="38" t="s">
        <v>57</v>
      </c>
      <c r="F91" s="2">
        <v>40843</v>
      </c>
      <c r="G91" s="38"/>
      <c r="H91" s="38" t="s">
        <v>4</v>
      </c>
      <c r="I91" s="38" t="s">
        <v>140</v>
      </c>
      <c r="J91" s="38" t="s">
        <v>139</v>
      </c>
      <c r="K91" s="38" t="s">
        <v>138</v>
      </c>
      <c r="L91" s="38"/>
      <c r="M91" s="38" t="s">
        <v>143</v>
      </c>
      <c r="N91" s="1">
        <v>48642784</v>
      </c>
      <c r="O91" s="1">
        <v>150</v>
      </c>
      <c r="P91" s="45">
        <v>7.2964176000000007</v>
      </c>
      <c r="Q91" s="1">
        <v>2820030</v>
      </c>
      <c r="R91" s="10">
        <v>5103.4662454393501</v>
      </c>
      <c r="S91" s="61">
        <f t="shared" si="4"/>
        <v>5.7974272196262451E-2</v>
      </c>
      <c r="T91" s="10" t="s">
        <v>650</v>
      </c>
      <c r="U91" s="10" t="s">
        <v>394</v>
      </c>
      <c r="V91" s="50" t="s">
        <v>394</v>
      </c>
      <c r="W91" s="10" t="s">
        <v>761</v>
      </c>
      <c r="X91" s="45">
        <v>21.046497344970703</v>
      </c>
      <c r="Y91" s="45"/>
      <c r="Z91" s="45">
        <v>31.3</v>
      </c>
      <c r="AG91" s="10">
        <v>3072</v>
      </c>
      <c r="AR91" s="48">
        <v>2.8946280893678174E-2</v>
      </c>
    </row>
    <row r="92" spans="1:44" x14ac:dyDescent="0.25">
      <c r="A92" s="48" t="s">
        <v>491</v>
      </c>
      <c r="B92" s="38" t="s">
        <v>142</v>
      </c>
      <c r="C92" s="38" t="s">
        <v>5</v>
      </c>
      <c r="D92" s="38" t="s">
        <v>141</v>
      </c>
      <c r="E92" s="38" t="s">
        <v>57</v>
      </c>
      <c r="F92" s="2">
        <v>40843</v>
      </c>
      <c r="G92" s="2">
        <v>41052</v>
      </c>
      <c r="H92" s="38" t="s">
        <v>4</v>
      </c>
      <c r="I92" s="38" t="s">
        <v>140</v>
      </c>
      <c r="J92" s="38" t="s">
        <v>139</v>
      </c>
      <c r="K92" s="38" t="s">
        <v>138</v>
      </c>
      <c r="L92" s="38"/>
      <c r="M92" s="38" t="s">
        <v>137</v>
      </c>
      <c r="N92" s="1">
        <v>66327382</v>
      </c>
      <c r="O92" s="1">
        <v>150</v>
      </c>
      <c r="P92" s="45">
        <v>9.9491073000000014</v>
      </c>
      <c r="Q92" s="1">
        <v>2248243</v>
      </c>
      <c r="R92" s="10">
        <v>4225.8880191835096</v>
      </c>
      <c r="S92" s="61">
        <f t="shared" si="4"/>
        <v>3.3896151667798378E-2</v>
      </c>
      <c r="T92" s="10" t="s">
        <v>650</v>
      </c>
      <c r="U92" s="10" t="s">
        <v>394</v>
      </c>
      <c r="V92" s="50" t="s">
        <v>394</v>
      </c>
      <c r="W92" s="10" t="s">
        <v>762</v>
      </c>
      <c r="X92" s="45">
        <v>20.899616241455078</v>
      </c>
      <c r="Y92" s="45"/>
      <c r="Z92" s="45">
        <v>32.43</v>
      </c>
      <c r="AG92" s="1">
        <v>3140</v>
      </c>
      <c r="AR92" s="48">
        <v>2.9024821435037967E-2</v>
      </c>
    </row>
    <row r="93" spans="1:44" x14ac:dyDescent="0.25">
      <c r="A93" s="48" t="s">
        <v>492</v>
      </c>
      <c r="B93" s="38" t="s">
        <v>136</v>
      </c>
      <c r="C93" s="38" t="s">
        <v>5</v>
      </c>
      <c r="D93" s="48" t="s">
        <v>135</v>
      </c>
      <c r="E93" s="38" t="s">
        <v>10</v>
      </c>
      <c r="F93" s="2">
        <v>41599</v>
      </c>
      <c r="G93" s="38" t="s">
        <v>134</v>
      </c>
      <c r="H93" s="38" t="s">
        <v>4</v>
      </c>
      <c r="I93" s="38" t="s">
        <v>133</v>
      </c>
      <c r="J93" s="38" t="s">
        <v>132</v>
      </c>
      <c r="K93" s="38" t="s">
        <v>131</v>
      </c>
      <c r="L93" s="38"/>
      <c r="M93" s="38" t="s">
        <v>130</v>
      </c>
      <c r="N93" s="1">
        <v>143298934</v>
      </c>
      <c r="O93" s="1">
        <v>150</v>
      </c>
      <c r="P93" s="45">
        <v>21.494840100000001</v>
      </c>
      <c r="Q93" s="1">
        <v>448120</v>
      </c>
      <c r="R93" s="10">
        <v>864.072</v>
      </c>
      <c r="S93" s="61">
        <f t="shared" si="4"/>
        <v>3.1271691106927566E-3</v>
      </c>
      <c r="T93" s="10" t="s">
        <v>652</v>
      </c>
      <c r="U93" s="10" t="s">
        <v>413</v>
      </c>
      <c r="V93" s="50" t="s">
        <v>659</v>
      </c>
      <c r="W93" s="10" t="s">
        <v>763</v>
      </c>
      <c r="X93" s="45">
        <v>25.519527435302734</v>
      </c>
      <c r="Y93" s="45"/>
      <c r="Z93" s="45">
        <v>34.409999999999997</v>
      </c>
      <c r="AG93" s="10">
        <v>3171.0971718478499</v>
      </c>
      <c r="AR93" s="48">
        <v>2.9133728429326069E-2</v>
      </c>
    </row>
    <row r="94" spans="1:44" x14ac:dyDescent="0.25">
      <c r="A94" s="48" t="s">
        <v>493</v>
      </c>
      <c r="B94" s="38" t="s">
        <v>129</v>
      </c>
      <c r="C94" s="38" t="s">
        <v>5</v>
      </c>
      <c r="D94" s="38"/>
      <c r="E94" s="38" t="s">
        <v>61</v>
      </c>
      <c r="F94" s="2">
        <v>33239</v>
      </c>
      <c r="G94" s="38">
        <v>2004</v>
      </c>
      <c r="H94" s="38" t="s">
        <v>4</v>
      </c>
      <c r="I94" s="38" t="s">
        <v>3</v>
      </c>
      <c r="J94" s="38" t="s">
        <v>128</v>
      </c>
      <c r="K94" s="38" t="s">
        <v>127</v>
      </c>
      <c r="L94" s="38"/>
      <c r="M94" s="38" t="s">
        <v>126</v>
      </c>
      <c r="N94" s="1">
        <v>76592936</v>
      </c>
      <c r="O94" s="1">
        <v>150</v>
      </c>
      <c r="P94" s="45">
        <v>11.488940400000001</v>
      </c>
      <c r="Q94" s="1">
        <v>1091612</v>
      </c>
      <c r="R94" s="10">
        <v>2119.4909258165499</v>
      </c>
      <c r="S94" s="61">
        <f t="shared" si="4"/>
        <v>1.4252123720652255E-2</v>
      </c>
      <c r="T94" s="10" t="s">
        <v>649</v>
      </c>
      <c r="U94" s="10" t="s">
        <v>382</v>
      </c>
      <c r="V94" s="50" t="s">
        <v>382</v>
      </c>
      <c r="W94" s="10" t="s">
        <v>764</v>
      </c>
      <c r="X94" s="45">
        <v>24.180356979370117</v>
      </c>
      <c r="Y94" s="45"/>
      <c r="Z94" s="45">
        <v>31.13</v>
      </c>
      <c r="AG94" s="10">
        <v>3199.4863662293601</v>
      </c>
      <c r="AR94" s="48">
        <v>2.9210580370488157E-2</v>
      </c>
    </row>
    <row r="95" spans="1:44" x14ac:dyDescent="0.25">
      <c r="A95" s="48" t="s">
        <v>494</v>
      </c>
      <c r="B95" s="38" t="s">
        <v>125</v>
      </c>
      <c r="C95" s="38" t="s">
        <v>5</v>
      </c>
      <c r="D95" s="38"/>
      <c r="E95" s="38" t="s">
        <v>83</v>
      </c>
      <c r="F95" s="2">
        <v>35696</v>
      </c>
      <c r="G95" s="38"/>
      <c r="H95" s="38" t="s">
        <v>4</v>
      </c>
      <c r="I95" s="38" t="s">
        <v>3</v>
      </c>
      <c r="J95" s="38" t="s">
        <v>106</v>
      </c>
      <c r="K95" s="38" t="s">
        <v>630</v>
      </c>
      <c r="L95" s="38"/>
      <c r="M95" s="38" t="s">
        <v>124</v>
      </c>
      <c r="N95" s="1">
        <v>17531476</v>
      </c>
      <c r="O95" s="1">
        <v>150</v>
      </c>
      <c r="P95" s="45">
        <v>2.6297214000000002</v>
      </c>
      <c r="Q95" s="1">
        <v>208133</v>
      </c>
      <c r="R95" s="10">
        <v>404.728617375157</v>
      </c>
      <c r="S95" s="61">
        <f t="shared" si="4"/>
        <v>1.1871961037393543E-2</v>
      </c>
      <c r="T95" s="10" t="s">
        <v>649</v>
      </c>
      <c r="U95" s="10" t="s">
        <v>382</v>
      </c>
      <c r="V95" s="50" t="s">
        <v>382</v>
      </c>
      <c r="W95" s="10" t="s">
        <v>765</v>
      </c>
      <c r="X95" s="45">
        <v>24.222700119018555</v>
      </c>
      <c r="Y95" s="45"/>
      <c r="Z95" s="45">
        <v>35.119999999999997</v>
      </c>
      <c r="AG95" s="1">
        <v>3231</v>
      </c>
      <c r="AR95" s="48">
        <v>2.9254531944754008E-2</v>
      </c>
    </row>
    <row r="96" spans="1:44" x14ac:dyDescent="0.25">
      <c r="A96" s="48" t="s">
        <v>495</v>
      </c>
      <c r="B96" s="38" t="s">
        <v>123</v>
      </c>
      <c r="C96" s="38" t="s">
        <v>5</v>
      </c>
      <c r="D96" s="38"/>
      <c r="E96" s="38" t="s">
        <v>54</v>
      </c>
      <c r="F96" s="2">
        <v>35709</v>
      </c>
      <c r="G96" s="38"/>
      <c r="H96" s="38" t="s">
        <v>4</v>
      </c>
      <c r="I96" s="38" t="s">
        <v>3</v>
      </c>
      <c r="J96" s="38" t="s">
        <v>122</v>
      </c>
      <c r="K96" s="38" t="s">
        <v>121</v>
      </c>
      <c r="L96" s="38"/>
      <c r="M96" s="38" t="s">
        <v>120</v>
      </c>
      <c r="N96" s="1">
        <v>41433544</v>
      </c>
      <c r="O96" s="1">
        <v>150</v>
      </c>
      <c r="P96" s="45">
        <v>6.2150316000000005</v>
      </c>
      <c r="Q96" s="1">
        <v>812088</v>
      </c>
      <c r="R96" s="10">
        <v>1588.0279682046</v>
      </c>
      <c r="S96" s="61">
        <f t="shared" si="4"/>
        <v>1.959977162465272E-2</v>
      </c>
      <c r="T96" s="10" t="s">
        <v>649</v>
      </c>
      <c r="U96" s="10" t="s">
        <v>382</v>
      </c>
      <c r="V96" s="50" t="s">
        <v>382</v>
      </c>
      <c r="W96" s="10" t="s">
        <v>766</v>
      </c>
      <c r="X96" s="45">
        <v>22.306491851806641</v>
      </c>
      <c r="Y96" s="45"/>
      <c r="Z96" s="45">
        <v>39.659999999999997</v>
      </c>
      <c r="AG96" s="10">
        <v>3452.9708360131299</v>
      </c>
      <c r="AR96" s="48">
        <v>2.9318684085608181E-2</v>
      </c>
    </row>
    <row r="97" spans="1:44" x14ac:dyDescent="0.25">
      <c r="A97" s="48" t="s">
        <v>496</v>
      </c>
      <c r="B97" s="38" t="s">
        <v>119</v>
      </c>
      <c r="C97" s="38" t="s">
        <v>5</v>
      </c>
      <c r="D97" s="38"/>
      <c r="E97" s="38" t="s">
        <v>83</v>
      </c>
      <c r="F97" s="2">
        <v>35730</v>
      </c>
      <c r="G97" s="38"/>
      <c r="H97" s="38" t="s">
        <v>4</v>
      </c>
      <c r="I97" s="38" t="s">
        <v>3</v>
      </c>
      <c r="J97" s="43" t="s">
        <v>101</v>
      </c>
      <c r="K97" s="43" t="s">
        <v>633</v>
      </c>
      <c r="L97" s="38"/>
      <c r="M97" s="38" t="s">
        <v>118</v>
      </c>
      <c r="N97" s="1">
        <v>48117710</v>
      </c>
      <c r="O97" s="1">
        <v>150</v>
      </c>
      <c r="P97" s="45">
        <v>7.2176565000000004</v>
      </c>
      <c r="Q97" s="1">
        <v>3265299</v>
      </c>
      <c r="R97" s="10">
        <v>6327.8126412707697</v>
      </c>
      <c r="S97" s="61">
        <f t="shared" si="4"/>
        <v>6.7860648397440354E-2</v>
      </c>
      <c r="T97" s="10" t="s">
        <v>649</v>
      </c>
      <c r="U97" s="10" t="s">
        <v>382</v>
      </c>
      <c r="V97" s="50" t="s">
        <v>382</v>
      </c>
      <c r="W97" s="10" t="s">
        <v>767</v>
      </c>
      <c r="X97" s="45">
        <v>22.37116813659668</v>
      </c>
      <c r="Y97" s="45"/>
      <c r="Z97" s="45">
        <v>32.630000000000003</v>
      </c>
      <c r="AG97" s="1">
        <v>3551</v>
      </c>
      <c r="AR97" s="48">
        <v>2.9624021991066396E-2</v>
      </c>
    </row>
    <row r="98" spans="1:44" x14ac:dyDescent="0.25">
      <c r="A98" s="48" t="s">
        <v>497</v>
      </c>
      <c r="B98" s="38" t="s">
        <v>117</v>
      </c>
      <c r="C98" s="38" t="s">
        <v>5</v>
      </c>
      <c r="D98" s="38"/>
      <c r="E98" s="38" t="s">
        <v>83</v>
      </c>
      <c r="F98" s="2">
        <v>35733</v>
      </c>
      <c r="G98" s="38"/>
      <c r="H98" s="38" t="s">
        <v>4</v>
      </c>
      <c r="I98" s="38" t="s">
        <v>3</v>
      </c>
      <c r="J98" s="38" t="s">
        <v>101</v>
      </c>
      <c r="K98" s="38" t="s">
        <v>633</v>
      </c>
      <c r="L98" s="38"/>
      <c r="M98" s="38" t="s">
        <v>116</v>
      </c>
      <c r="N98" s="1">
        <v>53158042</v>
      </c>
      <c r="O98" s="1">
        <v>150</v>
      </c>
      <c r="P98" s="45">
        <v>7.9737063000000008</v>
      </c>
      <c r="Q98" s="1">
        <v>2146759</v>
      </c>
      <c r="R98" s="10">
        <v>4148.9409174082803</v>
      </c>
      <c r="S98" s="61">
        <f t="shared" si="4"/>
        <v>4.038446337056583E-2</v>
      </c>
      <c r="T98" s="10" t="s">
        <v>649</v>
      </c>
      <c r="U98" s="10" t="s">
        <v>382</v>
      </c>
      <c r="V98" s="50" t="s">
        <v>382</v>
      </c>
      <c r="W98" s="10" t="s">
        <v>768</v>
      </c>
      <c r="X98" s="45">
        <v>22.79383659362793</v>
      </c>
      <c r="Y98" s="45"/>
      <c r="Z98" s="45">
        <v>34.619999999999997</v>
      </c>
      <c r="AG98" s="10">
        <v>3687.1723699426602</v>
      </c>
      <c r="AR98" s="48">
        <v>3.0073823656555324E-2</v>
      </c>
    </row>
    <row r="99" spans="1:44" x14ac:dyDescent="0.25">
      <c r="A99" s="48" t="s">
        <v>498</v>
      </c>
      <c r="B99" s="38" t="s">
        <v>115</v>
      </c>
      <c r="C99" s="38" t="s">
        <v>5</v>
      </c>
      <c r="D99" s="38"/>
      <c r="E99" s="38" t="s">
        <v>83</v>
      </c>
      <c r="F99" s="2">
        <v>36801</v>
      </c>
      <c r="G99" s="38"/>
      <c r="H99" s="38" t="s">
        <v>4</v>
      </c>
      <c r="I99" s="38" t="s">
        <v>3</v>
      </c>
      <c r="J99" s="38" t="s">
        <v>101</v>
      </c>
      <c r="K99" s="38" t="s">
        <v>629</v>
      </c>
      <c r="L99" s="38" t="s">
        <v>610</v>
      </c>
      <c r="M99" s="38" t="s">
        <v>114</v>
      </c>
      <c r="N99" s="1">
        <v>35473290</v>
      </c>
      <c r="O99" s="1">
        <v>150</v>
      </c>
      <c r="P99" s="45">
        <v>5.3209935000000002</v>
      </c>
      <c r="Q99" s="1">
        <v>637891</v>
      </c>
      <c r="R99" s="10">
        <v>1228.4943540204199</v>
      </c>
      <c r="S99" s="61">
        <f t="shared" si="4"/>
        <v>1.7982290337321405E-2</v>
      </c>
      <c r="T99" s="10" t="s">
        <v>649</v>
      </c>
      <c r="U99" s="10" t="s">
        <v>382</v>
      </c>
      <c r="V99" s="50" t="s">
        <v>382</v>
      </c>
      <c r="W99" s="10" t="s">
        <v>769</v>
      </c>
      <c r="X99" s="45">
        <v>22.751028060913086</v>
      </c>
      <c r="Y99" s="45"/>
      <c r="Z99" s="45">
        <v>34.619999999999997</v>
      </c>
      <c r="AG99" s="10">
        <v>3764.5261935608801</v>
      </c>
      <c r="AR99" s="48">
        <v>3.0095844795379696E-2</v>
      </c>
    </row>
    <row r="100" spans="1:44" x14ac:dyDescent="0.25">
      <c r="A100" s="48" t="s">
        <v>499</v>
      </c>
      <c r="B100" s="38" t="s">
        <v>113</v>
      </c>
      <c r="C100" s="38" t="s">
        <v>5</v>
      </c>
      <c r="D100" s="38"/>
      <c r="E100" s="38" t="s">
        <v>83</v>
      </c>
      <c r="F100" s="2">
        <v>36804</v>
      </c>
      <c r="G100" s="2">
        <v>37379</v>
      </c>
      <c r="H100" s="38" t="s">
        <v>4</v>
      </c>
      <c r="I100" s="38" t="s">
        <v>3</v>
      </c>
      <c r="J100" s="38" t="s">
        <v>101</v>
      </c>
      <c r="K100" s="38" t="s">
        <v>629</v>
      </c>
      <c r="L100" s="38"/>
      <c r="M100" s="38" t="s">
        <v>112</v>
      </c>
      <c r="N100" s="1">
        <v>28415282</v>
      </c>
      <c r="O100" s="1">
        <v>150</v>
      </c>
      <c r="P100" s="45">
        <v>4.2622923000000004</v>
      </c>
      <c r="Q100" s="1">
        <v>161659</v>
      </c>
      <c r="R100" s="10">
        <v>309.63138434789499</v>
      </c>
      <c r="S100" s="61">
        <f t="shared" si="4"/>
        <v>5.6891569824997689E-3</v>
      </c>
      <c r="T100" s="10" t="s">
        <v>649</v>
      </c>
      <c r="U100" s="10" t="s">
        <v>382</v>
      </c>
      <c r="V100" s="50" t="s">
        <v>382</v>
      </c>
      <c r="W100" s="10" t="s">
        <v>770</v>
      </c>
      <c r="X100" s="45">
        <v>24.887296676635742</v>
      </c>
      <c r="Y100" s="45"/>
      <c r="Z100" s="45">
        <v>34.130000000000003</v>
      </c>
      <c r="AG100" s="10">
        <v>3783.3704003236699</v>
      </c>
      <c r="AR100" s="48">
        <v>3.0219430284669897E-2</v>
      </c>
    </row>
    <row r="101" spans="1:44" x14ac:dyDescent="0.25">
      <c r="A101" s="48" t="s">
        <v>500</v>
      </c>
      <c r="B101" s="38" t="s">
        <v>111</v>
      </c>
      <c r="C101" s="38" t="s">
        <v>5</v>
      </c>
      <c r="D101" s="38"/>
      <c r="E101" s="38" t="s">
        <v>83</v>
      </c>
      <c r="F101" s="2">
        <v>36804</v>
      </c>
      <c r="G101" s="38"/>
      <c r="H101" s="38" t="s">
        <v>4</v>
      </c>
      <c r="I101" s="38" t="s">
        <v>3</v>
      </c>
      <c r="J101" s="38" t="s">
        <v>101</v>
      </c>
      <c r="K101" s="38" t="s">
        <v>629</v>
      </c>
      <c r="L101" s="38"/>
      <c r="M101" s="38" t="s">
        <v>110</v>
      </c>
      <c r="N101" s="1">
        <v>61944634</v>
      </c>
      <c r="O101" s="1">
        <v>150</v>
      </c>
      <c r="P101" s="45">
        <v>9.2916951000000001</v>
      </c>
      <c r="Q101" s="1">
        <v>2818513</v>
      </c>
      <c r="R101" s="10">
        <v>5416.7793526025798</v>
      </c>
      <c r="S101" s="61">
        <f t="shared" si="4"/>
        <v>4.5500519060295036E-2</v>
      </c>
      <c r="T101" s="10" t="s">
        <v>649</v>
      </c>
      <c r="U101" s="10" t="s">
        <v>382</v>
      </c>
      <c r="V101" s="50" t="s">
        <v>382</v>
      </c>
      <c r="W101" s="10" t="s">
        <v>771</v>
      </c>
      <c r="X101" s="45">
        <v>21.042821884155273</v>
      </c>
      <c r="Y101" s="45"/>
      <c r="Z101" s="45">
        <v>34.78</v>
      </c>
      <c r="AG101" s="10">
        <v>3807.3769158657101</v>
      </c>
      <c r="AR101" s="48">
        <v>3.024597240667503E-2</v>
      </c>
    </row>
    <row r="102" spans="1:44" x14ac:dyDescent="0.25">
      <c r="A102" s="48" t="s">
        <v>501</v>
      </c>
      <c r="B102" s="38" t="s">
        <v>109</v>
      </c>
      <c r="C102" s="38" t="s">
        <v>5</v>
      </c>
      <c r="D102" s="38"/>
      <c r="E102" s="38" t="s">
        <v>83</v>
      </c>
      <c r="F102" s="2">
        <v>36804</v>
      </c>
      <c r="G102" s="38"/>
      <c r="H102" s="38" t="s">
        <v>4</v>
      </c>
      <c r="I102" s="38" t="s">
        <v>3</v>
      </c>
      <c r="J102" s="38" t="s">
        <v>101</v>
      </c>
      <c r="K102" s="38" t="s">
        <v>629</v>
      </c>
      <c r="L102" s="38"/>
      <c r="M102" s="38" t="s">
        <v>108</v>
      </c>
      <c r="N102" s="1">
        <v>20443350</v>
      </c>
      <c r="O102" s="1">
        <v>150</v>
      </c>
      <c r="P102" s="45">
        <v>3.0665025000000004</v>
      </c>
      <c r="Q102" s="1">
        <v>618329</v>
      </c>
      <c r="R102" s="10">
        <v>1186.9633542807301</v>
      </c>
      <c r="S102" s="61">
        <f t="shared" si="4"/>
        <v>3.024597240667503E-2</v>
      </c>
      <c r="T102" s="10" t="s">
        <v>649</v>
      </c>
      <c r="U102" s="10" t="s">
        <v>382</v>
      </c>
      <c r="V102" s="50" t="s">
        <v>382</v>
      </c>
      <c r="W102" s="10" t="s">
        <v>772</v>
      </c>
      <c r="X102" s="45">
        <v>23.495885848999023</v>
      </c>
      <c r="Y102" s="45"/>
      <c r="Z102" s="45">
        <v>34.229999999999997</v>
      </c>
      <c r="AG102" s="1">
        <v>3884</v>
      </c>
      <c r="AR102" s="48">
        <v>3.0292407060369113E-2</v>
      </c>
    </row>
    <row r="103" spans="1:44" x14ac:dyDescent="0.25">
      <c r="A103" s="48" t="s">
        <v>502</v>
      </c>
      <c r="B103" s="38" t="s">
        <v>107</v>
      </c>
      <c r="C103" s="38" t="s">
        <v>5</v>
      </c>
      <c r="D103" s="38"/>
      <c r="E103" s="38" t="s">
        <v>83</v>
      </c>
      <c r="F103" s="2">
        <v>36816</v>
      </c>
      <c r="G103" s="38"/>
      <c r="H103" s="38" t="s">
        <v>4</v>
      </c>
      <c r="I103" s="38" t="s">
        <v>3</v>
      </c>
      <c r="J103" s="38" t="s">
        <v>101</v>
      </c>
      <c r="K103" s="38" t="s">
        <v>629</v>
      </c>
      <c r="L103" s="38" t="s">
        <v>610</v>
      </c>
      <c r="M103" s="38" t="s">
        <v>105</v>
      </c>
      <c r="N103" s="1">
        <v>67250114</v>
      </c>
      <c r="O103" s="1">
        <v>150</v>
      </c>
      <c r="P103" s="45">
        <v>10.087517100000001</v>
      </c>
      <c r="Q103" s="1">
        <v>2609694</v>
      </c>
      <c r="R103" s="10">
        <v>5020.0564043429704</v>
      </c>
      <c r="S103" s="61">
        <f t="shared" si="4"/>
        <v>3.8805792953748745E-2</v>
      </c>
      <c r="T103" s="10" t="s">
        <v>649</v>
      </c>
      <c r="U103" s="10" t="s">
        <v>382</v>
      </c>
      <c r="V103" s="50" t="s">
        <v>382</v>
      </c>
      <c r="W103" s="10" t="s">
        <v>773</v>
      </c>
      <c r="X103" s="45">
        <v>22.936616897583008</v>
      </c>
      <c r="Y103" s="45"/>
      <c r="Z103" s="45">
        <v>36.35</v>
      </c>
      <c r="AG103" s="10">
        <v>4148.9409174082803</v>
      </c>
      <c r="AR103" s="48">
        <v>3.0711235370799353E-2</v>
      </c>
    </row>
    <row r="104" spans="1:44" x14ac:dyDescent="0.25">
      <c r="A104" s="48" t="s">
        <v>503</v>
      </c>
      <c r="B104" s="38" t="s">
        <v>104</v>
      </c>
      <c r="C104" s="38" t="s">
        <v>5</v>
      </c>
      <c r="D104" s="38"/>
      <c r="E104" s="38" t="s">
        <v>54</v>
      </c>
      <c r="F104" s="2">
        <v>36816</v>
      </c>
      <c r="G104" s="38"/>
      <c r="H104" s="38" t="s">
        <v>4</v>
      </c>
      <c r="I104" s="38" t="s">
        <v>3</v>
      </c>
      <c r="J104" s="38" t="s">
        <v>128</v>
      </c>
      <c r="K104" s="38" t="s">
        <v>611</v>
      </c>
      <c r="L104" s="38" t="s">
        <v>614</v>
      </c>
      <c r="M104" s="38" t="s">
        <v>103</v>
      </c>
      <c r="N104" s="1">
        <v>87301150</v>
      </c>
      <c r="O104" s="1">
        <v>150</v>
      </c>
      <c r="P104" s="45">
        <v>13.0951725</v>
      </c>
      <c r="Q104" s="1">
        <v>922542</v>
      </c>
      <c r="R104" s="10">
        <v>1634.90089344843</v>
      </c>
      <c r="S104" s="61">
        <f t="shared" si="4"/>
        <v>1.0567352205555139E-2</v>
      </c>
      <c r="T104" s="10" t="s">
        <v>649</v>
      </c>
      <c r="U104" s="10" t="s">
        <v>382</v>
      </c>
      <c r="V104" s="50" t="s">
        <v>657</v>
      </c>
      <c r="W104" s="10" t="s">
        <v>774</v>
      </c>
      <c r="X104" s="45">
        <v>19.685945510864258</v>
      </c>
      <c r="Y104" s="45"/>
      <c r="Z104" s="45">
        <v>31.857362747192383</v>
      </c>
      <c r="AG104" s="10">
        <v>4184.1044912728703</v>
      </c>
      <c r="AR104" s="48">
        <v>3.0746151310962824E-2</v>
      </c>
    </row>
    <row r="105" spans="1:44" x14ac:dyDescent="0.25">
      <c r="A105" s="48" t="s">
        <v>504</v>
      </c>
      <c r="B105" s="38" t="s">
        <v>102</v>
      </c>
      <c r="C105" s="38" t="s">
        <v>5</v>
      </c>
      <c r="D105" s="38"/>
      <c r="E105" s="38" t="s">
        <v>83</v>
      </c>
      <c r="F105" s="2">
        <v>37186</v>
      </c>
      <c r="G105" s="2">
        <v>37378</v>
      </c>
      <c r="H105" s="38" t="s">
        <v>4</v>
      </c>
      <c r="I105" s="38" t="s">
        <v>3</v>
      </c>
      <c r="J105" s="38" t="s">
        <v>101</v>
      </c>
      <c r="K105" s="38" t="s">
        <v>100</v>
      </c>
      <c r="L105" s="38"/>
      <c r="M105" s="38" t="s">
        <v>99</v>
      </c>
      <c r="N105" s="1">
        <v>51792384</v>
      </c>
      <c r="O105" s="1">
        <v>150</v>
      </c>
      <c r="P105" s="45">
        <v>7.7688576000000005</v>
      </c>
      <c r="Q105" s="1">
        <v>769279</v>
      </c>
      <c r="R105" s="10">
        <v>1491.2105111395699</v>
      </c>
      <c r="S105" s="61">
        <f t="shared" si="4"/>
        <v>1.4853129757456231E-2</v>
      </c>
      <c r="T105" s="10" t="s">
        <v>649</v>
      </c>
      <c r="U105" s="10" t="s">
        <v>382</v>
      </c>
      <c r="V105" s="50" t="s">
        <v>660</v>
      </c>
      <c r="W105" s="10" t="s">
        <v>775</v>
      </c>
      <c r="X105" s="45">
        <v>24.327831268310547</v>
      </c>
      <c r="Y105" s="45"/>
      <c r="Z105" s="45">
        <v>33.659999999999997</v>
      </c>
      <c r="AG105" s="10">
        <v>4225.8880191835096</v>
      </c>
      <c r="AR105" s="48">
        <v>3.075384353606006E-2</v>
      </c>
    </row>
    <row r="106" spans="1:44" x14ac:dyDescent="0.25">
      <c r="A106" s="48" t="s">
        <v>505</v>
      </c>
      <c r="B106" s="38" t="s">
        <v>606</v>
      </c>
      <c r="C106" s="38" t="s">
        <v>5</v>
      </c>
      <c r="D106" s="38"/>
      <c r="E106" s="38" t="s">
        <v>83</v>
      </c>
      <c r="F106" s="2">
        <v>34700</v>
      </c>
      <c r="G106" s="2">
        <v>35796</v>
      </c>
      <c r="H106" s="38" t="s">
        <v>4</v>
      </c>
      <c r="I106" s="38" t="s">
        <v>3</v>
      </c>
      <c r="J106" s="38" t="s">
        <v>106</v>
      </c>
      <c r="K106" s="38" t="s">
        <v>630</v>
      </c>
      <c r="L106" s="38"/>
      <c r="M106" s="38" t="s">
        <v>98</v>
      </c>
      <c r="N106" s="1">
        <v>42747752</v>
      </c>
      <c r="O106" s="1">
        <v>150</v>
      </c>
      <c r="P106" s="45">
        <v>6.4121628000000008</v>
      </c>
      <c r="Q106" s="1">
        <v>846358</v>
      </c>
      <c r="R106" s="10">
        <v>1643.1462493495401</v>
      </c>
      <c r="S106" s="61">
        <f t="shared" si="4"/>
        <v>1.9798889073745912E-2</v>
      </c>
      <c r="T106" s="10" t="s">
        <v>649</v>
      </c>
      <c r="U106" s="10" t="s">
        <v>382</v>
      </c>
      <c r="V106" s="50" t="s">
        <v>382</v>
      </c>
      <c r="W106" s="10" t="s">
        <v>776</v>
      </c>
      <c r="X106" s="45">
        <v>21.122127532958984</v>
      </c>
      <c r="Y106" s="45"/>
      <c r="Z106" s="45">
        <v>35.01</v>
      </c>
      <c r="AG106" s="10">
        <v>4226.82759930266</v>
      </c>
      <c r="AR106" s="48">
        <v>3.0766223127994909E-2</v>
      </c>
    </row>
    <row r="107" spans="1:44" x14ac:dyDescent="0.25">
      <c r="A107" s="48" t="s">
        <v>506</v>
      </c>
      <c r="B107" s="38" t="s">
        <v>97</v>
      </c>
      <c r="C107" s="38" t="s">
        <v>5</v>
      </c>
      <c r="D107" s="38" t="s">
        <v>58</v>
      </c>
      <c r="E107" s="38" t="s">
        <v>61</v>
      </c>
      <c r="F107" s="38">
        <v>1999</v>
      </c>
      <c r="G107" s="38"/>
      <c r="H107" s="38" t="s">
        <v>4</v>
      </c>
      <c r="I107" s="38" t="s">
        <v>53</v>
      </c>
      <c r="J107" s="38" t="s">
        <v>903</v>
      </c>
      <c r="K107" s="38" t="s">
        <v>904</v>
      </c>
      <c r="L107" s="38"/>
      <c r="M107" s="38" t="s">
        <v>96</v>
      </c>
      <c r="N107" s="1">
        <v>64364864</v>
      </c>
      <c r="O107" s="1">
        <v>150</v>
      </c>
      <c r="P107" s="45">
        <v>9.6547296000000014</v>
      </c>
      <c r="Q107" s="1">
        <v>2613898</v>
      </c>
      <c r="R107" s="10">
        <v>4576.7437225324402</v>
      </c>
      <c r="S107" s="61">
        <f t="shared" si="4"/>
        <v>4.0610635019752393E-2</v>
      </c>
      <c r="T107" s="10" t="s">
        <v>649</v>
      </c>
      <c r="U107" s="10" t="s">
        <v>382</v>
      </c>
      <c r="V107" s="50" t="s">
        <v>382</v>
      </c>
      <c r="W107" s="10" t="s">
        <v>777</v>
      </c>
      <c r="X107" s="45">
        <v>21.244806289672852</v>
      </c>
      <c r="Y107" s="45"/>
      <c r="Z107" s="45">
        <v>33.04</v>
      </c>
      <c r="AG107" s="10">
        <v>4270.9901142257404</v>
      </c>
      <c r="AR107" s="48">
        <v>3.0879920230434895E-2</v>
      </c>
    </row>
    <row r="108" spans="1:44" x14ac:dyDescent="0.25">
      <c r="A108" s="48" t="s">
        <v>507</v>
      </c>
      <c r="B108" s="38" t="s">
        <v>95</v>
      </c>
      <c r="C108" s="38" t="s">
        <v>5</v>
      </c>
      <c r="D108" s="38" t="s">
        <v>58</v>
      </c>
      <c r="E108" s="38" t="s">
        <v>61</v>
      </c>
      <c r="F108" s="2">
        <v>35219</v>
      </c>
      <c r="G108" s="2">
        <v>35277</v>
      </c>
      <c r="H108" s="38" t="s">
        <v>4</v>
      </c>
      <c r="I108" s="38" t="s">
        <v>53</v>
      </c>
      <c r="J108" s="38" t="s">
        <v>903</v>
      </c>
      <c r="K108" s="38" t="s">
        <v>904</v>
      </c>
      <c r="L108" s="38"/>
      <c r="M108" s="38" t="s">
        <v>94</v>
      </c>
      <c r="N108" s="1">
        <v>69381896</v>
      </c>
      <c r="O108" s="1">
        <v>150</v>
      </c>
      <c r="P108" s="45">
        <v>10.4072844</v>
      </c>
      <c r="Q108" s="1">
        <v>971514</v>
      </c>
      <c r="R108" s="10">
        <v>1620.7632256331599</v>
      </c>
      <c r="S108" s="61">
        <f t="shared" si="4"/>
        <v>1.4002413540269928E-2</v>
      </c>
      <c r="T108" s="10" t="s">
        <v>649</v>
      </c>
      <c r="U108" s="10" t="s">
        <v>382</v>
      </c>
      <c r="V108" s="50" t="s">
        <v>382</v>
      </c>
      <c r="W108" s="10" t="s">
        <v>778</v>
      </c>
      <c r="X108" s="45">
        <v>24.591001510620117</v>
      </c>
      <c r="Y108" s="45"/>
      <c r="Z108" s="45">
        <v>40</v>
      </c>
      <c r="AG108" s="10">
        <v>4362.9644938402298</v>
      </c>
      <c r="AR108" s="48">
        <v>3.2387704973548932E-2</v>
      </c>
    </row>
    <row r="109" spans="1:44" x14ac:dyDescent="0.25">
      <c r="A109" s="48" t="s">
        <v>508</v>
      </c>
      <c r="B109" s="38" t="s">
        <v>93</v>
      </c>
      <c r="C109" s="38" t="s">
        <v>5</v>
      </c>
      <c r="D109" s="38" t="s">
        <v>88</v>
      </c>
      <c r="E109" s="38" t="s">
        <v>54</v>
      </c>
      <c r="F109" s="2">
        <v>38106</v>
      </c>
      <c r="G109" s="38"/>
      <c r="H109" s="38" t="s">
        <v>75</v>
      </c>
      <c r="I109" s="38" t="s">
        <v>74</v>
      </c>
      <c r="J109" s="38" t="s">
        <v>87</v>
      </c>
      <c r="K109" s="38" t="s">
        <v>92</v>
      </c>
      <c r="L109" s="38"/>
      <c r="M109" s="38" t="s">
        <v>91</v>
      </c>
      <c r="N109" s="1">
        <v>95682592</v>
      </c>
      <c r="O109" s="1">
        <v>150</v>
      </c>
      <c r="P109" s="45">
        <v>14.352388800000002</v>
      </c>
      <c r="Q109" s="1">
        <v>2495568</v>
      </c>
      <c r="R109" s="10">
        <v>4362.9644938402298</v>
      </c>
      <c r="S109" s="61">
        <f t="shared" si="4"/>
        <v>2.6081734909522519E-2</v>
      </c>
      <c r="T109" s="10" t="s">
        <v>649</v>
      </c>
      <c r="U109" s="10" t="s">
        <v>382</v>
      </c>
      <c r="V109" s="50" t="s">
        <v>382</v>
      </c>
      <c r="W109" s="10" t="s">
        <v>779</v>
      </c>
      <c r="X109" s="45">
        <v>22.353549957275391</v>
      </c>
      <c r="Y109" s="45"/>
      <c r="Z109" s="45">
        <v>27.21</v>
      </c>
      <c r="AG109" s="10">
        <v>4428.4081002637204</v>
      </c>
      <c r="AR109" s="48">
        <v>3.2964207823854633E-2</v>
      </c>
    </row>
    <row r="110" spans="1:44" x14ac:dyDescent="0.25">
      <c r="A110" s="48" t="s">
        <v>509</v>
      </c>
      <c r="B110" s="38" t="s">
        <v>605</v>
      </c>
      <c r="C110" s="38" t="s">
        <v>5</v>
      </c>
      <c r="D110" s="38"/>
      <c r="E110" s="38" t="s">
        <v>61</v>
      </c>
      <c r="F110" s="2">
        <v>33604</v>
      </c>
      <c r="G110" s="38">
        <v>2003</v>
      </c>
      <c r="H110" s="38" t="s">
        <v>4</v>
      </c>
      <c r="I110" s="38" t="s">
        <v>3</v>
      </c>
      <c r="J110" s="38" t="s">
        <v>128</v>
      </c>
      <c r="K110" s="38" t="s">
        <v>127</v>
      </c>
      <c r="L110" s="38"/>
      <c r="M110" s="38" t="s">
        <v>90</v>
      </c>
      <c r="N110" s="1">
        <v>44926266</v>
      </c>
      <c r="O110" s="1">
        <v>150</v>
      </c>
      <c r="P110" s="45">
        <v>6.7389399000000001</v>
      </c>
      <c r="Q110" s="1">
        <v>1317179</v>
      </c>
      <c r="R110" s="10">
        <v>2144.9865738397202</v>
      </c>
      <c r="S110" s="61">
        <f t="shared" si="4"/>
        <v>2.9318684085608181E-2</v>
      </c>
      <c r="T110" s="10" t="s">
        <v>649</v>
      </c>
      <c r="U110" s="10" t="s">
        <v>382</v>
      </c>
      <c r="V110" s="50" t="s">
        <v>382</v>
      </c>
      <c r="W110" s="10" t="s">
        <v>780</v>
      </c>
      <c r="X110" s="45">
        <v>23.599420547485352</v>
      </c>
      <c r="Y110" s="45"/>
      <c r="Z110" s="45">
        <v>35.799999999999997</v>
      </c>
      <c r="AG110" s="10">
        <v>4499.91118096644</v>
      </c>
      <c r="AR110" s="48">
        <v>3.3896151667798378E-2</v>
      </c>
    </row>
    <row r="111" spans="1:44" x14ac:dyDescent="0.25">
      <c r="A111" s="48" t="s">
        <v>510</v>
      </c>
      <c r="B111" s="38" t="s">
        <v>89</v>
      </c>
      <c r="C111" s="38" t="s">
        <v>5</v>
      </c>
      <c r="D111" s="38" t="s">
        <v>88</v>
      </c>
      <c r="E111" s="38"/>
      <c r="F111" s="2">
        <v>38106</v>
      </c>
      <c r="G111" s="38"/>
      <c r="H111" s="38" t="s">
        <v>75</v>
      </c>
      <c r="I111" s="38" t="s">
        <v>74</v>
      </c>
      <c r="J111" s="38" t="s">
        <v>87</v>
      </c>
      <c r="K111" s="38" t="s">
        <v>86</v>
      </c>
      <c r="L111" s="38"/>
      <c r="M111" s="38" t="s">
        <v>85</v>
      </c>
      <c r="N111" s="1">
        <v>71106770</v>
      </c>
      <c r="O111" s="1">
        <v>150</v>
      </c>
      <c r="P111" s="45">
        <v>10.6660155</v>
      </c>
      <c r="Q111" s="1">
        <v>1409580</v>
      </c>
      <c r="R111" s="10">
        <v>2553.8319525428601</v>
      </c>
      <c r="S111" s="61">
        <f t="shared" si="4"/>
        <v>1.9823428908386641E-2</v>
      </c>
      <c r="T111" s="10" t="s">
        <v>649</v>
      </c>
      <c r="U111" s="10" t="s">
        <v>382</v>
      </c>
      <c r="V111" s="50" t="s">
        <v>382</v>
      </c>
      <c r="W111" s="10" t="s">
        <v>781</v>
      </c>
      <c r="X111" s="45">
        <v>21.682056427001953</v>
      </c>
      <c r="Y111" s="45"/>
      <c r="Z111" s="45">
        <v>26.86</v>
      </c>
      <c r="AG111" s="10">
        <v>4562.3683345261697</v>
      </c>
      <c r="AR111" s="48">
        <v>3.4192431921002263E-2</v>
      </c>
    </row>
    <row r="112" spans="1:44" x14ac:dyDescent="0.25">
      <c r="A112" s="48" t="s">
        <v>511</v>
      </c>
      <c r="B112" s="38" t="s">
        <v>84</v>
      </c>
      <c r="C112" s="38" t="s">
        <v>5</v>
      </c>
      <c r="D112" s="38"/>
      <c r="E112" s="38" t="s">
        <v>83</v>
      </c>
      <c r="F112" s="38">
        <v>1993</v>
      </c>
      <c r="G112" s="38"/>
      <c r="H112" s="38" t="s">
        <v>4</v>
      </c>
      <c r="I112" s="38" t="s">
        <v>36</v>
      </c>
      <c r="J112" s="38"/>
      <c r="K112" s="38"/>
      <c r="L112" s="38"/>
      <c r="M112" s="38" t="s">
        <v>82</v>
      </c>
      <c r="N112" s="1">
        <v>47830958</v>
      </c>
      <c r="O112" s="1">
        <v>150</v>
      </c>
      <c r="P112" s="45">
        <v>7.1746437000000007</v>
      </c>
      <c r="Q112" s="1">
        <v>215445</v>
      </c>
      <c r="R112" s="10">
        <v>379.31404435733799</v>
      </c>
      <c r="S112" s="61">
        <f t="shared" si="4"/>
        <v>4.5043003320150935E-3</v>
      </c>
      <c r="T112" s="10" t="s">
        <v>649</v>
      </c>
      <c r="U112" s="10" t="s">
        <v>382</v>
      </c>
      <c r="V112" s="50" t="s">
        <v>382</v>
      </c>
      <c r="W112" s="10" t="s">
        <v>782</v>
      </c>
      <c r="X112" s="45">
        <v>25.789091110229492</v>
      </c>
      <c r="Y112" s="45"/>
      <c r="Z112" s="45">
        <v>37.200000000000003</v>
      </c>
      <c r="AG112" s="10">
        <v>4576.7437225324402</v>
      </c>
      <c r="AR112" s="48">
        <v>3.534714395073444E-2</v>
      </c>
    </row>
    <row r="113" spans="1:44" x14ac:dyDescent="0.25">
      <c r="A113" s="48" t="s">
        <v>512</v>
      </c>
      <c r="B113" s="38" t="s">
        <v>81</v>
      </c>
      <c r="C113" s="38" t="s">
        <v>5</v>
      </c>
      <c r="D113" s="38"/>
      <c r="E113" s="38" t="s">
        <v>54</v>
      </c>
      <c r="F113" s="2">
        <v>34700</v>
      </c>
      <c r="G113" s="38"/>
      <c r="H113" s="38" t="s">
        <v>4</v>
      </c>
      <c r="I113" s="38" t="s">
        <v>53</v>
      </c>
      <c r="J113" s="38" t="s">
        <v>80</v>
      </c>
      <c r="K113" s="38" t="s">
        <v>79</v>
      </c>
      <c r="L113" s="38"/>
      <c r="M113" s="38" t="s">
        <v>78</v>
      </c>
      <c r="N113" s="1">
        <v>50141082</v>
      </c>
      <c r="O113" s="1">
        <v>150</v>
      </c>
      <c r="P113" s="45">
        <v>7.5211623000000003</v>
      </c>
      <c r="Q113" s="1">
        <v>3145931</v>
      </c>
      <c r="R113" s="10">
        <v>5520.2336297166903</v>
      </c>
      <c r="S113" s="61">
        <f t="shared" si="4"/>
        <v>6.2741585831753696E-2</v>
      </c>
      <c r="T113" s="10" t="s">
        <v>652</v>
      </c>
      <c r="U113" s="10" t="s">
        <v>413</v>
      </c>
      <c r="V113" s="50" t="s">
        <v>413</v>
      </c>
      <c r="W113" s="10" t="s">
        <v>783</v>
      </c>
      <c r="X113" s="45">
        <v>23.25602912902832</v>
      </c>
      <c r="Y113" s="45"/>
      <c r="Z113" s="45">
        <v>37.090000000000003</v>
      </c>
      <c r="AG113" s="10">
        <v>4581.3319707329902</v>
      </c>
      <c r="AR113" s="48">
        <v>3.5350601683414661E-2</v>
      </c>
    </row>
    <row r="114" spans="1:44" x14ac:dyDescent="0.25">
      <c r="A114" s="48" t="s">
        <v>513</v>
      </c>
      <c r="B114" s="38" t="s">
        <v>77</v>
      </c>
      <c r="C114" s="38" t="s">
        <v>5</v>
      </c>
      <c r="D114" s="38" t="s">
        <v>76</v>
      </c>
      <c r="E114" s="38" t="s">
        <v>54</v>
      </c>
      <c r="F114" s="2">
        <v>34700</v>
      </c>
      <c r="G114" s="38"/>
      <c r="H114" s="38" t="s">
        <v>75</v>
      </c>
      <c r="I114" s="38" t="s">
        <v>74</v>
      </c>
      <c r="J114" s="38" t="s">
        <v>73</v>
      </c>
      <c r="K114" s="38"/>
      <c r="L114" s="38"/>
      <c r="M114" s="38" t="s">
        <v>72</v>
      </c>
      <c r="N114" s="1">
        <v>54671776</v>
      </c>
      <c r="O114" s="1">
        <v>150</v>
      </c>
      <c r="P114" s="45">
        <v>8.2007664000000009</v>
      </c>
      <c r="Q114" s="1">
        <v>1382706</v>
      </c>
      <c r="R114" s="10">
        <v>2391.70653395612</v>
      </c>
      <c r="S114" s="61">
        <f t="shared" si="4"/>
        <v>2.5291038652192312E-2</v>
      </c>
      <c r="T114" s="10" t="s">
        <v>649</v>
      </c>
      <c r="U114" s="10" t="s">
        <v>382</v>
      </c>
      <c r="V114" s="50" t="s">
        <v>382</v>
      </c>
      <c r="W114" s="10" t="s">
        <v>784</v>
      </c>
      <c r="X114" s="45">
        <v>24.596393585205078</v>
      </c>
      <c r="Y114" s="45"/>
      <c r="Z114" s="45">
        <v>34.32</v>
      </c>
      <c r="AG114" s="10">
        <v>4605.6599993659802</v>
      </c>
      <c r="AR114" s="48">
        <v>3.5371193386772193E-2</v>
      </c>
    </row>
    <row r="115" spans="1:44" x14ac:dyDescent="0.25">
      <c r="A115" s="48" t="s">
        <v>514</v>
      </c>
      <c r="B115" s="38" t="s">
        <v>71</v>
      </c>
      <c r="C115" s="38" t="s">
        <v>5</v>
      </c>
      <c r="D115" s="38"/>
      <c r="E115" s="38" t="s">
        <v>57</v>
      </c>
      <c r="F115" s="2">
        <v>37199</v>
      </c>
      <c r="G115" s="38"/>
      <c r="H115" s="38" t="s">
        <v>4</v>
      </c>
      <c r="I115" s="38" t="s">
        <v>53</v>
      </c>
      <c r="J115" s="38" t="s">
        <v>70</v>
      </c>
      <c r="K115" s="38" t="s">
        <v>69</v>
      </c>
      <c r="L115" s="38"/>
      <c r="M115" s="38" t="s">
        <v>68</v>
      </c>
      <c r="N115" s="1">
        <v>53519244</v>
      </c>
      <c r="O115" s="1">
        <v>150</v>
      </c>
      <c r="P115" s="45">
        <v>8.0278866000000004</v>
      </c>
      <c r="Q115" s="1">
        <v>2663199</v>
      </c>
      <c r="R115" s="10">
        <v>4677.0676413648798</v>
      </c>
      <c r="S115" s="61">
        <f t="shared" si="4"/>
        <v>4.9761521295031745E-2</v>
      </c>
      <c r="T115" s="10" t="s">
        <v>650</v>
      </c>
      <c r="U115" s="10" t="s">
        <v>394</v>
      </c>
      <c r="V115" s="50" t="s">
        <v>394</v>
      </c>
      <c r="W115" s="10" t="s">
        <v>785</v>
      </c>
      <c r="X115" s="45">
        <v>24.63139533996582</v>
      </c>
      <c r="Y115" s="45"/>
      <c r="Z115" s="45">
        <v>32.880000000000003</v>
      </c>
      <c r="AG115" s="10">
        <v>4677.0676413648798</v>
      </c>
      <c r="AR115" s="48">
        <v>3.6239196533866924E-2</v>
      </c>
    </row>
    <row r="116" spans="1:44" x14ac:dyDescent="0.25">
      <c r="A116" s="48" t="s">
        <v>515</v>
      </c>
      <c r="B116" s="38" t="s">
        <v>67</v>
      </c>
      <c r="C116" s="38" t="s">
        <v>5</v>
      </c>
      <c r="D116" s="38"/>
      <c r="E116" s="38" t="s">
        <v>54</v>
      </c>
      <c r="F116" s="2">
        <v>31778</v>
      </c>
      <c r="G116" s="38">
        <v>2004</v>
      </c>
      <c r="H116" s="38" t="s">
        <v>4</v>
      </c>
      <c r="I116" s="38" t="s">
        <v>3</v>
      </c>
      <c r="J116" s="38" t="s">
        <v>2</v>
      </c>
      <c r="K116" s="38" t="s">
        <v>20</v>
      </c>
      <c r="L116" s="38"/>
      <c r="M116" s="38" t="s">
        <v>66</v>
      </c>
      <c r="N116" s="1">
        <v>56791456</v>
      </c>
      <c r="O116" s="1">
        <v>150</v>
      </c>
      <c r="P116" s="45">
        <v>8.5187184000000009</v>
      </c>
      <c r="Q116" s="1">
        <v>2782095</v>
      </c>
      <c r="R116" s="10">
        <v>4704.85250103608</v>
      </c>
      <c r="S116" s="61">
        <f t="shared" si="4"/>
        <v>4.8987914660965901E-2</v>
      </c>
      <c r="T116" s="10" t="s">
        <v>649</v>
      </c>
      <c r="U116" s="10" t="s">
        <v>382</v>
      </c>
      <c r="V116" s="50" t="s">
        <v>657</v>
      </c>
      <c r="W116" s="10" t="s">
        <v>786</v>
      </c>
      <c r="X116" s="45">
        <v>21.993724822998047</v>
      </c>
      <c r="Y116" s="45"/>
      <c r="Z116" s="45">
        <v>34.31</v>
      </c>
      <c r="AG116" s="10">
        <v>4704.85250103608</v>
      </c>
      <c r="AR116" s="48">
        <v>3.8805792953748745E-2</v>
      </c>
    </row>
    <row r="117" spans="1:44" x14ac:dyDescent="0.25">
      <c r="A117" s="48" t="s">
        <v>516</v>
      </c>
      <c r="B117" s="38" t="s">
        <v>65</v>
      </c>
      <c r="C117" s="38" t="s">
        <v>5</v>
      </c>
      <c r="D117" s="38"/>
      <c r="E117" s="38" t="s">
        <v>61</v>
      </c>
      <c r="F117" s="2">
        <v>33239</v>
      </c>
      <c r="G117" s="2">
        <v>38282</v>
      </c>
      <c r="H117" s="38" t="s">
        <v>4</v>
      </c>
      <c r="I117" s="38" t="s">
        <v>3</v>
      </c>
      <c r="J117" s="38" t="s">
        <v>128</v>
      </c>
      <c r="K117" s="38" t="s">
        <v>127</v>
      </c>
      <c r="L117" s="38"/>
      <c r="M117" s="38" t="s">
        <v>64</v>
      </c>
      <c r="N117" s="1">
        <v>91395582</v>
      </c>
      <c r="O117" s="1">
        <v>150</v>
      </c>
      <c r="P117" s="45">
        <v>13.709337300000001</v>
      </c>
      <c r="Q117" s="1">
        <v>233174</v>
      </c>
      <c r="R117" s="10">
        <v>423.409159117108</v>
      </c>
      <c r="S117" s="61">
        <f t="shared" si="4"/>
        <v>2.5512611758410817E-3</v>
      </c>
      <c r="T117" s="10" t="s">
        <v>649</v>
      </c>
      <c r="U117" s="10" t="s">
        <v>382</v>
      </c>
      <c r="V117" s="50" t="s">
        <v>382</v>
      </c>
      <c r="W117" s="10" t="s">
        <v>787</v>
      </c>
      <c r="X117" s="45">
        <v>22.960531234741211</v>
      </c>
      <c r="Y117" s="45"/>
      <c r="Z117" s="45">
        <v>33.75</v>
      </c>
      <c r="AG117" s="10">
        <v>4948.6635736329199</v>
      </c>
      <c r="AR117" s="48">
        <v>4.038446337056583E-2</v>
      </c>
    </row>
    <row r="118" spans="1:44" x14ac:dyDescent="0.25">
      <c r="A118" s="48" t="s">
        <v>517</v>
      </c>
      <c r="B118" s="38" t="s">
        <v>608</v>
      </c>
      <c r="C118" s="38" t="s">
        <v>5</v>
      </c>
      <c r="D118" s="38"/>
      <c r="E118" s="38" t="s">
        <v>57</v>
      </c>
      <c r="F118" s="2">
        <v>38245</v>
      </c>
      <c r="G118" s="38"/>
      <c r="H118" s="38" t="s">
        <v>4</v>
      </c>
      <c r="I118" s="38" t="s">
        <v>3</v>
      </c>
      <c r="J118" s="12" t="s">
        <v>2</v>
      </c>
      <c r="K118" s="12" t="s">
        <v>557</v>
      </c>
      <c r="L118" s="38"/>
      <c r="M118" s="38" t="s">
        <v>63</v>
      </c>
      <c r="N118" s="1">
        <v>70172300</v>
      </c>
      <c r="O118" s="1">
        <v>150</v>
      </c>
      <c r="P118" s="45">
        <v>10.525845</v>
      </c>
      <c r="Q118" s="1">
        <v>3547681</v>
      </c>
      <c r="R118" s="10">
        <v>6532.6598236476002</v>
      </c>
      <c r="S118" s="61">
        <f t="shared" si="4"/>
        <v>5.0556715399096223E-2</v>
      </c>
      <c r="T118" s="10" t="s">
        <v>650</v>
      </c>
      <c r="U118" s="10" t="s">
        <v>394</v>
      </c>
      <c r="V118" s="50" t="s">
        <v>394</v>
      </c>
      <c r="W118" s="10" t="s">
        <v>788</v>
      </c>
      <c r="X118" s="45">
        <v>21.798282623291016</v>
      </c>
      <c r="Y118" s="45"/>
      <c r="Z118" s="45">
        <v>34.85</v>
      </c>
      <c r="AG118" s="10">
        <v>5020.0564043429704</v>
      </c>
      <c r="AR118" s="48">
        <v>4.0610635019752393E-2</v>
      </c>
    </row>
    <row r="119" spans="1:44" x14ac:dyDescent="0.25">
      <c r="A119" s="48" t="s">
        <v>518</v>
      </c>
      <c r="B119" s="38" t="s">
        <v>62</v>
      </c>
      <c r="C119" s="38" t="s">
        <v>5</v>
      </c>
      <c r="D119" s="38"/>
      <c r="E119" s="38" t="s">
        <v>61</v>
      </c>
      <c r="F119" s="2">
        <v>32509</v>
      </c>
      <c r="G119" s="38"/>
      <c r="H119" s="38" t="s">
        <v>4</v>
      </c>
      <c r="I119" s="38" t="s">
        <v>53</v>
      </c>
      <c r="J119" s="38"/>
      <c r="K119" s="38"/>
      <c r="L119" s="38"/>
      <c r="M119" s="38" t="s">
        <v>60</v>
      </c>
      <c r="N119" s="1">
        <v>74848186</v>
      </c>
      <c r="O119" s="1">
        <v>150</v>
      </c>
      <c r="P119" s="45">
        <v>11.227227900000001</v>
      </c>
      <c r="Q119" s="1">
        <v>3934469</v>
      </c>
      <c r="R119" s="10">
        <v>7273.24318476397</v>
      </c>
      <c r="S119" s="61">
        <f t="shared" si="4"/>
        <v>5.2565990042831502E-2</v>
      </c>
      <c r="T119" s="10" t="s">
        <v>649</v>
      </c>
      <c r="U119" s="10" t="s">
        <v>382</v>
      </c>
      <c r="V119" s="50" t="s">
        <v>382</v>
      </c>
      <c r="W119" s="10" t="s">
        <v>789</v>
      </c>
      <c r="X119" s="45">
        <v>24.283998489379883</v>
      </c>
      <c r="Y119" s="45"/>
      <c r="Z119" s="45">
        <v>35.1</v>
      </c>
      <c r="AG119" s="10">
        <v>5103.4662454393501</v>
      </c>
      <c r="AR119" s="48">
        <v>4.2842296389070396E-2</v>
      </c>
    </row>
    <row r="120" spans="1:44" x14ac:dyDescent="0.25">
      <c r="A120" s="48" t="s">
        <v>519</v>
      </c>
      <c r="B120" s="38" t="s">
        <v>59</v>
      </c>
      <c r="C120" s="38" t="s">
        <v>5</v>
      </c>
      <c r="D120" s="38" t="s">
        <v>58</v>
      </c>
      <c r="E120" s="38" t="s">
        <v>57</v>
      </c>
      <c r="F120" s="2">
        <v>38353</v>
      </c>
      <c r="G120" s="2">
        <v>39184</v>
      </c>
      <c r="H120" s="38" t="s">
        <v>4</v>
      </c>
      <c r="I120" s="38" t="s">
        <v>53</v>
      </c>
      <c r="J120" s="38" t="s">
        <v>80</v>
      </c>
      <c r="K120" s="38" t="s">
        <v>907</v>
      </c>
      <c r="L120" s="38"/>
      <c r="M120" s="38" t="s">
        <v>56</v>
      </c>
      <c r="N120" s="1">
        <v>52086008</v>
      </c>
      <c r="O120" s="1">
        <v>150</v>
      </c>
      <c r="P120" s="45">
        <v>7.8129012000000007</v>
      </c>
      <c r="Q120" s="1">
        <v>254987</v>
      </c>
      <c r="R120" s="10">
        <v>464.19648241991598</v>
      </c>
      <c r="S120" s="61">
        <f t="shared" si="4"/>
        <v>4.8954989985026303E-3</v>
      </c>
      <c r="T120" s="10" t="s">
        <v>650</v>
      </c>
      <c r="U120" s="10" t="s">
        <v>394</v>
      </c>
      <c r="V120" s="50" t="s">
        <v>661</v>
      </c>
      <c r="W120" s="10" t="s">
        <v>790</v>
      </c>
      <c r="X120" s="45">
        <v>28.102807998657227</v>
      </c>
      <c r="Y120" s="45"/>
      <c r="Z120" s="45">
        <v>26.27</v>
      </c>
      <c r="AG120" s="10">
        <v>5319.3422238616104</v>
      </c>
      <c r="AR120" s="48">
        <v>4.4432334413404183E-2</v>
      </c>
    </row>
    <row r="121" spans="1:44" x14ac:dyDescent="0.25">
      <c r="A121" s="48" t="s">
        <v>520</v>
      </c>
      <c r="B121" s="38" t="s">
        <v>55</v>
      </c>
      <c r="C121" s="38" t="s">
        <v>5</v>
      </c>
      <c r="D121" s="38"/>
      <c r="E121" s="38" t="s">
        <v>54</v>
      </c>
      <c r="F121" s="2">
        <v>39083</v>
      </c>
      <c r="G121" s="38"/>
      <c r="H121" s="38" t="s">
        <v>4</v>
      </c>
      <c r="I121" s="38" t="s">
        <v>53</v>
      </c>
      <c r="J121" s="38"/>
      <c r="K121" s="38"/>
      <c r="L121" s="38"/>
      <c r="M121" s="38" t="s">
        <v>52</v>
      </c>
      <c r="N121" s="1">
        <v>59148192</v>
      </c>
      <c r="O121" s="1">
        <v>150</v>
      </c>
      <c r="P121" s="45">
        <v>8.8722288000000002</v>
      </c>
      <c r="Q121" s="1">
        <v>1396831</v>
      </c>
      <c r="R121" s="10">
        <v>2582.9669393854201</v>
      </c>
      <c r="S121" s="61">
        <f t="shared" si="4"/>
        <v>2.3615785246656397E-2</v>
      </c>
      <c r="T121" s="10" t="s">
        <v>651</v>
      </c>
      <c r="U121" s="10" t="s">
        <v>382</v>
      </c>
      <c r="V121" s="50" t="s">
        <v>657</v>
      </c>
      <c r="W121" s="10" t="s">
        <v>791</v>
      </c>
      <c r="X121" s="45">
        <v>24.064529418945313</v>
      </c>
      <c r="Y121" s="45"/>
      <c r="Z121" s="45">
        <v>33.869999999999997</v>
      </c>
      <c r="AG121" s="10">
        <v>5416.7793526025798</v>
      </c>
      <c r="AR121" s="48">
        <v>4.5500519060295036E-2</v>
      </c>
    </row>
    <row r="122" spans="1:44" x14ac:dyDescent="0.25">
      <c r="A122" s="48" t="s">
        <v>386</v>
      </c>
      <c r="B122" s="38" t="s">
        <v>51</v>
      </c>
      <c r="C122" s="38" t="s">
        <v>44</v>
      </c>
      <c r="D122" s="38" t="s">
        <v>43</v>
      </c>
      <c r="E122" s="38"/>
      <c r="F122" s="2">
        <v>43101</v>
      </c>
      <c r="G122" s="38"/>
      <c r="H122" s="38" t="s">
        <v>42</v>
      </c>
      <c r="I122" s="38" t="s">
        <v>41</v>
      </c>
      <c r="J122" s="38" t="s">
        <v>40</v>
      </c>
      <c r="K122" s="38" t="s">
        <v>39</v>
      </c>
      <c r="L122" s="38" t="s">
        <v>621</v>
      </c>
      <c r="M122" s="38" t="s">
        <v>50</v>
      </c>
      <c r="N122" s="1">
        <v>40119946</v>
      </c>
      <c r="O122" s="1">
        <v>150</v>
      </c>
      <c r="P122" s="45">
        <v>6.0179919000000002</v>
      </c>
      <c r="Q122" s="1">
        <v>11144848</v>
      </c>
      <c r="R122" s="10">
        <v>21608.329902084399</v>
      </c>
      <c r="S122" s="61">
        <f t="shared" si="4"/>
        <v>0.27778821038293522</v>
      </c>
      <c r="T122" s="10" t="s">
        <v>654</v>
      </c>
      <c r="U122" s="10" t="s">
        <v>382</v>
      </c>
      <c r="V122" s="50" t="s">
        <v>657</v>
      </c>
      <c r="W122" s="10" t="s">
        <v>792</v>
      </c>
      <c r="X122" s="45">
        <v>20.042476654052734</v>
      </c>
      <c r="Y122" s="45"/>
      <c r="Z122" s="45"/>
      <c r="AG122" s="10">
        <v>5491.7230649068797</v>
      </c>
      <c r="AR122" s="48">
        <v>4.5563084678964916E-2</v>
      </c>
    </row>
    <row r="123" spans="1:44" x14ac:dyDescent="0.25">
      <c r="A123" s="48" t="s">
        <v>387</v>
      </c>
      <c r="B123" s="38" t="s">
        <v>49</v>
      </c>
      <c r="C123" s="38" t="s">
        <v>44</v>
      </c>
      <c r="D123" s="38" t="s">
        <v>43</v>
      </c>
      <c r="E123" s="38"/>
      <c r="F123" s="2">
        <v>43101</v>
      </c>
      <c r="G123" s="38"/>
      <c r="H123" s="38" t="s">
        <v>42</v>
      </c>
      <c r="I123" s="38" t="s">
        <v>41</v>
      </c>
      <c r="J123" s="38" t="s">
        <v>40</v>
      </c>
      <c r="K123" s="38" t="s">
        <v>39</v>
      </c>
      <c r="L123" s="38" t="s">
        <v>622</v>
      </c>
      <c r="M123" s="38" t="s">
        <v>48</v>
      </c>
      <c r="N123" s="1">
        <v>45566742</v>
      </c>
      <c r="O123" s="1">
        <v>150</v>
      </c>
      <c r="P123" s="45">
        <v>6.8350113000000006</v>
      </c>
      <c r="Q123" s="1">
        <v>11397431</v>
      </c>
      <c r="R123" s="10">
        <v>22196.323647841498</v>
      </c>
      <c r="S123" s="61">
        <f t="shared" si="4"/>
        <v>0.25012608976959555</v>
      </c>
      <c r="T123" s="10" t="s">
        <v>654</v>
      </c>
      <c r="U123" s="10" t="s">
        <v>382</v>
      </c>
      <c r="V123" s="50" t="s">
        <v>662</v>
      </c>
      <c r="W123" s="10" t="s">
        <v>793</v>
      </c>
      <c r="X123" s="45">
        <v>18.976634979248047</v>
      </c>
      <c r="Y123" s="45"/>
      <c r="Z123" s="45"/>
      <c r="AG123" s="10">
        <v>5520.2336297166903</v>
      </c>
      <c r="AR123" s="48">
        <v>4.8987914660965901E-2</v>
      </c>
    </row>
    <row r="124" spans="1:44" x14ac:dyDescent="0.25">
      <c r="A124" s="48" t="s">
        <v>388</v>
      </c>
      <c r="B124" s="38" t="s">
        <v>47</v>
      </c>
      <c r="C124" s="38" t="s">
        <v>44</v>
      </c>
      <c r="D124" s="38" t="s">
        <v>43</v>
      </c>
      <c r="E124" s="38"/>
      <c r="F124" s="2">
        <v>43101</v>
      </c>
      <c r="G124" s="38"/>
      <c r="H124" s="38" t="s">
        <v>42</v>
      </c>
      <c r="I124" s="38" t="s">
        <v>41</v>
      </c>
      <c r="J124" s="38" t="s">
        <v>40</v>
      </c>
      <c r="K124" s="38" t="s">
        <v>39</v>
      </c>
      <c r="L124" s="38" t="s">
        <v>623</v>
      </c>
      <c r="M124" s="38" t="s">
        <v>46</v>
      </c>
      <c r="N124" s="1">
        <v>106231176</v>
      </c>
      <c r="O124" s="1">
        <v>150</v>
      </c>
      <c r="P124" s="45">
        <v>15.934676400000001</v>
      </c>
      <c r="Q124" s="1">
        <v>19037419</v>
      </c>
      <c r="R124" s="10">
        <v>36180.7467426566</v>
      </c>
      <c r="S124" s="61">
        <f t="shared" si="4"/>
        <v>0.17920745789352835</v>
      </c>
      <c r="T124" s="10" t="s">
        <v>654</v>
      </c>
      <c r="U124" s="10" t="s">
        <v>382</v>
      </c>
      <c r="V124" s="50" t="s">
        <v>662</v>
      </c>
      <c r="W124" s="10" t="s">
        <v>794</v>
      </c>
      <c r="X124" s="45">
        <v>20.0880126953125</v>
      </c>
      <c r="Y124" s="45"/>
      <c r="Z124" s="45"/>
      <c r="AG124" s="10">
        <v>5812.7459550978201</v>
      </c>
      <c r="AR124" s="48">
        <v>4.9139867667518843E-2</v>
      </c>
    </row>
    <row r="125" spans="1:44" x14ac:dyDescent="0.25">
      <c r="A125" s="48" t="s">
        <v>389</v>
      </c>
      <c r="B125" s="38" t="s">
        <v>45</v>
      </c>
      <c r="C125" s="38" t="s">
        <v>44</v>
      </c>
      <c r="D125" s="38" t="s">
        <v>43</v>
      </c>
      <c r="E125" s="38"/>
      <c r="F125" s="2">
        <v>43101</v>
      </c>
      <c r="G125" s="38"/>
      <c r="H125" s="38" t="s">
        <v>42</v>
      </c>
      <c r="I125" s="38" t="s">
        <v>41</v>
      </c>
      <c r="J125" s="38" t="s">
        <v>40</v>
      </c>
      <c r="K125" s="38" t="s">
        <v>39</v>
      </c>
      <c r="L125" s="38" t="s">
        <v>624</v>
      </c>
      <c r="M125" s="38" t="s">
        <v>38</v>
      </c>
      <c r="N125" s="1">
        <v>164576744</v>
      </c>
      <c r="O125" s="1">
        <v>150</v>
      </c>
      <c r="P125" s="45">
        <v>24.686511600000003</v>
      </c>
      <c r="Q125" s="1">
        <v>11929469</v>
      </c>
      <c r="R125" s="10">
        <v>22930.485847469801</v>
      </c>
      <c r="S125" s="61">
        <f t="shared" si="4"/>
        <v>7.2485751692839426E-2</v>
      </c>
      <c r="T125" s="10" t="s">
        <v>654</v>
      </c>
      <c r="U125" s="10" t="s">
        <v>382</v>
      </c>
      <c r="V125" s="50" t="s">
        <v>662</v>
      </c>
      <c r="W125" s="10" t="s">
        <v>795</v>
      </c>
      <c r="X125" s="45" t="s">
        <v>878</v>
      </c>
      <c r="Y125" s="51" t="s">
        <v>878</v>
      </c>
      <c r="Z125" s="51" t="s">
        <v>878</v>
      </c>
      <c r="AG125" s="10">
        <v>6228.0023733343496</v>
      </c>
      <c r="AR125" s="48">
        <v>4.9761521295031745E-2</v>
      </c>
    </row>
    <row r="126" spans="1:44" x14ac:dyDescent="0.25">
      <c r="A126" s="48" t="s">
        <v>521</v>
      </c>
      <c r="B126" s="38" t="s">
        <v>626</v>
      </c>
      <c r="C126" s="38" t="s">
        <v>37</v>
      </c>
      <c r="D126" s="38"/>
      <c r="E126" s="38" t="s">
        <v>83</v>
      </c>
      <c r="F126" s="2">
        <v>43101</v>
      </c>
      <c r="G126" s="38"/>
      <c r="H126" s="38" t="s">
        <v>4</v>
      </c>
      <c r="I126" s="38" t="s">
        <v>36</v>
      </c>
      <c r="J126" s="38" t="s">
        <v>35</v>
      </c>
      <c r="K126" s="48" t="s">
        <v>627</v>
      </c>
      <c r="L126" s="38" t="s">
        <v>628</v>
      </c>
      <c r="M126" s="38" t="s">
        <v>34</v>
      </c>
      <c r="N126" s="1">
        <v>57863746</v>
      </c>
      <c r="O126" s="1">
        <v>150</v>
      </c>
      <c r="P126" s="45">
        <v>8.6795619000000013</v>
      </c>
      <c r="Q126" s="1">
        <v>259301</v>
      </c>
      <c r="R126" s="10">
        <v>512.52787713466898</v>
      </c>
      <c r="S126" s="61">
        <f t="shared" si="4"/>
        <v>4.481234242940303E-3</v>
      </c>
      <c r="T126" s="10" t="s">
        <v>596</v>
      </c>
      <c r="U126" s="10" t="s">
        <v>522</v>
      </c>
      <c r="V126" s="50" t="s">
        <v>663</v>
      </c>
      <c r="W126" s="10" t="s">
        <v>796</v>
      </c>
      <c r="X126" s="45" t="s">
        <v>878</v>
      </c>
      <c r="Y126" s="51" t="s">
        <v>878</v>
      </c>
      <c r="Z126" s="51" t="s">
        <v>878</v>
      </c>
      <c r="AG126" s="10">
        <v>6327.8126412707697</v>
      </c>
      <c r="AR126" s="48">
        <v>5.0556715399096223E-2</v>
      </c>
    </row>
    <row r="127" spans="1:44" x14ac:dyDescent="0.25">
      <c r="A127" s="48" t="s">
        <v>523</v>
      </c>
      <c r="B127" s="38" t="s">
        <v>33</v>
      </c>
      <c r="C127" s="38" t="s">
        <v>5</v>
      </c>
      <c r="D127" s="38"/>
      <c r="E127" s="38" t="s">
        <v>10</v>
      </c>
      <c r="F127" s="2">
        <v>44132</v>
      </c>
      <c r="G127" s="38"/>
      <c r="H127" s="38" t="s">
        <v>4</v>
      </c>
      <c r="I127" s="38" t="s">
        <v>3</v>
      </c>
      <c r="J127" s="38" t="s">
        <v>2</v>
      </c>
      <c r="K127" s="38" t="s">
        <v>20</v>
      </c>
      <c r="L127" s="38" t="s">
        <v>669</v>
      </c>
      <c r="M127" s="38" t="s">
        <v>32</v>
      </c>
      <c r="N127" s="1">
        <v>85002666</v>
      </c>
      <c r="O127" s="1">
        <v>150</v>
      </c>
      <c r="P127" s="45">
        <v>12.750399900000001</v>
      </c>
      <c r="Q127" s="1">
        <v>1561723</v>
      </c>
      <c r="R127" s="1">
        <v>3140</v>
      </c>
      <c r="S127" s="61">
        <f t="shared" si="4"/>
        <v>1.8372635512396752E-2</v>
      </c>
      <c r="T127" s="10" t="s">
        <v>650</v>
      </c>
      <c r="U127" s="10" t="s">
        <v>394</v>
      </c>
      <c r="V127" s="50" t="s">
        <v>659</v>
      </c>
      <c r="W127" s="10" t="s">
        <v>797</v>
      </c>
      <c r="X127" s="45"/>
      <c r="Y127" s="51">
        <v>14.39</v>
      </c>
      <c r="Z127" s="51">
        <v>24.1</v>
      </c>
      <c r="AG127" s="10">
        <v>6474.7659499369101</v>
      </c>
      <c r="AR127" s="48">
        <v>5.2565990042831502E-2</v>
      </c>
    </row>
    <row r="128" spans="1:44" x14ac:dyDescent="0.25">
      <c r="A128" s="48" t="s">
        <v>524</v>
      </c>
      <c r="B128" s="38" t="s">
        <v>31</v>
      </c>
      <c r="C128" s="38" t="s">
        <v>5</v>
      </c>
      <c r="D128" s="38"/>
      <c r="E128" s="38" t="s">
        <v>10</v>
      </c>
      <c r="F128" s="2">
        <v>44132</v>
      </c>
      <c r="G128" s="38"/>
      <c r="H128" s="38" t="s">
        <v>4</v>
      </c>
      <c r="I128" s="38" t="s">
        <v>3</v>
      </c>
      <c r="J128" s="38" t="s">
        <v>2</v>
      </c>
      <c r="K128" s="38" t="s">
        <v>20</v>
      </c>
      <c r="L128" s="38" t="s">
        <v>668</v>
      </c>
      <c r="M128" s="38" t="s">
        <v>30</v>
      </c>
      <c r="N128" s="1">
        <v>70645124</v>
      </c>
      <c r="O128" s="1">
        <v>150</v>
      </c>
      <c r="P128" s="45">
        <v>10.596768600000001</v>
      </c>
      <c r="Q128" s="1">
        <v>1377354</v>
      </c>
      <c r="R128" s="1">
        <v>2790</v>
      </c>
      <c r="S128" s="61">
        <f t="shared" si="4"/>
        <v>1.9496802072284564E-2</v>
      </c>
      <c r="T128" s="10" t="s">
        <v>652</v>
      </c>
      <c r="U128" s="10" t="s">
        <v>413</v>
      </c>
      <c r="V128" s="50" t="s">
        <v>659</v>
      </c>
      <c r="W128" s="10" t="s">
        <v>798</v>
      </c>
      <c r="X128" s="45"/>
      <c r="Y128" s="51">
        <v>12.66</v>
      </c>
      <c r="Z128" s="51">
        <v>22.56</v>
      </c>
      <c r="AG128" s="10">
        <v>6528.6995754154796</v>
      </c>
      <c r="AR128" s="48">
        <v>5.3898708479482256E-2</v>
      </c>
    </row>
    <row r="129" spans="1:44" x14ac:dyDescent="0.25">
      <c r="A129" s="48" t="s">
        <v>525</v>
      </c>
      <c r="B129" s="38" t="s">
        <v>29</v>
      </c>
      <c r="C129" s="38" t="s">
        <v>5</v>
      </c>
      <c r="D129" s="38"/>
      <c r="E129" s="38" t="s">
        <v>10</v>
      </c>
      <c r="F129" s="2">
        <v>44132</v>
      </c>
      <c r="G129" s="38"/>
      <c r="H129" s="38" t="s">
        <v>4</v>
      </c>
      <c r="I129" s="38" t="s">
        <v>3</v>
      </c>
      <c r="J129" s="38" t="s">
        <v>2</v>
      </c>
      <c r="K129" s="38" t="s">
        <v>20</v>
      </c>
      <c r="L129" s="38" t="s">
        <v>668</v>
      </c>
      <c r="M129" s="38" t="s">
        <v>28</v>
      </c>
      <c r="N129" s="1">
        <v>61121020</v>
      </c>
      <c r="O129" s="1">
        <v>150</v>
      </c>
      <c r="P129" s="45">
        <v>9.1681530000000002</v>
      </c>
      <c r="Q129" s="1">
        <v>1741789</v>
      </c>
      <c r="R129" s="1">
        <v>3551</v>
      </c>
      <c r="S129" s="61">
        <f t="shared" si="4"/>
        <v>2.849738109737043E-2</v>
      </c>
      <c r="T129" s="10" t="s">
        <v>652</v>
      </c>
      <c r="U129" s="10" t="s">
        <v>413</v>
      </c>
      <c r="V129" s="50" t="s">
        <v>659</v>
      </c>
      <c r="W129" s="10" t="s">
        <v>799</v>
      </c>
      <c r="X129" s="45"/>
      <c r="Y129" s="51">
        <v>12.72</v>
      </c>
      <c r="Z129" s="51">
        <v>22.48</v>
      </c>
      <c r="AG129" s="10">
        <v>6532.6598236476002</v>
      </c>
      <c r="AR129" s="48">
        <v>5.5397631723590329E-2</v>
      </c>
    </row>
    <row r="130" spans="1:44" x14ac:dyDescent="0.25">
      <c r="A130" s="48" t="s">
        <v>526</v>
      </c>
      <c r="B130" s="38" t="s">
        <v>27</v>
      </c>
      <c r="C130" s="38" t="s">
        <v>5</v>
      </c>
      <c r="D130" s="38"/>
      <c r="E130" s="38" t="s">
        <v>10</v>
      </c>
      <c r="F130" s="2">
        <v>44132</v>
      </c>
      <c r="G130" s="38"/>
      <c r="H130" s="38" t="s">
        <v>4</v>
      </c>
      <c r="I130" s="38" t="s">
        <v>3</v>
      </c>
      <c r="J130" s="38" t="s">
        <v>2</v>
      </c>
      <c r="K130" s="38" t="s">
        <v>20</v>
      </c>
      <c r="L130" s="38" t="s">
        <v>668</v>
      </c>
      <c r="M130" s="38" t="s">
        <v>26</v>
      </c>
      <c r="N130" s="1">
        <v>31982310</v>
      </c>
      <c r="O130" s="1">
        <v>150</v>
      </c>
      <c r="P130" s="45">
        <v>4.7973465000000006</v>
      </c>
      <c r="Q130" s="1">
        <v>207503</v>
      </c>
      <c r="R130" s="1">
        <v>427</v>
      </c>
      <c r="S130" s="61">
        <f t="shared" si="4"/>
        <v>6.4880554281413691E-3</v>
      </c>
      <c r="T130" s="10" t="s">
        <v>652</v>
      </c>
      <c r="U130" s="10" t="s">
        <v>413</v>
      </c>
      <c r="V130" s="50" t="s">
        <v>659</v>
      </c>
      <c r="W130" s="10" t="s">
        <v>800</v>
      </c>
      <c r="X130" s="45"/>
      <c r="Y130" s="51">
        <v>15.12</v>
      </c>
      <c r="Z130" s="51">
        <v>21.75</v>
      </c>
      <c r="AG130" s="10">
        <v>6794.9998894291703</v>
      </c>
      <c r="AR130" s="48">
        <v>5.5644113750968949E-2</v>
      </c>
    </row>
    <row r="131" spans="1:44" x14ac:dyDescent="0.25">
      <c r="A131" s="48" t="s">
        <v>527</v>
      </c>
      <c r="B131" s="38" t="s">
        <v>25</v>
      </c>
      <c r="C131" s="38" t="s">
        <v>5</v>
      </c>
      <c r="D131" s="38"/>
      <c r="E131" s="38" t="s">
        <v>10</v>
      </c>
      <c r="F131" s="2">
        <v>44132</v>
      </c>
      <c r="G131" s="38"/>
      <c r="H131" s="38" t="s">
        <v>4</v>
      </c>
      <c r="I131" s="38" t="s">
        <v>3</v>
      </c>
      <c r="J131" s="38" t="s">
        <v>2</v>
      </c>
      <c r="K131" s="38" t="s">
        <v>20</v>
      </c>
      <c r="L131" s="38" t="s">
        <v>667</v>
      </c>
      <c r="M131" s="38" t="s">
        <v>24</v>
      </c>
      <c r="N131" s="1">
        <v>45558838</v>
      </c>
      <c r="O131" s="1">
        <v>150</v>
      </c>
      <c r="P131" s="45">
        <v>6.8338257000000002</v>
      </c>
      <c r="Q131" s="1">
        <v>337314</v>
      </c>
      <c r="R131" s="1">
        <v>696</v>
      </c>
      <c r="S131" s="61">
        <f t="shared" si="4"/>
        <v>7.4039201790001754E-3</v>
      </c>
      <c r="T131" s="10" t="s">
        <v>652</v>
      </c>
      <c r="U131" s="10" t="s">
        <v>413</v>
      </c>
      <c r="V131" s="50" t="s">
        <v>659</v>
      </c>
      <c r="W131" s="10" t="s">
        <v>801</v>
      </c>
      <c r="X131" s="45"/>
      <c r="Y131" s="51">
        <v>20.190000000000001</v>
      </c>
      <c r="Z131" s="51">
        <v>27.48</v>
      </c>
      <c r="AG131" s="10">
        <v>7179.1305659201698</v>
      </c>
      <c r="AR131" s="48">
        <v>5.7750443414536036E-2</v>
      </c>
    </row>
    <row r="132" spans="1:44" x14ac:dyDescent="0.25">
      <c r="A132" s="48" t="s">
        <v>528</v>
      </c>
      <c r="B132" s="38" t="s">
        <v>23</v>
      </c>
      <c r="C132" s="38" t="s">
        <v>5</v>
      </c>
      <c r="D132" s="38"/>
      <c r="E132" s="38" t="s">
        <v>10</v>
      </c>
      <c r="F132" s="2">
        <v>44132</v>
      </c>
      <c r="G132" s="38"/>
      <c r="H132" s="38" t="s">
        <v>4</v>
      </c>
      <c r="I132" s="38" t="s">
        <v>3</v>
      </c>
      <c r="J132" s="38" t="s">
        <v>2</v>
      </c>
      <c r="K132" s="38" t="s">
        <v>20</v>
      </c>
      <c r="L132" s="38" t="s">
        <v>667</v>
      </c>
      <c r="M132" s="38" t="s">
        <v>22</v>
      </c>
      <c r="N132" s="1">
        <v>49459352</v>
      </c>
      <c r="O132" s="1">
        <v>150</v>
      </c>
      <c r="P132" s="45">
        <v>7.4189028000000006</v>
      </c>
      <c r="Q132" s="1">
        <v>1333307</v>
      </c>
      <c r="R132" s="1">
        <v>2747</v>
      </c>
      <c r="S132" s="61">
        <f t="shared" si="4"/>
        <v>2.6957631794286348E-2</v>
      </c>
      <c r="T132" s="10" t="s">
        <v>652</v>
      </c>
      <c r="U132" s="10" t="s">
        <v>413</v>
      </c>
      <c r="V132" s="50" t="s">
        <v>659</v>
      </c>
      <c r="W132" s="10" t="s">
        <v>802</v>
      </c>
      <c r="X132" s="45"/>
      <c r="Y132" s="51">
        <v>21.51</v>
      </c>
      <c r="Z132" s="51">
        <v>28.58</v>
      </c>
      <c r="AG132" s="10">
        <v>7273.24318476397</v>
      </c>
      <c r="AR132" s="48">
        <v>5.7974272196262451E-2</v>
      </c>
    </row>
    <row r="133" spans="1:44" x14ac:dyDescent="0.25">
      <c r="A133" s="48" t="s">
        <v>529</v>
      </c>
      <c r="B133" s="38" t="s">
        <v>21</v>
      </c>
      <c r="C133" s="38" t="s">
        <v>5</v>
      </c>
      <c r="D133" s="38"/>
      <c r="E133" s="38" t="s">
        <v>10</v>
      </c>
      <c r="F133" s="2">
        <v>44132</v>
      </c>
      <c r="G133" s="38"/>
      <c r="H133" s="38" t="s">
        <v>4</v>
      </c>
      <c r="I133" s="38" t="s">
        <v>3</v>
      </c>
      <c r="J133" s="38" t="s">
        <v>2</v>
      </c>
      <c r="K133" s="38" t="s">
        <v>20</v>
      </c>
      <c r="L133" s="38" t="s">
        <v>668</v>
      </c>
      <c r="M133" s="38" t="s">
        <v>19</v>
      </c>
      <c r="N133" s="1">
        <v>39685954</v>
      </c>
      <c r="O133" s="1">
        <v>150</v>
      </c>
      <c r="P133" s="45">
        <v>5.9528931000000007</v>
      </c>
      <c r="Q133" s="1">
        <v>781079</v>
      </c>
      <c r="R133" s="1">
        <v>1601</v>
      </c>
      <c r="S133" s="61">
        <f t="shared" ref="S133:S176" si="5">Q133/N133</f>
        <v>1.9681497388219518E-2</v>
      </c>
      <c r="T133" s="10" t="s">
        <v>652</v>
      </c>
      <c r="U133" s="10" t="s">
        <v>413</v>
      </c>
      <c r="V133" s="50" t="s">
        <v>659</v>
      </c>
      <c r="W133" s="10" t="s">
        <v>803</v>
      </c>
      <c r="X133" s="45"/>
      <c r="Y133" s="51">
        <v>15.79</v>
      </c>
      <c r="Z133" s="51">
        <v>23.98</v>
      </c>
      <c r="AG133" s="10">
        <v>7327.9178353143598</v>
      </c>
      <c r="AR133" s="48">
        <v>6.1004214258511345E-2</v>
      </c>
    </row>
    <row r="134" spans="1:44" x14ac:dyDescent="0.25">
      <c r="A134" s="48" t="s">
        <v>530</v>
      </c>
      <c r="B134" s="38" t="s">
        <v>18</v>
      </c>
      <c r="C134" s="38" t="s">
        <v>5</v>
      </c>
      <c r="D134" s="38"/>
      <c r="E134" s="38" t="s">
        <v>10</v>
      </c>
      <c r="F134" s="2">
        <v>44134</v>
      </c>
      <c r="G134" s="38"/>
      <c r="H134" s="38" t="s">
        <v>4</v>
      </c>
      <c r="I134" s="38" t="s">
        <v>3</v>
      </c>
      <c r="J134" s="38" t="s">
        <v>2</v>
      </c>
      <c r="K134" s="38" t="s">
        <v>1</v>
      </c>
      <c r="L134" s="38" t="s">
        <v>668</v>
      </c>
      <c r="M134" s="38" t="s">
        <v>17</v>
      </c>
      <c r="N134" s="1">
        <v>51436212</v>
      </c>
      <c r="O134" s="1">
        <v>150</v>
      </c>
      <c r="P134" s="45">
        <v>7.7154318000000002</v>
      </c>
      <c r="Q134" s="1">
        <v>468767</v>
      </c>
      <c r="R134" s="1">
        <v>960</v>
      </c>
      <c r="S134" s="61">
        <f t="shared" si="5"/>
        <v>9.1135599176704538E-3</v>
      </c>
      <c r="T134" s="10" t="s">
        <v>652</v>
      </c>
      <c r="U134" s="10" t="s">
        <v>413</v>
      </c>
      <c r="V134" s="50" t="s">
        <v>659</v>
      </c>
      <c r="W134" s="10" t="s">
        <v>804</v>
      </c>
      <c r="X134" s="45"/>
      <c r="Y134" s="51">
        <v>15.13</v>
      </c>
      <c r="Z134" s="51">
        <v>24.39</v>
      </c>
      <c r="AG134" s="10">
        <v>9109.9421641995996</v>
      </c>
      <c r="AR134" s="48">
        <v>6.2741585831753696E-2</v>
      </c>
    </row>
    <row r="135" spans="1:44" x14ac:dyDescent="0.25">
      <c r="A135" s="48" t="s">
        <v>531</v>
      </c>
      <c r="B135" s="38" t="s">
        <v>16</v>
      </c>
      <c r="C135" s="38" t="s">
        <v>5</v>
      </c>
      <c r="D135" s="38"/>
      <c r="E135" s="38" t="s">
        <v>10</v>
      </c>
      <c r="F135" s="2">
        <v>44134</v>
      </c>
      <c r="G135" s="38"/>
      <c r="H135" s="38" t="s">
        <v>4</v>
      </c>
      <c r="I135" s="38" t="s">
        <v>3</v>
      </c>
      <c r="J135" s="38" t="s">
        <v>2</v>
      </c>
      <c r="K135" s="38" t="s">
        <v>1</v>
      </c>
      <c r="L135" s="38" t="s">
        <v>668</v>
      </c>
      <c r="M135" s="38" t="s">
        <v>15</v>
      </c>
      <c r="N135" s="1">
        <v>68840278</v>
      </c>
      <c r="O135" s="1">
        <v>150</v>
      </c>
      <c r="P135" s="45">
        <v>10.326041700000001</v>
      </c>
      <c r="Q135" s="1">
        <v>1119030</v>
      </c>
      <c r="R135" s="1">
        <v>2290</v>
      </c>
      <c r="S135" s="61">
        <f t="shared" si="5"/>
        <v>1.6255454401273628E-2</v>
      </c>
      <c r="T135" s="10" t="s">
        <v>652</v>
      </c>
      <c r="U135" s="10" t="s">
        <v>413</v>
      </c>
      <c r="V135" s="50" t="s">
        <v>659</v>
      </c>
      <c r="W135" s="10" t="s">
        <v>805</v>
      </c>
      <c r="X135" s="45"/>
      <c r="Y135" s="51">
        <v>15.23</v>
      </c>
      <c r="Z135" s="51">
        <v>20.440000000000001</v>
      </c>
      <c r="AG135" s="10">
        <v>10875.879951387</v>
      </c>
      <c r="AR135" s="48">
        <v>6.5526855503902623E-2</v>
      </c>
    </row>
    <row r="136" spans="1:44" x14ac:dyDescent="0.25">
      <c r="A136" s="48" t="s">
        <v>532</v>
      </c>
      <c r="B136" s="38" t="s">
        <v>14</v>
      </c>
      <c r="C136" s="38" t="s">
        <v>5</v>
      </c>
      <c r="D136" s="38"/>
      <c r="E136" s="38" t="s">
        <v>10</v>
      </c>
      <c r="F136" s="2">
        <v>44134</v>
      </c>
      <c r="G136" s="38"/>
      <c r="H136" s="38" t="s">
        <v>4</v>
      </c>
      <c r="I136" s="38" t="s">
        <v>3</v>
      </c>
      <c r="J136" s="38" t="s">
        <v>2</v>
      </c>
      <c r="K136" s="38" t="s">
        <v>1</v>
      </c>
      <c r="L136" s="38" t="s">
        <v>668</v>
      </c>
      <c r="M136" s="38" t="s">
        <v>13</v>
      </c>
      <c r="N136" s="1">
        <v>86733208</v>
      </c>
      <c r="O136" s="1">
        <v>150</v>
      </c>
      <c r="P136" s="45">
        <v>13.0099812</v>
      </c>
      <c r="Q136" s="1">
        <v>1006779</v>
      </c>
      <c r="R136" s="1">
        <v>2020</v>
      </c>
      <c r="S136" s="61">
        <f t="shared" si="5"/>
        <v>1.16077685031551E-2</v>
      </c>
      <c r="T136" s="10" t="s">
        <v>652</v>
      </c>
      <c r="U136" s="10" t="s">
        <v>413</v>
      </c>
      <c r="V136" s="50" t="s">
        <v>659</v>
      </c>
      <c r="W136" s="10" t="s">
        <v>806</v>
      </c>
      <c r="X136" s="45"/>
      <c r="Y136" s="51">
        <v>15.1</v>
      </c>
      <c r="Z136" s="51">
        <v>24.45</v>
      </c>
      <c r="AG136" s="10">
        <v>11097.595832938099</v>
      </c>
      <c r="AR136" s="48">
        <v>6.6212308938768741E-2</v>
      </c>
    </row>
    <row r="137" spans="1:44" x14ac:dyDescent="0.25">
      <c r="A137" s="48" t="s">
        <v>533</v>
      </c>
      <c r="B137" s="38" t="s">
        <v>12</v>
      </c>
      <c r="C137" s="38" t="s">
        <v>5</v>
      </c>
      <c r="D137" s="38"/>
      <c r="E137" s="38" t="s">
        <v>10</v>
      </c>
      <c r="F137" s="2">
        <v>44134</v>
      </c>
      <c r="G137" s="38"/>
      <c r="H137" s="38" t="s">
        <v>4</v>
      </c>
      <c r="I137" s="38" t="s">
        <v>3</v>
      </c>
      <c r="J137" s="38" t="s">
        <v>2</v>
      </c>
      <c r="K137" s="38" t="s">
        <v>1</v>
      </c>
      <c r="L137" s="38" t="s">
        <v>668</v>
      </c>
      <c r="M137" s="38" t="s">
        <v>11</v>
      </c>
      <c r="N137" s="1">
        <v>75078248</v>
      </c>
      <c r="O137" s="1">
        <v>150</v>
      </c>
      <c r="P137" s="45">
        <v>11.261737200000001</v>
      </c>
      <c r="Q137" s="1">
        <v>229366</v>
      </c>
      <c r="R137" s="1">
        <v>468</v>
      </c>
      <c r="S137" s="61">
        <f t="shared" si="5"/>
        <v>3.0550260043361692E-3</v>
      </c>
      <c r="T137" s="10" t="s">
        <v>652</v>
      </c>
      <c r="U137" s="10" t="s">
        <v>413</v>
      </c>
      <c r="V137" s="50" t="s">
        <v>659</v>
      </c>
      <c r="W137" s="10" t="s">
        <v>807</v>
      </c>
      <c r="X137" s="45"/>
      <c r="Y137" s="51">
        <v>15.85</v>
      </c>
      <c r="Z137" s="51">
        <v>24.11</v>
      </c>
      <c r="AG137" s="10">
        <v>11154.401833321899</v>
      </c>
      <c r="AR137" s="48">
        <v>6.7860648397440354E-2</v>
      </c>
    </row>
    <row r="138" spans="1:44" x14ac:dyDescent="0.25">
      <c r="A138" s="48" t="s">
        <v>534</v>
      </c>
      <c r="B138" s="38" t="s">
        <v>9</v>
      </c>
      <c r="C138" s="38" t="s">
        <v>5</v>
      </c>
      <c r="D138" s="38"/>
      <c r="E138" s="38" t="s">
        <v>10</v>
      </c>
      <c r="F138" s="2">
        <v>44182</v>
      </c>
      <c r="G138" s="38"/>
      <c r="H138" s="38" t="s">
        <v>4</v>
      </c>
      <c r="I138" s="38" t="s">
        <v>3</v>
      </c>
      <c r="J138" s="38" t="s">
        <v>2</v>
      </c>
      <c r="K138" s="38" t="s">
        <v>1</v>
      </c>
      <c r="L138" s="38" t="s">
        <v>668</v>
      </c>
      <c r="M138" s="38" t="s">
        <v>9</v>
      </c>
      <c r="N138" s="1">
        <v>138445864</v>
      </c>
      <c r="O138" s="1">
        <v>150</v>
      </c>
      <c r="P138" s="45">
        <v>20.766879600000003</v>
      </c>
      <c r="Q138" s="1">
        <v>1005536</v>
      </c>
      <c r="R138" s="1">
        <v>1947</v>
      </c>
      <c r="S138" s="61">
        <f t="shared" si="5"/>
        <v>7.2630266513414952E-3</v>
      </c>
      <c r="T138" s="10" t="s">
        <v>650</v>
      </c>
      <c r="U138" s="10" t="s">
        <v>394</v>
      </c>
      <c r="V138" s="50" t="s">
        <v>659</v>
      </c>
      <c r="W138" s="10" t="s">
        <v>808</v>
      </c>
      <c r="X138" s="45"/>
      <c r="Y138" s="44">
        <v>20.149999999999999</v>
      </c>
      <c r="Z138" s="44">
        <v>26.34</v>
      </c>
      <c r="AG138" s="10">
        <v>12495.6702902421</v>
      </c>
      <c r="AR138" s="48">
        <v>7.2485751692839426E-2</v>
      </c>
    </row>
    <row r="139" spans="1:44" x14ac:dyDescent="0.25">
      <c r="A139" s="48" t="s">
        <v>535</v>
      </c>
      <c r="B139" s="38" t="s">
        <v>8</v>
      </c>
      <c r="C139" s="38" t="s">
        <v>5</v>
      </c>
      <c r="D139" s="38"/>
      <c r="E139" s="38" t="s">
        <v>10</v>
      </c>
      <c r="F139" s="2">
        <v>44182</v>
      </c>
      <c r="G139" s="38"/>
      <c r="H139" s="38" t="s">
        <v>4</v>
      </c>
      <c r="I139" s="38" t="s">
        <v>3</v>
      </c>
      <c r="J139" s="38" t="s">
        <v>2</v>
      </c>
      <c r="K139" s="38" t="s">
        <v>1</v>
      </c>
      <c r="L139" s="38" t="s">
        <v>668</v>
      </c>
      <c r="M139" s="38" t="s">
        <v>8</v>
      </c>
      <c r="N139" s="1">
        <v>139334202</v>
      </c>
      <c r="O139" s="1">
        <v>150</v>
      </c>
      <c r="P139" s="45">
        <v>20.900130300000001</v>
      </c>
      <c r="Q139" s="1">
        <v>2017600</v>
      </c>
      <c r="R139" s="1">
        <v>3884</v>
      </c>
      <c r="S139" s="61">
        <f t="shared" si="5"/>
        <v>1.4480292498463514E-2</v>
      </c>
      <c r="T139" s="10" t="s">
        <v>650</v>
      </c>
      <c r="U139" s="10" t="s">
        <v>394</v>
      </c>
      <c r="V139" s="50" t="s">
        <v>659</v>
      </c>
      <c r="W139" s="10" t="s">
        <v>809</v>
      </c>
      <c r="X139" s="45"/>
      <c r="Y139" s="44">
        <v>18.600000000000001</v>
      </c>
      <c r="Z139" s="44">
        <v>25.24</v>
      </c>
      <c r="AG139" s="10">
        <v>21608.329902084399</v>
      </c>
      <c r="AR139" s="48">
        <v>0.11252120711180905</v>
      </c>
    </row>
    <row r="140" spans="1:44" x14ac:dyDescent="0.25">
      <c r="A140" s="48" t="s">
        <v>536</v>
      </c>
      <c r="B140" s="38" t="s">
        <v>7</v>
      </c>
      <c r="C140" s="38" t="s">
        <v>5</v>
      </c>
      <c r="D140" s="38"/>
      <c r="E140" s="38" t="s">
        <v>10</v>
      </c>
      <c r="F140" s="2">
        <v>44182</v>
      </c>
      <c r="G140" s="38"/>
      <c r="H140" s="38" t="s">
        <v>4</v>
      </c>
      <c r="I140" s="38" t="s">
        <v>3</v>
      </c>
      <c r="J140" s="38" t="s">
        <v>2</v>
      </c>
      <c r="K140" s="38" t="s">
        <v>1</v>
      </c>
      <c r="L140" s="38" t="s">
        <v>668</v>
      </c>
      <c r="M140" s="38" t="s">
        <v>7</v>
      </c>
      <c r="N140" s="1">
        <v>113971816</v>
      </c>
      <c r="O140" s="1">
        <v>150</v>
      </c>
      <c r="P140" s="45">
        <v>17.095772400000001</v>
      </c>
      <c r="Q140" s="1">
        <v>1582049</v>
      </c>
      <c r="R140" s="1">
        <v>3067</v>
      </c>
      <c r="S140" s="61">
        <f t="shared" si="5"/>
        <v>1.3881054593356659E-2</v>
      </c>
      <c r="T140" s="10" t="s">
        <v>650</v>
      </c>
      <c r="U140" s="10" t="s">
        <v>394</v>
      </c>
      <c r="V140" s="50" t="s">
        <v>659</v>
      </c>
      <c r="W140" s="10" t="s">
        <v>810</v>
      </c>
      <c r="X140" s="45"/>
      <c r="Y140" s="44">
        <v>18.66</v>
      </c>
      <c r="Z140" s="44">
        <v>25.17</v>
      </c>
      <c r="AG140" s="10">
        <v>22196.323647841498</v>
      </c>
      <c r="AR140" s="48">
        <v>0.16932829812870406</v>
      </c>
    </row>
    <row r="141" spans="1:44" x14ac:dyDescent="0.25">
      <c r="A141" s="48" t="s">
        <v>537</v>
      </c>
      <c r="B141" s="38" t="s">
        <v>6</v>
      </c>
      <c r="C141" s="38" t="s">
        <v>5</v>
      </c>
      <c r="D141" s="38"/>
      <c r="E141" s="38" t="s">
        <v>10</v>
      </c>
      <c r="F141" s="2">
        <v>44182</v>
      </c>
      <c r="G141" s="38"/>
      <c r="H141" s="38" t="s">
        <v>4</v>
      </c>
      <c r="I141" s="38" t="s">
        <v>3</v>
      </c>
      <c r="J141" s="38" t="s">
        <v>2</v>
      </c>
      <c r="K141" s="38" t="s">
        <v>1</v>
      </c>
      <c r="L141" s="38" t="s">
        <v>668</v>
      </c>
      <c r="M141" s="38" t="s">
        <v>6</v>
      </c>
      <c r="N141" s="1">
        <v>126647644</v>
      </c>
      <c r="O141" s="1">
        <v>150</v>
      </c>
      <c r="P141" s="45">
        <v>18.997146600000001</v>
      </c>
      <c r="Q141" s="1">
        <v>897318</v>
      </c>
      <c r="R141" s="1">
        <v>1727</v>
      </c>
      <c r="S141" s="61">
        <f t="shared" si="5"/>
        <v>7.0851535145809736E-3</v>
      </c>
      <c r="T141" s="10" t="s">
        <v>650</v>
      </c>
      <c r="U141" s="10" t="s">
        <v>394</v>
      </c>
      <c r="V141" s="50" t="s">
        <v>659</v>
      </c>
      <c r="W141" s="10" t="s">
        <v>811</v>
      </c>
      <c r="X141" s="45"/>
      <c r="Y141" s="44">
        <v>17.46</v>
      </c>
      <c r="Z141" s="44">
        <v>24.2</v>
      </c>
      <c r="AG141" s="10">
        <v>22930.485847469801</v>
      </c>
      <c r="AR141" s="48">
        <v>0.17920745789352835</v>
      </c>
    </row>
    <row r="142" spans="1:44" x14ac:dyDescent="0.25">
      <c r="A142" s="48" t="s">
        <v>538</v>
      </c>
      <c r="B142" s="38" t="s">
        <v>0</v>
      </c>
      <c r="C142" s="38" t="s">
        <v>5</v>
      </c>
      <c r="D142" s="38"/>
      <c r="E142" s="38" t="s">
        <v>10</v>
      </c>
      <c r="F142" s="2">
        <v>44182</v>
      </c>
      <c r="G142" s="38"/>
      <c r="H142" s="38" t="s">
        <v>4</v>
      </c>
      <c r="I142" s="38" t="s">
        <v>3</v>
      </c>
      <c r="J142" s="38" t="s">
        <v>2</v>
      </c>
      <c r="K142" s="38" t="s">
        <v>1</v>
      </c>
      <c r="L142" s="38" t="s">
        <v>668</v>
      </c>
      <c r="M142" s="38" t="s">
        <v>0</v>
      </c>
      <c r="N142" s="1">
        <v>144016838</v>
      </c>
      <c r="O142" s="1">
        <v>150</v>
      </c>
      <c r="P142" s="45">
        <v>21.602525700000001</v>
      </c>
      <c r="Q142" s="1">
        <v>1682545</v>
      </c>
      <c r="R142" s="1">
        <v>3231</v>
      </c>
      <c r="S142" s="61">
        <f t="shared" si="5"/>
        <v>1.1682974181116239E-2</v>
      </c>
      <c r="T142" s="10" t="s">
        <v>650</v>
      </c>
      <c r="U142" s="10" t="s">
        <v>394</v>
      </c>
      <c r="V142" s="50" t="s">
        <v>659</v>
      </c>
      <c r="W142" s="10" t="s">
        <v>812</v>
      </c>
      <c r="X142" s="45"/>
      <c r="Y142" s="44">
        <v>18.079999999999998</v>
      </c>
      <c r="Z142" s="44">
        <v>25.03</v>
      </c>
      <c r="AG142" s="10">
        <v>23992.9688554309</v>
      </c>
      <c r="AR142" s="48">
        <v>0.25012608976959555</v>
      </c>
    </row>
    <row r="143" spans="1:44" x14ac:dyDescent="0.25">
      <c r="A143" s="48" t="s">
        <v>390</v>
      </c>
      <c r="B143" s="40" t="s">
        <v>542</v>
      </c>
      <c r="C143" s="40" t="s">
        <v>543</v>
      </c>
      <c r="D143" s="40" t="s">
        <v>544</v>
      </c>
      <c r="E143" s="40" t="s">
        <v>61</v>
      </c>
      <c r="F143" s="52">
        <v>42615</v>
      </c>
      <c r="H143" s="38" t="s">
        <v>75</v>
      </c>
      <c r="I143" s="38" t="s">
        <v>74</v>
      </c>
      <c r="J143" s="48" t="s">
        <v>73</v>
      </c>
      <c r="K143" s="48" t="s">
        <v>594</v>
      </c>
      <c r="L143" s="48" t="s">
        <v>603</v>
      </c>
      <c r="N143" s="1">
        <v>39460698</v>
      </c>
      <c r="O143" s="1">
        <v>150</v>
      </c>
      <c r="P143" s="45">
        <v>5.9191047000000001</v>
      </c>
      <c r="Q143" s="50">
        <v>12439099</v>
      </c>
      <c r="R143" s="50">
        <v>39557</v>
      </c>
      <c r="S143" s="61">
        <f t="shared" si="5"/>
        <v>0.31522754615237675</v>
      </c>
      <c r="T143" s="10" t="s">
        <v>649</v>
      </c>
      <c r="U143" s="10" t="s">
        <v>382</v>
      </c>
      <c r="V143" s="50" t="s">
        <v>382</v>
      </c>
      <c r="W143" s="10" t="s">
        <v>813</v>
      </c>
      <c r="X143" s="45" t="s">
        <v>878</v>
      </c>
      <c r="Y143" s="51" t="s">
        <v>878</v>
      </c>
      <c r="Z143" s="51" t="s">
        <v>878</v>
      </c>
      <c r="AG143" s="50">
        <v>26058</v>
      </c>
      <c r="AR143" s="48">
        <v>0.27778821038293522</v>
      </c>
    </row>
    <row r="144" spans="1:44" x14ac:dyDescent="0.25">
      <c r="A144" s="48" t="s">
        <v>391</v>
      </c>
      <c r="B144" s="40" t="s">
        <v>545</v>
      </c>
      <c r="C144" s="40" t="s">
        <v>543</v>
      </c>
      <c r="D144" s="40" t="s">
        <v>544</v>
      </c>
      <c r="E144" s="40" t="s">
        <v>61</v>
      </c>
      <c r="F144" s="52">
        <v>42320</v>
      </c>
      <c r="H144" s="38" t="s">
        <v>75</v>
      </c>
      <c r="I144" s="38" t="s">
        <v>74</v>
      </c>
      <c r="J144" s="48" t="s">
        <v>73</v>
      </c>
      <c r="K144" s="48" t="s">
        <v>602</v>
      </c>
      <c r="L144" s="48" t="s">
        <v>603</v>
      </c>
      <c r="N144" s="1">
        <v>35004558</v>
      </c>
      <c r="O144" s="1">
        <v>150</v>
      </c>
      <c r="P144" s="45">
        <v>5.2506837000000006</v>
      </c>
      <c r="Q144" s="50">
        <v>10228105</v>
      </c>
      <c r="R144" s="50">
        <v>32024</v>
      </c>
      <c r="S144" s="61">
        <f t="shared" si="5"/>
        <v>0.29219351948394834</v>
      </c>
      <c r="T144" s="10" t="s">
        <v>649</v>
      </c>
      <c r="U144" s="10" t="s">
        <v>382</v>
      </c>
      <c r="V144" s="50" t="s">
        <v>382</v>
      </c>
      <c r="W144" s="10" t="s">
        <v>814</v>
      </c>
      <c r="X144" s="45" t="s">
        <v>878</v>
      </c>
      <c r="Y144" s="51" t="s">
        <v>878</v>
      </c>
      <c r="Z144" s="51" t="s">
        <v>878</v>
      </c>
      <c r="AG144" s="50">
        <v>32024</v>
      </c>
      <c r="AR144" s="48">
        <v>0.29219351948394834</v>
      </c>
    </row>
    <row r="145" spans="1:44" x14ac:dyDescent="0.25">
      <c r="A145" s="48" t="s">
        <v>392</v>
      </c>
      <c r="B145" s="40" t="s">
        <v>546</v>
      </c>
      <c r="C145" s="40" t="s">
        <v>543</v>
      </c>
      <c r="D145" s="40" t="s">
        <v>544</v>
      </c>
      <c r="E145" s="40" t="s">
        <v>230</v>
      </c>
      <c r="F145" s="52">
        <v>42942</v>
      </c>
      <c r="H145" s="38" t="s">
        <v>75</v>
      </c>
      <c r="I145" s="38" t="s">
        <v>74</v>
      </c>
      <c r="J145" s="48" t="s">
        <v>73</v>
      </c>
      <c r="K145" s="48" t="s">
        <v>595</v>
      </c>
      <c r="L145" s="48" t="s">
        <v>604</v>
      </c>
      <c r="N145" s="1">
        <v>46599364</v>
      </c>
      <c r="O145" s="1">
        <v>150</v>
      </c>
      <c r="P145" s="45">
        <v>6.9899046</v>
      </c>
      <c r="Q145" s="50">
        <v>7890591</v>
      </c>
      <c r="R145" s="50">
        <v>26058</v>
      </c>
      <c r="S145" s="61">
        <f t="shared" si="5"/>
        <v>0.16932829812870406</v>
      </c>
      <c r="T145" s="10" t="s">
        <v>649</v>
      </c>
      <c r="U145" s="10" t="s">
        <v>382</v>
      </c>
      <c r="V145" s="50" t="s">
        <v>382</v>
      </c>
      <c r="W145" s="10" t="s">
        <v>815</v>
      </c>
      <c r="X145" s="45" t="s">
        <v>878</v>
      </c>
      <c r="Y145" s="51" t="s">
        <v>878</v>
      </c>
      <c r="Z145" s="51" t="s">
        <v>878</v>
      </c>
      <c r="AG145" s="10">
        <v>36180.7467426566</v>
      </c>
      <c r="AR145" s="48">
        <v>0.31522754615237675</v>
      </c>
    </row>
    <row r="146" spans="1:44" x14ac:dyDescent="0.25">
      <c r="A146" s="47" t="s">
        <v>883</v>
      </c>
      <c r="B146" s="53"/>
      <c r="C146" s="53"/>
      <c r="D146" s="53"/>
      <c r="E146" s="53"/>
      <c r="F146" s="54"/>
      <c r="G146" s="53"/>
      <c r="H146" s="53"/>
      <c r="I146" s="53"/>
      <c r="J146" s="53"/>
      <c r="K146" s="53"/>
      <c r="L146" s="53"/>
      <c r="M146" s="53"/>
      <c r="N146" s="55"/>
      <c r="O146" s="55"/>
      <c r="P146" s="60"/>
      <c r="Q146" s="55"/>
      <c r="R146" s="55"/>
      <c r="S146" s="55"/>
      <c r="T146" s="55"/>
      <c r="U146" s="55"/>
      <c r="V146" s="55"/>
      <c r="W146" s="55"/>
      <c r="X146" s="55"/>
      <c r="Y146" s="55"/>
      <c r="Z146" s="55"/>
      <c r="AG146" s="50">
        <v>39557</v>
      </c>
      <c r="AR146" s="48">
        <v>0.32575626717601458</v>
      </c>
    </row>
    <row r="147" spans="1:44" x14ac:dyDescent="0.25">
      <c r="A147" s="40" t="s">
        <v>568</v>
      </c>
      <c r="B147" s="48" t="s">
        <v>569</v>
      </c>
      <c r="C147" s="40" t="s">
        <v>547</v>
      </c>
      <c r="D147" s="40"/>
      <c r="E147" s="40" t="s">
        <v>83</v>
      </c>
      <c r="F147" s="14">
        <v>39083</v>
      </c>
      <c r="G147" s="40"/>
      <c r="H147" s="40" t="s">
        <v>4</v>
      </c>
      <c r="I147" s="40" t="s">
        <v>53</v>
      </c>
      <c r="J147" s="40"/>
      <c r="K147" s="40"/>
      <c r="L147" s="40"/>
      <c r="M147" s="56" t="s">
        <v>849</v>
      </c>
      <c r="N147" s="1">
        <v>56652760</v>
      </c>
      <c r="O147" s="1">
        <v>125</v>
      </c>
      <c r="P147" s="45">
        <v>7.0815950000000001</v>
      </c>
      <c r="Q147" s="50">
        <v>1067474</v>
      </c>
      <c r="R147" s="50">
        <v>1916</v>
      </c>
      <c r="S147" s="61">
        <f t="shared" si="5"/>
        <v>1.8842400617375042E-2</v>
      </c>
      <c r="T147" s="50" t="s">
        <v>596</v>
      </c>
      <c r="U147" s="10" t="s">
        <v>393</v>
      </c>
      <c r="V147" s="50" t="s">
        <v>656</v>
      </c>
      <c r="W147" s="50" t="s">
        <v>817</v>
      </c>
      <c r="X147" s="50" t="s">
        <v>879</v>
      </c>
      <c r="Y147" s="50" t="s">
        <v>879</v>
      </c>
      <c r="Z147" s="50" t="s">
        <v>879</v>
      </c>
    </row>
    <row r="148" spans="1:44" x14ac:dyDescent="0.25">
      <c r="A148" s="40" t="s">
        <v>548</v>
      </c>
      <c r="B148" s="48" t="s">
        <v>666</v>
      </c>
      <c r="C148" s="40" t="s">
        <v>547</v>
      </c>
      <c r="D148" s="40"/>
      <c r="E148" s="40" t="s">
        <v>199</v>
      </c>
      <c r="F148" s="14">
        <v>38384</v>
      </c>
      <c r="G148" s="40"/>
      <c r="H148" s="40" t="s">
        <v>4</v>
      </c>
      <c r="I148" s="40" t="s">
        <v>198</v>
      </c>
      <c r="J148" s="40"/>
      <c r="K148" s="40"/>
      <c r="L148" s="40"/>
      <c r="M148" s="56" t="s">
        <v>866</v>
      </c>
      <c r="N148" s="1">
        <v>252944234</v>
      </c>
      <c r="O148" s="1">
        <v>125</v>
      </c>
      <c r="P148" s="45">
        <v>31.618029250000003</v>
      </c>
      <c r="Q148" s="50">
        <v>6406121</v>
      </c>
      <c r="R148" s="50">
        <v>10964</v>
      </c>
      <c r="S148" s="61">
        <f t="shared" si="5"/>
        <v>2.5326218742744697E-2</v>
      </c>
      <c r="T148" s="50" t="s">
        <v>649</v>
      </c>
      <c r="U148" s="10" t="s">
        <v>382</v>
      </c>
      <c r="V148" s="50" t="s">
        <v>382</v>
      </c>
      <c r="W148" s="50" t="s">
        <v>845</v>
      </c>
      <c r="X148" s="50" t="s">
        <v>879</v>
      </c>
      <c r="Y148" s="50" t="s">
        <v>879</v>
      </c>
      <c r="Z148" s="50" t="s">
        <v>879</v>
      </c>
    </row>
    <row r="149" spans="1:44" ht="45" x14ac:dyDescent="0.25">
      <c r="A149" s="40" t="s">
        <v>570</v>
      </c>
      <c r="B149" s="48" t="s">
        <v>571</v>
      </c>
      <c r="C149" s="40" t="s">
        <v>547</v>
      </c>
      <c r="D149" s="40"/>
      <c r="E149" s="40" t="s">
        <v>230</v>
      </c>
      <c r="F149" s="14">
        <v>38412</v>
      </c>
      <c r="G149" s="40"/>
      <c r="H149" s="40" t="s">
        <v>4</v>
      </c>
      <c r="I149" s="40" t="s">
        <v>3</v>
      </c>
      <c r="J149" s="40"/>
      <c r="K149" s="40"/>
      <c r="L149" s="40"/>
      <c r="M149" s="56" t="s">
        <v>865</v>
      </c>
      <c r="N149" s="1">
        <v>138329238</v>
      </c>
      <c r="O149" s="1">
        <v>150</v>
      </c>
      <c r="P149" s="45">
        <v>20.749385700000001</v>
      </c>
      <c r="Q149" s="50">
        <v>1365356</v>
      </c>
      <c r="R149" s="50">
        <v>2774</v>
      </c>
      <c r="S149" s="61">
        <f t="shared" si="5"/>
        <v>9.8703355829951149E-3</v>
      </c>
      <c r="T149" s="50" t="s">
        <v>650</v>
      </c>
      <c r="U149" s="10" t="s">
        <v>394</v>
      </c>
      <c r="V149" s="50" t="s">
        <v>394</v>
      </c>
      <c r="W149" s="50" t="s">
        <v>842</v>
      </c>
      <c r="X149" s="50" t="s">
        <v>879</v>
      </c>
      <c r="Y149" s="50" t="s">
        <v>879</v>
      </c>
      <c r="Z149" s="50" t="s">
        <v>879</v>
      </c>
    </row>
    <row r="150" spans="1:44" x14ac:dyDescent="0.25">
      <c r="A150" s="40" t="s">
        <v>572</v>
      </c>
      <c r="B150" s="48" t="s">
        <v>573</v>
      </c>
      <c r="C150" s="40" t="s">
        <v>547</v>
      </c>
      <c r="D150" s="40"/>
      <c r="E150" s="40" t="s">
        <v>54</v>
      </c>
      <c r="F150" s="14">
        <v>38443</v>
      </c>
      <c r="G150" s="40"/>
      <c r="H150" s="40" t="s">
        <v>4</v>
      </c>
      <c r="I150" s="40" t="s">
        <v>53</v>
      </c>
      <c r="J150" s="40"/>
      <c r="K150" s="40"/>
      <c r="L150" s="40"/>
      <c r="M150" s="56" t="s">
        <v>851</v>
      </c>
      <c r="N150" s="1">
        <v>239295422</v>
      </c>
      <c r="O150" s="1">
        <v>125</v>
      </c>
      <c r="P150" s="45">
        <v>29.91192775</v>
      </c>
      <c r="Q150" s="50">
        <v>5948534</v>
      </c>
      <c r="R150" s="50">
        <v>10151</v>
      </c>
      <c r="S150" s="61">
        <f t="shared" si="5"/>
        <v>2.4858536574928709E-2</v>
      </c>
      <c r="T150" s="50" t="s">
        <v>651</v>
      </c>
      <c r="U150" s="10" t="s">
        <v>382</v>
      </c>
      <c r="V150" s="50" t="s">
        <v>382</v>
      </c>
      <c r="W150" s="50" t="s">
        <v>820</v>
      </c>
      <c r="X150" s="50" t="s">
        <v>879</v>
      </c>
      <c r="Y150" s="50" t="s">
        <v>879</v>
      </c>
      <c r="Z150" s="50" t="s">
        <v>879</v>
      </c>
    </row>
    <row r="151" spans="1:44" x14ac:dyDescent="0.25">
      <c r="A151" s="40" t="s">
        <v>574</v>
      </c>
      <c r="B151" s="48" t="s">
        <v>575</v>
      </c>
      <c r="C151" s="40" t="s">
        <v>549</v>
      </c>
      <c r="D151" s="40"/>
      <c r="E151" s="40" t="s">
        <v>54</v>
      </c>
      <c r="F151" s="14">
        <v>39904</v>
      </c>
      <c r="G151" s="40"/>
      <c r="H151" s="40" t="s">
        <v>4</v>
      </c>
      <c r="I151" s="40" t="s">
        <v>53</v>
      </c>
      <c r="J151" s="40"/>
      <c r="K151" s="40"/>
      <c r="L151" s="40"/>
      <c r="M151" s="56" t="s">
        <v>853</v>
      </c>
      <c r="N151" s="1">
        <v>408590688</v>
      </c>
      <c r="O151" s="1">
        <v>125</v>
      </c>
      <c r="P151" s="45">
        <v>51.073836</v>
      </c>
      <c r="Q151" s="50">
        <v>5367642</v>
      </c>
      <c r="R151" s="50">
        <v>9213</v>
      </c>
      <c r="S151" s="61">
        <f t="shared" si="5"/>
        <v>1.3136966058316043E-2</v>
      </c>
      <c r="T151" s="50" t="s">
        <v>651</v>
      </c>
      <c r="U151" s="10" t="s">
        <v>382</v>
      </c>
      <c r="V151" s="50" t="s">
        <v>657</v>
      </c>
      <c r="W151" s="50" t="s">
        <v>827</v>
      </c>
      <c r="X151" s="50" t="s">
        <v>879</v>
      </c>
      <c r="Y151" s="50" t="s">
        <v>879</v>
      </c>
      <c r="Z151" s="50" t="s">
        <v>879</v>
      </c>
    </row>
    <row r="152" spans="1:44" x14ac:dyDescent="0.25">
      <c r="A152" s="40" t="s">
        <v>576</v>
      </c>
      <c r="B152" s="48" t="s">
        <v>577</v>
      </c>
      <c r="C152" s="40" t="s">
        <v>549</v>
      </c>
      <c r="D152" s="40"/>
      <c r="E152" s="40" t="s">
        <v>61</v>
      </c>
      <c r="F152" s="14">
        <v>38353</v>
      </c>
      <c r="G152" s="40"/>
      <c r="H152" s="40" t="s">
        <v>4</v>
      </c>
      <c r="I152" s="40" t="s">
        <v>53</v>
      </c>
      <c r="J152" s="40"/>
      <c r="K152" s="40"/>
      <c r="L152" s="40"/>
      <c r="M152" s="56" t="s">
        <v>863</v>
      </c>
      <c r="N152" s="1">
        <v>422430806</v>
      </c>
      <c r="O152" s="1">
        <v>125</v>
      </c>
      <c r="P152" s="45">
        <v>52.803850750000002</v>
      </c>
      <c r="Q152" s="50">
        <v>20179559</v>
      </c>
      <c r="R152" s="50">
        <v>36552</v>
      </c>
      <c r="S152" s="61">
        <f t="shared" si="5"/>
        <v>4.7770093263510713E-2</v>
      </c>
      <c r="T152" s="50" t="s">
        <v>651</v>
      </c>
      <c r="U152" s="10" t="s">
        <v>393</v>
      </c>
      <c r="V152" s="50" t="s">
        <v>656</v>
      </c>
      <c r="W152" s="50" t="s">
        <v>819</v>
      </c>
      <c r="X152" s="50" t="s">
        <v>879</v>
      </c>
      <c r="Y152" s="50" t="s">
        <v>879</v>
      </c>
      <c r="Z152" s="50" t="s">
        <v>879</v>
      </c>
    </row>
    <row r="153" spans="1:44" x14ac:dyDescent="0.25">
      <c r="A153" s="40" t="s">
        <v>395</v>
      </c>
      <c r="C153" s="40" t="s">
        <v>591</v>
      </c>
      <c r="D153" s="40"/>
      <c r="E153" s="12"/>
      <c r="F153" s="14">
        <v>43101</v>
      </c>
      <c r="G153" s="40"/>
      <c r="H153" s="40" t="s">
        <v>4</v>
      </c>
      <c r="I153" s="40" t="s">
        <v>550</v>
      </c>
      <c r="J153" s="40"/>
      <c r="K153" s="40"/>
      <c r="L153" s="40"/>
      <c r="M153" s="56" t="s">
        <v>872</v>
      </c>
      <c r="N153" s="1">
        <v>10517200</v>
      </c>
      <c r="O153" s="1">
        <v>125</v>
      </c>
      <c r="P153" s="45">
        <v>1.3146500000000001</v>
      </c>
      <c r="Q153" s="50">
        <v>43058</v>
      </c>
      <c r="R153" s="50">
        <v>72</v>
      </c>
      <c r="S153" s="61">
        <f t="shared" si="5"/>
        <v>4.0940554520214507E-3</v>
      </c>
      <c r="T153" s="50" t="s">
        <v>596</v>
      </c>
      <c r="U153" s="10" t="s">
        <v>382</v>
      </c>
      <c r="V153" s="50" t="s">
        <v>382</v>
      </c>
      <c r="W153" s="50" t="s">
        <v>821</v>
      </c>
      <c r="X153" s="50" t="s">
        <v>879</v>
      </c>
      <c r="Y153" s="50" t="s">
        <v>879</v>
      </c>
      <c r="Z153" s="50" t="s">
        <v>879</v>
      </c>
    </row>
    <row r="154" spans="1:44" x14ac:dyDescent="0.25">
      <c r="A154" s="40" t="s">
        <v>396</v>
      </c>
      <c r="C154" s="40"/>
      <c r="D154" s="40"/>
      <c r="E154" s="40" t="s">
        <v>230</v>
      </c>
      <c r="F154" s="14">
        <v>41894</v>
      </c>
      <c r="G154" s="40"/>
      <c r="H154" s="40" t="s">
        <v>4</v>
      </c>
      <c r="I154" s="40" t="s">
        <v>551</v>
      </c>
      <c r="J154" s="40" t="s">
        <v>552</v>
      </c>
      <c r="K154" s="40"/>
      <c r="L154" s="40"/>
      <c r="M154" s="56" t="s">
        <v>864</v>
      </c>
      <c r="N154" s="1">
        <v>496445038</v>
      </c>
      <c r="O154" s="1">
        <v>125</v>
      </c>
      <c r="P154" s="45">
        <v>62.055629750000001</v>
      </c>
      <c r="Q154" s="50">
        <v>4309065</v>
      </c>
      <c r="R154" s="50">
        <v>7306</v>
      </c>
      <c r="S154" s="61">
        <f t="shared" si="5"/>
        <v>8.6798430242342357E-3</v>
      </c>
      <c r="T154" s="50" t="s">
        <v>650</v>
      </c>
      <c r="U154" s="10" t="s">
        <v>394</v>
      </c>
      <c r="V154" s="50" t="s">
        <v>394</v>
      </c>
      <c r="W154" s="50" t="s">
        <v>833</v>
      </c>
      <c r="X154" s="50" t="s">
        <v>879</v>
      </c>
      <c r="Y154" s="50" t="s">
        <v>879</v>
      </c>
      <c r="Z154" s="50" t="s">
        <v>879</v>
      </c>
    </row>
    <row r="155" spans="1:44" x14ac:dyDescent="0.25">
      <c r="A155" s="40" t="s">
        <v>578</v>
      </c>
      <c r="B155" s="48" t="s">
        <v>579</v>
      </c>
      <c r="C155" s="40" t="s">
        <v>547</v>
      </c>
      <c r="D155" s="40"/>
      <c r="E155" s="40" t="s">
        <v>553</v>
      </c>
      <c r="F155" s="14">
        <v>42005</v>
      </c>
      <c r="G155" s="40"/>
      <c r="H155" s="40" t="s">
        <v>4</v>
      </c>
      <c r="I155" s="40" t="s">
        <v>551</v>
      </c>
      <c r="J155" s="40"/>
      <c r="K155" s="40"/>
      <c r="L155" s="40"/>
      <c r="M155" s="56" t="s">
        <v>855</v>
      </c>
      <c r="N155" s="1">
        <v>395022688</v>
      </c>
      <c r="O155" s="1">
        <v>125</v>
      </c>
      <c r="P155" s="45">
        <v>49.377836000000002</v>
      </c>
      <c r="Q155" s="50">
        <v>2542238</v>
      </c>
      <c r="R155" s="50">
        <v>4348</v>
      </c>
      <c r="S155" s="61">
        <f t="shared" si="5"/>
        <v>6.4356759174298362E-3</v>
      </c>
      <c r="T155" s="50" t="s">
        <v>649</v>
      </c>
      <c r="U155" s="10" t="s">
        <v>382</v>
      </c>
      <c r="V155" s="50" t="s">
        <v>382</v>
      </c>
      <c r="W155" s="50" t="s">
        <v>822</v>
      </c>
      <c r="X155" s="50" t="s">
        <v>879</v>
      </c>
      <c r="Y155" s="50" t="s">
        <v>879</v>
      </c>
      <c r="Z155" s="50" t="s">
        <v>879</v>
      </c>
    </row>
    <row r="156" spans="1:44" x14ac:dyDescent="0.25">
      <c r="A156" s="40" t="s">
        <v>554</v>
      </c>
      <c r="C156" s="40" t="s">
        <v>547</v>
      </c>
      <c r="D156" s="40"/>
      <c r="E156" s="40" t="s">
        <v>61</v>
      </c>
      <c r="F156" s="14">
        <v>42005</v>
      </c>
      <c r="G156" s="40"/>
      <c r="H156" s="40" t="s">
        <v>4</v>
      </c>
      <c r="I156" s="40" t="s">
        <v>53</v>
      </c>
      <c r="J156" s="40"/>
      <c r="K156" s="40"/>
      <c r="L156" s="40"/>
      <c r="M156" s="56" t="s">
        <v>857</v>
      </c>
      <c r="N156" s="1">
        <v>57475846</v>
      </c>
      <c r="O156" s="1">
        <v>125</v>
      </c>
      <c r="P156" s="45">
        <v>7.1844807500000005</v>
      </c>
      <c r="Q156" s="50">
        <v>46285</v>
      </c>
      <c r="R156" s="50">
        <v>76</v>
      </c>
      <c r="S156" s="61">
        <f t="shared" si="5"/>
        <v>8.0529480157630036E-4</v>
      </c>
      <c r="T156" s="50" t="s">
        <v>596</v>
      </c>
      <c r="U156" s="10" t="s">
        <v>382</v>
      </c>
      <c r="V156" s="50" t="s">
        <v>656</v>
      </c>
      <c r="W156" s="50" t="s">
        <v>825</v>
      </c>
      <c r="X156" s="50" t="s">
        <v>879</v>
      </c>
      <c r="Y156" s="50" t="s">
        <v>879</v>
      </c>
      <c r="Z156" s="50" t="s">
        <v>879</v>
      </c>
    </row>
    <row r="157" spans="1:44" x14ac:dyDescent="0.25">
      <c r="A157" s="40" t="s">
        <v>556</v>
      </c>
      <c r="B157" s="48" t="s">
        <v>665</v>
      </c>
      <c r="C157" s="40" t="s">
        <v>547</v>
      </c>
      <c r="D157" s="40"/>
      <c r="E157" s="40" t="s">
        <v>57</v>
      </c>
      <c r="F157" s="14">
        <v>42005</v>
      </c>
      <c r="G157" s="40"/>
      <c r="H157" s="40" t="s">
        <v>4</v>
      </c>
      <c r="I157" s="40" t="s">
        <v>140</v>
      </c>
      <c r="J157" s="40"/>
      <c r="K157" s="40"/>
      <c r="L157" s="40"/>
      <c r="M157" s="56" t="s">
        <v>867</v>
      </c>
      <c r="N157" s="1">
        <v>53571818</v>
      </c>
      <c r="O157" s="1">
        <v>125</v>
      </c>
      <c r="P157" s="45">
        <v>6.69647725</v>
      </c>
      <c r="Q157" s="50">
        <v>1719941</v>
      </c>
      <c r="R157" s="50">
        <v>2897</v>
      </c>
      <c r="S157" s="61">
        <f t="shared" si="5"/>
        <v>3.2105331948973616E-2</v>
      </c>
      <c r="T157" s="50" t="s">
        <v>650</v>
      </c>
      <c r="U157" s="10" t="s">
        <v>394</v>
      </c>
      <c r="V157" s="50" t="s">
        <v>394</v>
      </c>
      <c r="W157" s="50" t="s">
        <v>823</v>
      </c>
      <c r="X157" s="50" t="s">
        <v>879</v>
      </c>
      <c r="Y157" s="50" t="s">
        <v>879</v>
      </c>
      <c r="Z157" s="50" t="s">
        <v>879</v>
      </c>
    </row>
    <row r="158" spans="1:44" x14ac:dyDescent="0.25">
      <c r="A158" s="40" t="s">
        <v>580</v>
      </c>
      <c r="B158" s="48" t="s">
        <v>581</v>
      </c>
      <c r="C158" s="40" t="s">
        <v>549</v>
      </c>
      <c r="D158" s="40"/>
      <c r="E158" s="40" t="s">
        <v>61</v>
      </c>
      <c r="F158" s="14">
        <v>38749</v>
      </c>
      <c r="G158" s="40"/>
      <c r="H158" s="40" t="s">
        <v>4</v>
      </c>
      <c r="I158" s="40" t="s">
        <v>3</v>
      </c>
      <c r="J158" s="40"/>
      <c r="K158" s="40"/>
      <c r="L158" s="40"/>
      <c r="M158" s="56" t="s">
        <v>862</v>
      </c>
      <c r="N158" s="1">
        <v>60589524</v>
      </c>
      <c r="O158" s="1">
        <v>100</v>
      </c>
      <c r="P158" s="45">
        <v>6.0589524000000008</v>
      </c>
      <c r="Q158" s="50">
        <v>2025320</v>
      </c>
      <c r="R158" s="50">
        <v>3023</v>
      </c>
      <c r="S158" s="61">
        <f t="shared" si="5"/>
        <v>3.3426900663553652E-2</v>
      </c>
      <c r="T158" s="50" t="s">
        <v>651</v>
      </c>
      <c r="U158" s="10" t="s">
        <v>382</v>
      </c>
      <c r="V158" s="50" t="s">
        <v>382</v>
      </c>
      <c r="W158" s="50" t="s">
        <v>818</v>
      </c>
      <c r="X158" s="50" t="s">
        <v>879</v>
      </c>
      <c r="Y158" s="50" t="s">
        <v>879</v>
      </c>
      <c r="Z158" s="50" t="s">
        <v>879</v>
      </c>
    </row>
    <row r="159" spans="1:44" x14ac:dyDescent="0.25">
      <c r="A159" s="40" t="s">
        <v>582</v>
      </c>
      <c r="B159" s="48" t="s">
        <v>583</v>
      </c>
      <c r="C159" s="40" t="s">
        <v>549</v>
      </c>
      <c r="D159" s="40"/>
      <c r="E159" s="40" t="s">
        <v>57</v>
      </c>
      <c r="F159" s="14">
        <v>38749</v>
      </c>
      <c r="G159" s="40"/>
      <c r="H159" s="40" t="s">
        <v>4</v>
      </c>
      <c r="I159" s="40" t="s">
        <v>3</v>
      </c>
      <c r="J159" s="12" t="s">
        <v>2</v>
      </c>
      <c r="K159" s="12" t="s">
        <v>557</v>
      </c>
      <c r="L159" s="12"/>
      <c r="M159" s="56" t="s">
        <v>869</v>
      </c>
      <c r="N159" s="1">
        <v>79138170</v>
      </c>
      <c r="O159" s="1">
        <v>100</v>
      </c>
      <c r="P159" s="45">
        <v>7.9138170000000008</v>
      </c>
      <c r="Q159" s="50">
        <v>2550756</v>
      </c>
      <c r="R159" s="50">
        <v>3476</v>
      </c>
      <c r="S159" s="61">
        <f t="shared" si="5"/>
        <v>3.22316778363715E-2</v>
      </c>
      <c r="T159" s="50" t="s">
        <v>650</v>
      </c>
      <c r="U159" s="10" t="s">
        <v>394</v>
      </c>
      <c r="V159" s="50" t="s">
        <v>394</v>
      </c>
      <c r="W159" s="50" t="s">
        <v>844</v>
      </c>
      <c r="X159" s="50" t="s">
        <v>879</v>
      </c>
      <c r="Y159" s="50" t="s">
        <v>879</v>
      </c>
      <c r="Z159" s="50" t="s">
        <v>879</v>
      </c>
    </row>
    <row r="160" spans="1:44" ht="30" x14ac:dyDescent="0.25">
      <c r="A160" s="40" t="s">
        <v>399</v>
      </c>
      <c r="C160" s="40" t="s">
        <v>558</v>
      </c>
      <c r="D160" s="40"/>
      <c r="E160" s="40" t="s">
        <v>61</v>
      </c>
      <c r="F160" s="14">
        <v>41153</v>
      </c>
      <c r="G160" s="40"/>
      <c r="H160" s="40" t="s">
        <v>75</v>
      </c>
      <c r="I160" s="40" t="s">
        <v>74</v>
      </c>
      <c r="J160" s="40" t="s">
        <v>87</v>
      </c>
      <c r="K160" s="40" t="s">
        <v>559</v>
      </c>
      <c r="L160" s="40"/>
      <c r="M160" s="56" t="s">
        <v>858</v>
      </c>
      <c r="N160" s="1">
        <v>129664226</v>
      </c>
      <c r="O160" s="1">
        <v>300</v>
      </c>
      <c r="P160" s="45">
        <v>38.899267800000004</v>
      </c>
      <c r="Q160" s="50">
        <v>65137219</v>
      </c>
      <c r="R160" s="50">
        <v>216702</v>
      </c>
      <c r="S160" s="61">
        <f t="shared" si="5"/>
        <v>0.50235304686120597</v>
      </c>
      <c r="T160" s="50" t="s">
        <v>649</v>
      </c>
      <c r="U160" s="10" t="s">
        <v>382</v>
      </c>
      <c r="V160" s="50" t="s">
        <v>382</v>
      </c>
      <c r="W160" s="50" t="s">
        <v>843</v>
      </c>
      <c r="X160" s="50" t="s">
        <v>879</v>
      </c>
      <c r="Y160" s="50" t="s">
        <v>879</v>
      </c>
      <c r="Z160" s="50" t="s">
        <v>879</v>
      </c>
    </row>
    <row r="161" spans="1:26" x14ac:dyDescent="0.25">
      <c r="A161" s="40" t="s">
        <v>400</v>
      </c>
      <c r="C161" s="40" t="s">
        <v>558</v>
      </c>
      <c r="D161" s="40"/>
      <c r="E161" s="40" t="s">
        <v>61</v>
      </c>
      <c r="F161" s="14">
        <v>41883</v>
      </c>
      <c r="G161" s="40"/>
      <c r="H161" s="40" t="s">
        <v>75</v>
      </c>
      <c r="I161" s="40" t="s">
        <v>74</v>
      </c>
      <c r="J161" s="40" t="s">
        <v>87</v>
      </c>
      <c r="K161" s="40" t="s">
        <v>560</v>
      </c>
      <c r="L161" s="40"/>
      <c r="M161" s="56" t="s">
        <v>859</v>
      </c>
      <c r="N161" s="1">
        <v>25130458</v>
      </c>
      <c r="O161" s="1">
        <v>300</v>
      </c>
      <c r="P161" s="45">
        <v>7.5391374000000004</v>
      </c>
      <c r="Q161" s="50">
        <v>12488830</v>
      </c>
      <c r="R161" s="50">
        <v>43308</v>
      </c>
      <c r="S161" s="61">
        <f t="shared" si="5"/>
        <v>0.49695990419275288</v>
      </c>
      <c r="T161" s="50" t="s">
        <v>649</v>
      </c>
      <c r="U161" s="10" t="s">
        <v>382</v>
      </c>
      <c r="V161" s="50" t="s">
        <v>382</v>
      </c>
      <c r="W161" s="50" t="s">
        <v>841</v>
      </c>
      <c r="X161" s="50" t="s">
        <v>879</v>
      </c>
      <c r="Y161" s="50" t="s">
        <v>879</v>
      </c>
      <c r="Z161" s="50" t="s">
        <v>879</v>
      </c>
    </row>
    <row r="162" spans="1:26" x14ac:dyDescent="0.25">
      <c r="A162" s="40" t="s">
        <v>401</v>
      </c>
      <c r="C162" s="40" t="s">
        <v>558</v>
      </c>
      <c r="D162" s="40"/>
      <c r="E162" s="40" t="s">
        <v>61</v>
      </c>
      <c r="F162" s="14">
        <v>36770</v>
      </c>
      <c r="G162" s="40"/>
      <c r="H162" s="40" t="s">
        <v>75</v>
      </c>
      <c r="I162" s="40" t="s">
        <v>74</v>
      </c>
      <c r="J162" s="40" t="s">
        <v>87</v>
      </c>
      <c r="K162" s="40" t="s">
        <v>561</v>
      </c>
      <c r="L162" s="40"/>
      <c r="M162" s="56" t="s">
        <v>860</v>
      </c>
      <c r="N162" s="1">
        <v>40472384</v>
      </c>
      <c r="O162" s="1">
        <v>300</v>
      </c>
      <c r="P162" s="45">
        <v>12.1417152</v>
      </c>
      <c r="Q162" s="50">
        <v>10497095</v>
      </c>
      <c r="R162" s="50">
        <v>37559</v>
      </c>
      <c r="S162" s="61">
        <f t="shared" si="5"/>
        <v>0.25936438535471495</v>
      </c>
      <c r="T162" s="50" t="s">
        <v>649</v>
      </c>
      <c r="U162" s="10" t="s">
        <v>382</v>
      </c>
      <c r="V162" s="50" t="s">
        <v>382</v>
      </c>
      <c r="W162" s="50" t="s">
        <v>836</v>
      </c>
      <c r="X162" s="50" t="s">
        <v>879</v>
      </c>
      <c r="Y162" s="50" t="s">
        <v>879</v>
      </c>
      <c r="Z162" s="50" t="s">
        <v>879</v>
      </c>
    </row>
    <row r="163" spans="1:26" x14ac:dyDescent="0.25">
      <c r="A163" s="40" t="s">
        <v>402</v>
      </c>
      <c r="C163" s="40" t="s">
        <v>558</v>
      </c>
      <c r="D163" s="40"/>
      <c r="E163" s="40" t="s">
        <v>61</v>
      </c>
      <c r="F163" s="14">
        <v>37500</v>
      </c>
      <c r="G163" s="40"/>
      <c r="H163" s="40" t="s">
        <v>75</v>
      </c>
      <c r="I163" s="40" t="s">
        <v>74</v>
      </c>
      <c r="J163" s="40" t="s">
        <v>87</v>
      </c>
      <c r="K163" s="40" t="s">
        <v>92</v>
      </c>
      <c r="L163" s="40"/>
      <c r="M163" s="56" t="s">
        <v>861</v>
      </c>
      <c r="N163" s="1">
        <v>40164704</v>
      </c>
      <c r="O163" s="1">
        <v>300</v>
      </c>
      <c r="P163" s="45">
        <v>12.049411200000002</v>
      </c>
      <c r="Q163" s="50">
        <v>3240999</v>
      </c>
      <c r="R163" s="50">
        <v>11000</v>
      </c>
      <c r="S163" s="61">
        <f t="shared" si="5"/>
        <v>8.0692714678041691E-2</v>
      </c>
      <c r="T163" s="50" t="s">
        <v>649</v>
      </c>
      <c r="U163" s="10" t="s">
        <v>382</v>
      </c>
      <c r="V163" s="50" t="s">
        <v>382</v>
      </c>
      <c r="W163" s="50" t="s">
        <v>830</v>
      </c>
      <c r="X163" s="50" t="s">
        <v>879</v>
      </c>
      <c r="Y163" s="50" t="s">
        <v>879</v>
      </c>
      <c r="Z163" s="50" t="s">
        <v>879</v>
      </c>
    </row>
    <row r="164" spans="1:26" x14ac:dyDescent="0.25">
      <c r="A164" s="43" t="s">
        <v>655</v>
      </c>
      <c r="B164" s="48" t="s">
        <v>655</v>
      </c>
      <c r="C164" s="40" t="s">
        <v>5</v>
      </c>
      <c r="D164" s="40"/>
      <c r="E164" s="40" t="s">
        <v>83</v>
      </c>
      <c r="F164" s="41" t="s">
        <v>846</v>
      </c>
      <c r="G164" s="40"/>
      <c r="H164" s="40" t="s">
        <v>4</v>
      </c>
      <c r="I164" s="40" t="s">
        <v>3</v>
      </c>
      <c r="J164" s="40"/>
      <c r="K164" s="12"/>
      <c r="L164" s="12"/>
      <c r="M164" s="56" t="s">
        <v>850</v>
      </c>
      <c r="N164" s="1">
        <v>75582474</v>
      </c>
      <c r="O164" s="1">
        <v>100</v>
      </c>
      <c r="P164" s="45">
        <v>7.5582474000000008</v>
      </c>
      <c r="Q164" s="50">
        <v>3739805</v>
      </c>
      <c r="R164" s="50">
        <v>5175</v>
      </c>
      <c r="S164" s="61">
        <f t="shared" si="5"/>
        <v>4.9479790777952039E-2</v>
      </c>
      <c r="T164" s="50" t="s">
        <v>649</v>
      </c>
      <c r="U164" s="10" t="s">
        <v>382</v>
      </c>
      <c r="V164" s="50" t="s">
        <v>660</v>
      </c>
      <c r="W164" s="50" t="s">
        <v>816</v>
      </c>
      <c r="X164" s="50" t="s">
        <v>879</v>
      </c>
      <c r="Y164" s="50" t="s">
        <v>879</v>
      </c>
      <c r="Z164" s="50" t="s">
        <v>879</v>
      </c>
    </row>
    <row r="165" spans="1:26" x14ac:dyDescent="0.25">
      <c r="A165" s="40" t="s">
        <v>590</v>
      </c>
      <c r="B165" s="48" t="s">
        <v>404</v>
      </c>
      <c r="C165" s="40" t="s">
        <v>44</v>
      </c>
      <c r="D165" s="40" t="s">
        <v>564</v>
      </c>
      <c r="E165" s="12"/>
      <c r="F165" s="14">
        <v>43101</v>
      </c>
      <c r="G165" s="40"/>
      <c r="H165" s="40" t="s">
        <v>42</v>
      </c>
      <c r="I165" s="40" t="s">
        <v>41</v>
      </c>
      <c r="J165" s="40" t="s">
        <v>40</v>
      </c>
      <c r="K165" s="40" t="s">
        <v>39</v>
      </c>
      <c r="L165" s="40" t="s">
        <v>625</v>
      </c>
      <c r="M165" s="56" t="s">
        <v>875</v>
      </c>
      <c r="N165" s="1">
        <v>52598314</v>
      </c>
      <c r="O165" s="1">
        <v>125</v>
      </c>
      <c r="P165" s="45">
        <v>6.5747892500000003</v>
      </c>
      <c r="Q165" s="50">
        <v>10417227</v>
      </c>
      <c r="R165" s="50">
        <v>17606</v>
      </c>
      <c r="S165" s="61">
        <f t="shared" si="5"/>
        <v>0.19805248890677371</v>
      </c>
      <c r="T165" s="50" t="s">
        <v>654</v>
      </c>
      <c r="U165" s="10" t="s">
        <v>382</v>
      </c>
      <c r="V165" s="50" t="s">
        <v>658</v>
      </c>
      <c r="W165" s="50" t="s">
        <v>840</v>
      </c>
      <c r="X165" s="50" t="s">
        <v>879</v>
      </c>
      <c r="Y165" s="50" t="s">
        <v>879</v>
      </c>
      <c r="Z165" s="50" t="s">
        <v>879</v>
      </c>
    </row>
    <row r="166" spans="1:26" x14ac:dyDescent="0.25">
      <c r="A166" s="40" t="s">
        <v>584</v>
      </c>
      <c r="B166" s="48" t="s">
        <v>585</v>
      </c>
      <c r="C166" s="40" t="s">
        <v>547</v>
      </c>
      <c r="D166" s="40"/>
      <c r="E166" s="40" t="s">
        <v>592</v>
      </c>
      <c r="F166" s="14">
        <v>42005</v>
      </c>
      <c r="G166" s="40"/>
      <c r="H166" s="40" t="s">
        <v>4</v>
      </c>
      <c r="I166" s="40" t="s">
        <v>198</v>
      </c>
      <c r="J166" s="40"/>
      <c r="K166" s="40"/>
      <c r="L166" s="40"/>
      <c r="M166" s="56" t="s">
        <v>856</v>
      </c>
      <c r="N166" s="1">
        <v>366650776</v>
      </c>
      <c r="O166" s="1">
        <v>125</v>
      </c>
      <c r="P166" s="45">
        <v>45.831347000000001</v>
      </c>
      <c r="Q166" s="50">
        <v>1771797</v>
      </c>
      <c r="R166" s="50">
        <v>3032</v>
      </c>
      <c r="S166" s="61">
        <f t="shared" si="5"/>
        <v>4.8323830630594387E-3</v>
      </c>
      <c r="T166" s="50" t="s">
        <v>649</v>
      </c>
      <c r="U166" s="10" t="s">
        <v>382</v>
      </c>
      <c r="V166" s="50" t="s">
        <v>382</v>
      </c>
      <c r="W166" s="50" t="s">
        <v>835</v>
      </c>
      <c r="X166" s="50" t="s">
        <v>879</v>
      </c>
      <c r="Y166" s="50" t="s">
        <v>879</v>
      </c>
      <c r="Z166" s="50" t="s">
        <v>879</v>
      </c>
    </row>
    <row r="167" spans="1:26" x14ac:dyDescent="0.25">
      <c r="A167" s="40" t="s">
        <v>586</v>
      </c>
      <c r="B167" s="48" t="s">
        <v>587</v>
      </c>
      <c r="C167" s="40" t="s">
        <v>547</v>
      </c>
      <c r="D167" s="40"/>
      <c r="E167" s="40" t="s">
        <v>83</v>
      </c>
      <c r="F167" s="14">
        <v>39114</v>
      </c>
      <c r="G167" s="40"/>
      <c r="H167" s="40" t="s">
        <v>4</v>
      </c>
      <c r="I167" s="40" t="s">
        <v>198</v>
      </c>
      <c r="J167" s="40"/>
      <c r="K167" s="40"/>
      <c r="L167" s="40"/>
      <c r="M167" s="56" t="s">
        <v>854</v>
      </c>
      <c r="N167" s="1">
        <v>242572752</v>
      </c>
      <c r="O167" s="1">
        <v>125</v>
      </c>
      <c r="P167" s="45">
        <v>30.321594000000001</v>
      </c>
      <c r="Q167" s="50">
        <v>5047846</v>
      </c>
      <c r="R167" s="50">
        <v>8636</v>
      </c>
      <c r="S167" s="61">
        <f t="shared" si="5"/>
        <v>2.0809616737167577E-2</v>
      </c>
      <c r="T167" s="50" t="s">
        <v>649</v>
      </c>
      <c r="U167" s="10" t="s">
        <v>382</v>
      </c>
      <c r="V167" s="50" t="s">
        <v>382</v>
      </c>
      <c r="W167" s="50" t="s">
        <v>831</v>
      </c>
      <c r="X167" s="50" t="s">
        <v>879</v>
      </c>
      <c r="Y167" s="50" t="s">
        <v>879</v>
      </c>
      <c r="Z167" s="50" t="s">
        <v>879</v>
      </c>
    </row>
    <row r="168" spans="1:26" x14ac:dyDescent="0.25">
      <c r="A168" s="40" t="s">
        <v>588</v>
      </c>
      <c r="B168" s="48" t="s">
        <v>589</v>
      </c>
      <c r="C168" s="40" t="s">
        <v>547</v>
      </c>
      <c r="D168" s="40"/>
      <c r="E168" s="40" t="s">
        <v>565</v>
      </c>
      <c r="F168" s="14">
        <v>39814</v>
      </c>
      <c r="G168" s="40"/>
      <c r="H168" s="40" t="s">
        <v>4</v>
      </c>
      <c r="I168" s="40" t="s">
        <v>198</v>
      </c>
      <c r="J168" s="40"/>
      <c r="K168" s="40"/>
      <c r="L168" s="40"/>
      <c r="M168" s="56" t="s">
        <v>871</v>
      </c>
      <c r="N168" s="1">
        <v>387435274</v>
      </c>
      <c r="O168" s="1">
        <v>125</v>
      </c>
      <c r="P168" s="45">
        <v>48.429409250000006</v>
      </c>
      <c r="Q168" s="50">
        <v>17583349</v>
      </c>
      <c r="R168" s="50">
        <v>30122</v>
      </c>
      <c r="S168" s="61">
        <f t="shared" si="5"/>
        <v>4.5383965219439465E-2</v>
      </c>
      <c r="T168" s="50" t="s">
        <v>596</v>
      </c>
      <c r="U168" s="10" t="s">
        <v>382</v>
      </c>
      <c r="V168" s="50" t="s">
        <v>382</v>
      </c>
      <c r="W168" s="50" t="s">
        <v>829</v>
      </c>
      <c r="X168" s="50" t="s">
        <v>879</v>
      </c>
      <c r="Y168" s="50" t="s">
        <v>879</v>
      </c>
      <c r="Z168" s="50" t="s">
        <v>879</v>
      </c>
    </row>
    <row r="169" spans="1:26" x14ac:dyDescent="0.25">
      <c r="A169" s="40" t="s">
        <v>405</v>
      </c>
      <c r="C169" s="40" t="s">
        <v>591</v>
      </c>
      <c r="D169" s="40"/>
      <c r="E169" s="12"/>
      <c r="F169" s="14">
        <v>43101</v>
      </c>
      <c r="G169" s="40"/>
      <c r="H169" s="40" t="s">
        <v>4</v>
      </c>
      <c r="I169" s="40" t="s">
        <v>566</v>
      </c>
      <c r="J169" s="40"/>
      <c r="K169" s="40"/>
      <c r="L169" s="40"/>
      <c r="M169" s="56" t="s">
        <v>876</v>
      </c>
      <c r="N169" s="1">
        <v>15560888</v>
      </c>
      <c r="O169" s="1">
        <v>125</v>
      </c>
      <c r="P169" s="45">
        <v>1.945111</v>
      </c>
      <c r="Q169" s="50">
        <v>123589</v>
      </c>
      <c r="R169" s="50">
        <v>209</v>
      </c>
      <c r="S169" s="61">
        <f t="shared" si="5"/>
        <v>7.9422845277210396E-3</v>
      </c>
      <c r="T169" s="50" t="s">
        <v>649</v>
      </c>
      <c r="U169" s="10" t="s">
        <v>382</v>
      </c>
      <c r="V169" s="50" t="s">
        <v>382</v>
      </c>
      <c r="W169" s="50" t="s">
        <v>828</v>
      </c>
      <c r="X169" s="50" t="s">
        <v>879</v>
      </c>
      <c r="Y169" s="50" t="s">
        <v>879</v>
      </c>
      <c r="Z169" s="50" t="s">
        <v>879</v>
      </c>
    </row>
    <row r="170" spans="1:26" x14ac:dyDescent="0.25">
      <c r="A170" s="43" t="s">
        <v>598</v>
      </c>
      <c r="B170" s="40" t="s">
        <v>562</v>
      </c>
      <c r="C170" s="40" t="s">
        <v>5</v>
      </c>
      <c r="D170" s="40"/>
      <c r="E170" s="40" t="s">
        <v>57</v>
      </c>
      <c r="F170" s="14">
        <v>37918</v>
      </c>
      <c r="G170" s="40"/>
      <c r="H170" s="40" t="s">
        <v>4</v>
      </c>
      <c r="I170" s="40" t="s">
        <v>3</v>
      </c>
      <c r="J170" s="12" t="s">
        <v>2</v>
      </c>
      <c r="K170" s="12" t="s">
        <v>557</v>
      </c>
      <c r="L170" s="12"/>
      <c r="M170" s="56" t="s">
        <v>868</v>
      </c>
      <c r="N170" s="1">
        <v>69400772</v>
      </c>
      <c r="O170" s="1">
        <v>100</v>
      </c>
      <c r="P170" s="45">
        <v>6.9400772000000002</v>
      </c>
      <c r="Q170" s="50">
        <v>1863635</v>
      </c>
      <c r="R170" s="50">
        <v>2539</v>
      </c>
      <c r="S170" s="61">
        <f t="shared" si="5"/>
        <v>2.6853231546185106E-2</v>
      </c>
      <c r="T170" s="50" t="s">
        <v>650</v>
      </c>
      <c r="U170" s="10" t="s">
        <v>394</v>
      </c>
      <c r="V170" s="50" t="s">
        <v>661</v>
      </c>
      <c r="W170" s="50" t="s">
        <v>837</v>
      </c>
      <c r="X170" s="50" t="s">
        <v>879</v>
      </c>
      <c r="Y170" s="50" t="s">
        <v>879</v>
      </c>
      <c r="Z170" s="50" t="s">
        <v>879</v>
      </c>
    </row>
    <row r="171" spans="1:26" x14ac:dyDescent="0.25">
      <c r="A171" s="43" t="s">
        <v>599</v>
      </c>
      <c r="B171" s="40" t="s">
        <v>403</v>
      </c>
      <c r="C171" s="40" t="s">
        <v>5</v>
      </c>
      <c r="D171" s="40"/>
      <c r="E171" s="40" t="s">
        <v>83</v>
      </c>
      <c r="F171" s="14">
        <v>37524</v>
      </c>
      <c r="G171" s="40"/>
      <c r="H171" s="40" t="s">
        <v>4</v>
      </c>
      <c r="I171" s="40" t="s">
        <v>3</v>
      </c>
      <c r="J171" s="12" t="s">
        <v>101</v>
      </c>
      <c r="K171" s="40" t="s">
        <v>100</v>
      </c>
      <c r="L171" s="40"/>
      <c r="M171" s="56" t="s">
        <v>848</v>
      </c>
      <c r="N171" s="1">
        <v>82331194</v>
      </c>
      <c r="O171" s="1" t="s">
        <v>891</v>
      </c>
      <c r="P171" s="45">
        <v>20.603317000000001</v>
      </c>
      <c r="Q171" s="50">
        <v>2848384</v>
      </c>
      <c r="R171" s="50">
        <v>4520</v>
      </c>
      <c r="S171" s="61">
        <f t="shared" si="5"/>
        <v>3.459665603780749E-2</v>
      </c>
      <c r="T171" s="50" t="s">
        <v>649</v>
      </c>
      <c r="U171" s="10" t="s">
        <v>382</v>
      </c>
      <c r="V171" s="50" t="s">
        <v>660</v>
      </c>
      <c r="W171" s="50" t="s">
        <v>826</v>
      </c>
      <c r="X171" s="50" t="s">
        <v>879</v>
      </c>
      <c r="Y171" s="50" t="s">
        <v>879</v>
      </c>
      <c r="Z171" s="50" t="s">
        <v>879</v>
      </c>
    </row>
    <row r="172" spans="1:26" x14ac:dyDescent="0.25">
      <c r="A172" s="43" t="s">
        <v>619</v>
      </c>
      <c r="B172" s="48" t="s">
        <v>397</v>
      </c>
      <c r="C172" s="40" t="s">
        <v>555</v>
      </c>
      <c r="D172" s="40"/>
      <c r="E172" s="12" t="s">
        <v>57</v>
      </c>
      <c r="F172" s="14">
        <v>38292</v>
      </c>
      <c r="G172" s="40"/>
      <c r="H172" s="40" t="s">
        <v>4</v>
      </c>
      <c r="I172" s="40" t="s">
        <v>160</v>
      </c>
      <c r="J172" s="48" t="s">
        <v>617</v>
      </c>
      <c r="K172" s="38" t="s">
        <v>618</v>
      </c>
      <c r="L172" s="40"/>
      <c r="M172" s="56" t="s">
        <v>873</v>
      </c>
      <c r="N172" s="1">
        <v>325978366</v>
      </c>
      <c r="O172" s="1">
        <v>100</v>
      </c>
      <c r="P172" s="45">
        <v>32.597836600000001</v>
      </c>
      <c r="Q172" s="50">
        <v>394874</v>
      </c>
      <c r="R172" s="50">
        <v>494</v>
      </c>
      <c r="S172" s="61">
        <f t="shared" si="5"/>
        <v>1.211350326236067E-3</v>
      </c>
      <c r="T172" s="50" t="s">
        <v>650</v>
      </c>
      <c r="U172" s="10" t="s">
        <v>394</v>
      </c>
      <c r="V172" s="50" t="s">
        <v>394</v>
      </c>
      <c r="W172" s="50" t="s">
        <v>839</v>
      </c>
      <c r="X172" s="50" t="s">
        <v>879</v>
      </c>
      <c r="Y172" s="50" t="s">
        <v>879</v>
      </c>
      <c r="Z172" s="50" t="s">
        <v>879</v>
      </c>
    </row>
    <row r="173" spans="1:26" x14ac:dyDescent="0.25">
      <c r="A173" s="43" t="s">
        <v>620</v>
      </c>
      <c r="B173" s="48" t="s">
        <v>398</v>
      </c>
      <c r="C173" s="40" t="s">
        <v>555</v>
      </c>
      <c r="D173" s="40"/>
      <c r="E173" s="12" t="s">
        <v>57</v>
      </c>
      <c r="F173" s="14">
        <v>38292</v>
      </c>
      <c r="G173" s="40"/>
      <c r="H173" s="40" t="s">
        <v>4</v>
      </c>
      <c r="I173" s="40" t="s">
        <v>160</v>
      </c>
      <c r="J173" s="48" t="s">
        <v>617</v>
      </c>
      <c r="K173" s="38" t="s">
        <v>618</v>
      </c>
      <c r="L173" s="40"/>
      <c r="M173" s="56" t="s">
        <v>874</v>
      </c>
      <c r="N173" s="1">
        <v>336119258</v>
      </c>
      <c r="O173" s="1">
        <v>100</v>
      </c>
      <c r="P173" s="45">
        <v>33.611925800000002</v>
      </c>
      <c r="Q173" s="50">
        <v>408104</v>
      </c>
      <c r="R173" s="50">
        <v>511</v>
      </c>
      <c r="S173" s="61">
        <f t="shared" si="5"/>
        <v>1.2141642892713989E-3</v>
      </c>
      <c r="T173" s="50" t="s">
        <v>650</v>
      </c>
      <c r="U173" s="10" t="s">
        <v>394</v>
      </c>
      <c r="V173" s="50" t="s">
        <v>394</v>
      </c>
      <c r="W173" s="50" t="s">
        <v>824</v>
      </c>
      <c r="X173" s="50" t="s">
        <v>879</v>
      </c>
      <c r="Y173" s="50" t="s">
        <v>879</v>
      </c>
      <c r="Z173" s="50" t="s">
        <v>879</v>
      </c>
    </row>
    <row r="174" spans="1:26" x14ac:dyDescent="0.25">
      <c r="A174" s="43" t="s">
        <v>600</v>
      </c>
      <c r="B174" s="48" t="s">
        <v>877</v>
      </c>
      <c r="C174" s="40" t="s">
        <v>5</v>
      </c>
      <c r="D174" s="40"/>
      <c r="E174" s="40" t="s">
        <v>10</v>
      </c>
      <c r="F174" s="15">
        <v>38449</v>
      </c>
      <c r="G174" s="14">
        <v>38551</v>
      </c>
      <c r="H174" s="38" t="s">
        <v>597</v>
      </c>
      <c r="I174" s="40" t="s">
        <v>182</v>
      </c>
      <c r="J174" s="38" t="s">
        <v>181</v>
      </c>
      <c r="K174" s="38" t="s">
        <v>181</v>
      </c>
      <c r="L174" s="40"/>
      <c r="M174" s="56" t="s">
        <v>870</v>
      </c>
      <c r="N174" s="1">
        <v>346096204</v>
      </c>
      <c r="O174" s="1">
        <v>125</v>
      </c>
      <c r="P174" s="45">
        <v>43.2620255</v>
      </c>
      <c r="Q174" s="50">
        <v>20225392</v>
      </c>
      <c r="R174" s="50">
        <v>34271</v>
      </c>
      <c r="S174" s="61">
        <f t="shared" si="5"/>
        <v>5.84386415287005E-2</v>
      </c>
      <c r="T174" s="50" t="s">
        <v>650</v>
      </c>
      <c r="U174" s="10" t="s">
        <v>394</v>
      </c>
      <c r="V174" s="50" t="s">
        <v>659</v>
      </c>
      <c r="W174" s="50" t="s">
        <v>834</v>
      </c>
      <c r="X174" s="50" t="s">
        <v>879</v>
      </c>
      <c r="Y174" s="50" t="s">
        <v>879</v>
      </c>
      <c r="Z174" s="50" t="s">
        <v>879</v>
      </c>
    </row>
    <row r="175" spans="1:26" x14ac:dyDescent="0.25">
      <c r="A175" s="43" t="s">
        <v>601</v>
      </c>
      <c r="B175" s="40" t="s">
        <v>563</v>
      </c>
      <c r="C175" s="40" t="s">
        <v>5</v>
      </c>
      <c r="D175" s="40"/>
      <c r="E175" s="40" t="s">
        <v>54</v>
      </c>
      <c r="F175" s="15">
        <v>32143</v>
      </c>
      <c r="G175" s="40"/>
      <c r="H175" s="40" t="s">
        <v>4</v>
      </c>
      <c r="I175" s="40" t="s">
        <v>3</v>
      </c>
      <c r="J175" s="12" t="s">
        <v>2</v>
      </c>
      <c r="K175" s="12" t="s">
        <v>20</v>
      </c>
      <c r="L175" s="12"/>
      <c r="M175" s="56" t="s">
        <v>852</v>
      </c>
      <c r="N175" s="1">
        <v>354781316</v>
      </c>
      <c r="O175" s="1">
        <v>125</v>
      </c>
      <c r="P175" s="45">
        <v>44.3476645</v>
      </c>
      <c r="Q175" s="50">
        <v>14229709</v>
      </c>
      <c r="R175" s="50">
        <v>24488</v>
      </c>
      <c r="S175" s="61">
        <f t="shared" si="5"/>
        <v>4.0108394546910134E-2</v>
      </c>
      <c r="T175" s="50" t="s">
        <v>649</v>
      </c>
      <c r="U175" s="10" t="s">
        <v>382</v>
      </c>
      <c r="V175" s="50" t="s">
        <v>660</v>
      </c>
      <c r="W175" s="50" t="s">
        <v>832</v>
      </c>
      <c r="X175" s="50" t="s">
        <v>879</v>
      </c>
      <c r="Y175" s="50" t="s">
        <v>879</v>
      </c>
      <c r="Z175" s="50" t="s">
        <v>879</v>
      </c>
    </row>
    <row r="176" spans="1:26" x14ac:dyDescent="0.25">
      <c r="A176" s="40" t="s">
        <v>539</v>
      </c>
      <c r="C176" s="40" t="s">
        <v>591</v>
      </c>
      <c r="D176" s="40"/>
      <c r="E176" s="12"/>
      <c r="F176" s="14">
        <v>43101</v>
      </c>
      <c r="G176" s="40"/>
      <c r="H176" s="40" t="s">
        <v>4</v>
      </c>
      <c r="I176" s="40" t="s">
        <v>567</v>
      </c>
      <c r="J176" s="40"/>
      <c r="K176" s="40"/>
      <c r="L176" s="40"/>
      <c r="M176" s="48" t="s">
        <v>847</v>
      </c>
      <c r="N176" s="1">
        <v>17984868</v>
      </c>
      <c r="O176" s="1">
        <v>125</v>
      </c>
      <c r="P176" s="45">
        <v>2.2481085000000003</v>
      </c>
      <c r="Q176" s="50">
        <v>31608</v>
      </c>
      <c r="R176" s="50">
        <v>53</v>
      </c>
      <c r="S176" s="61">
        <f t="shared" si="5"/>
        <v>1.7574774527119132E-3</v>
      </c>
      <c r="T176" s="50" t="s">
        <v>649</v>
      </c>
      <c r="U176" s="10" t="s">
        <v>382</v>
      </c>
      <c r="V176" s="50" t="s">
        <v>382</v>
      </c>
      <c r="W176" s="50" t="s">
        <v>838</v>
      </c>
      <c r="X176" s="50" t="s">
        <v>879</v>
      </c>
      <c r="Y176" s="50" t="s">
        <v>879</v>
      </c>
      <c r="Z176" s="50" t="s">
        <v>879</v>
      </c>
    </row>
  </sheetData>
  <autoFilter ref="A3:Z176" xr:uid="{6F9F1837-6B0F-4621-8CD1-E49AE7C7A679}"/>
  <sortState xmlns:xlrd2="http://schemas.microsoft.com/office/spreadsheetml/2017/richdata2" ref="AR5:AR146">
    <sortCondition ref="AR5:AR146"/>
  </sortState>
  <phoneticPr fontId="6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899141-F08E-4178-9905-C1DF3C9148FD}">
  <dimension ref="A1:U35"/>
  <sheetViews>
    <sheetView workbookViewId="0">
      <pane ySplit="3" topLeftCell="A4" activePane="bottomLeft" state="frozen"/>
      <selection pane="bottomLeft"/>
    </sheetView>
  </sheetViews>
  <sheetFormatPr defaultRowHeight="15" x14ac:dyDescent="0.25"/>
  <cols>
    <col min="1" max="1" width="14.28515625" customWidth="1"/>
    <col min="2" max="2" width="12.7109375" customWidth="1"/>
    <col min="3" max="3" width="18.7109375" customWidth="1"/>
    <col min="4" max="4" width="18.7109375" style="59" customWidth="1"/>
    <col min="5" max="5" width="17" customWidth="1"/>
    <col min="6" max="16" width="4.85546875" style="65" customWidth="1"/>
    <col min="17" max="17" width="48.42578125" style="59" customWidth="1"/>
  </cols>
  <sheetData>
    <row r="1" spans="1:21" x14ac:dyDescent="0.25">
      <c r="A1" s="85" t="s">
        <v>932</v>
      </c>
    </row>
    <row r="2" spans="1:21" x14ac:dyDescent="0.25">
      <c r="A2" s="63" t="s">
        <v>908</v>
      </c>
      <c r="B2" s="63" t="s">
        <v>912</v>
      </c>
      <c r="C2" s="63" t="s">
        <v>898</v>
      </c>
      <c r="D2" s="63" t="s">
        <v>902</v>
      </c>
      <c r="E2" s="63" t="s">
        <v>916</v>
      </c>
      <c r="F2" s="77" t="s">
        <v>917</v>
      </c>
      <c r="G2" s="78"/>
      <c r="H2" s="78"/>
      <c r="I2" s="78"/>
      <c r="J2" s="77" t="s">
        <v>921</v>
      </c>
      <c r="K2" s="78"/>
      <c r="L2" s="78"/>
      <c r="M2" s="78"/>
      <c r="N2" s="66"/>
      <c r="O2" s="66"/>
      <c r="P2" s="66"/>
      <c r="Q2" s="71" t="s">
        <v>361</v>
      </c>
    </row>
    <row r="3" spans="1:21" s="59" customFormat="1" x14ac:dyDescent="0.25">
      <c r="A3" s="64"/>
      <c r="B3" s="64"/>
      <c r="C3" s="64"/>
      <c r="D3" s="64"/>
      <c r="E3" s="64"/>
      <c r="F3" s="79">
        <v>0</v>
      </c>
      <c r="G3" s="80" t="s">
        <v>897</v>
      </c>
      <c r="H3" s="80" t="s">
        <v>918</v>
      </c>
      <c r="I3" s="80" t="s">
        <v>919</v>
      </c>
      <c r="J3" s="79" t="s">
        <v>920</v>
      </c>
      <c r="K3" s="67" t="s">
        <v>922</v>
      </c>
      <c r="L3" s="67" t="s">
        <v>923</v>
      </c>
      <c r="M3" s="67" t="s">
        <v>924</v>
      </c>
      <c r="N3" s="67" t="s">
        <v>925</v>
      </c>
      <c r="O3" s="67" t="s">
        <v>926</v>
      </c>
      <c r="P3" s="67" t="s">
        <v>927</v>
      </c>
      <c r="Q3" s="74"/>
    </row>
    <row r="4" spans="1:21" x14ac:dyDescent="0.25">
      <c r="A4" t="s">
        <v>909</v>
      </c>
      <c r="B4" s="38" t="s">
        <v>33</v>
      </c>
      <c r="C4" t="s">
        <v>671</v>
      </c>
      <c r="D4" s="59">
        <v>188</v>
      </c>
      <c r="E4" s="59">
        <v>4</v>
      </c>
      <c r="F4" s="81">
        <v>13</v>
      </c>
      <c r="G4" s="65">
        <v>16</v>
      </c>
      <c r="I4" s="65">
        <v>1</v>
      </c>
      <c r="J4" s="81"/>
      <c r="K4" s="65">
        <v>2</v>
      </c>
      <c r="L4" s="65">
        <v>1</v>
      </c>
      <c r="M4" s="65">
        <v>1</v>
      </c>
      <c r="N4" s="65">
        <v>1</v>
      </c>
      <c r="O4" s="65">
        <v>7</v>
      </c>
      <c r="P4" s="65">
        <v>142</v>
      </c>
      <c r="Q4" s="75" t="s">
        <v>914</v>
      </c>
    </row>
    <row r="5" spans="1:21" x14ac:dyDescent="0.25">
      <c r="C5" t="s">
        <v>672</v>
      </c>
      <c r="D5" s="59">
        <v>56</v>
      </c>
      <c r="E5" s="59">
        <v>2</v>
      </c>
      <c r="F5" s="81">
        <v>2</v>
      </c>
      <c r="G5" s="65">
        <v>19</v>
      </c>
      <c r="I5" s="65">
        <v>1</v>
      </c>
      <c r="J5" s="81">
        <v>3</v>
      </c>
      <c r="K5" s="65">
        <v>1</v>
      </c>
      <c r="N5" s="65">
        <v>1</v>
      </c>
      <c r="P5" s="65">
        <v>27</v>
      </c>
      <c r="Q5" s="75"/>
    </row>
    <row r="6" spans="1:21" x14ac:dyDescent="0.25">
      <c r="C6" t="s">
        <v>899</v>
      </c>
      <c r="D6" s="59">
        <v>56</v>
      </c>
      <c r="E6" s="59">
        <v>11</v>
      </c>
      <c r="F6" s="81"/>
      <c r="G6" s="65">
        <v>10</v>
      </c>
      <c r="J6" s="81">
        <v>1</v>
      </c>
      <c r="K6" s="65">
        <v>3</v>
      </c>
      <c r="L6" s="65">
        <v>1</v>
      </c>
      <c r="P6" s="65">
        <v>30</v>
      </c>
      <c r="Q6" s="75"/>
      <c r="U6" s="70"/>
    </row>
    <row r="7" spans="1:21" x14ac:dyDescent="0.25">
      <c r="C7" t="s">
        <v>673</v>
      </c>
      <c r="D7" s="59">
        <v>56</v>
      </c>
      <c r="E7" s="59"/>
      <c r="F7" s="81">
        <v>7</v>
      </c>
      <c r="G7" s="65">
        <v>24</v>
      </c>
      <c r="J7" s="81">
        <v>3</v>
      </c>
      <c r="K7" s="65">
        <v>2</v>
      </c>
      <c r="L7" s="65">
        <v>1</v>
      </c>
      <c r="M7" s="65">
        <v>1</v>
      </c>
      <c r="N7" s="65">
        <v>4</v>
      </c>
      <c r="O7" s="65">
        <v>4</v>
      </c>
      <c r="P7" s="65">
        <v>10</v>
      </c>
      <c r="Q7" s="75"/>
    </row>
    <row r="8" spans="1:21" ht="17.25" x14ac:dyDescent="0.25">
      <c r="C8" t="s">
        <v>900</v>
      </c>
      <c r="D8" s="59">
        <v>96</v>
      </c>
      <c r="E8" s="59"/>
      <c r="F8" s="81">
        <v>60</v>
      </c>
      <c r="G8" s="65">
        <v>29</v>
      </c>
      <c r="J8" s="81"/>
      <c r="K8" s="83" t="s">
        <v>928</v>
      </c>
      <c r="L8" s="83">
        <v>1</v>
      </c>
      <c r="M8" s="83"/>
      <c r="N8" s="83"/>
      <c r="O8" s="83"/>
      <c r="P8" s="83">
        <v>4</v>
      </c>
      <c r="Q8" s="75"/>
    </row>
    <row r="9" spans="1:21" x14ac:dyDescent="0.25">
      <c r="A9" s="26"/>
      <c r="B9" s="26"/>
      <c r="C9" s="26" t="s">
        <v>901</v>
      </c>
      <c r="D9" s="26">
        <v>32</v>
      </c>
      <c r="E9" s="26">
        <v>1</v>
      </c>
      <c r="F9" s="82">
        <v>14</v>
      </c>
      <c r="G9" s="68">
        <v>17</v>
      </c>
      <c r="H9" s="68"/>
      <c r="I9" s="68"/>
      <c r="J9" s="82"/>
      <c r="K9" s="68"/>
      <c r="L9" s="68"/>
      <c r="M9" s="68"/>
      <c r="N9" s="68"/>
      <c r="O9" s="68"/>
      <c r="P9" s="68"/>
      <c r="Q9" s="76"/>
    </row>
    <row r="10" spans="1:21" x14ac:dyDescent="0.25">
      <c r="A10" s="59" t="s">
        <v>910</v>
      </c>
      <c r="B10" s="38">
        <v>39783591</v>
      </c>
      <c r="C10" s="59" t="s">
        <v>671</v>
      </c>
      <c r="D10" s="59">
        <v>192</v>
      </c>
      <c r="E10" s="59">
        <v>13</v>
      </c>
      <c r="F10" s="81">
        <v>13</v>
      </c>
      <c r="G10" s="65">
        <v>8</v>
      </c>
      <c r="H10" s="65">
        <v>1</v>
      </c>
      <c r="I10" s="65">
        <v>1</v>
      </c>
      <c r="J10" s="81"/>
      <c r="L10" s="65">
        <v>2</v>
      </c>
      <c r="M10" s="65">
        <v>6</v>
      </c>
      <c r="N10" s="65">
        <v>1</v>
      </c>
      <c r="O10" s="65">
        <v>8</v>
      </c>
      <c r="P10" s="65">
        <v>139</v>
      </c>
      <c r="Q10" s="75" t="s">
        <v>914</v>
      </c>
    </row>
    <row r="11" spans="1:21" x14ac:dyDescent="0.25">
      <c r="C11" s="59" t="s">
        <v>672</v>
      </c>
      <c r="D11" s="59">
        <v>56</v>
      </c>
      <c r="E11" s="59"/>
      <c r="F11" s="81">
        <v>23</v>
      </c>
      <c r="G11" s="65">
        <v>10</v>
      </c>
      <c r="J11" s="81">
        <v>1</v>
      </c>
      <c r="K11" s="65">
        <v>1</v>
      </c>
      <c r="N11" s="65">
        <v>2</v>
      </c>
      <c r="O11" s="65">
        <v>5</v>
      </c>
      <c r="P11" s="65">
        <v>14</v>
      </c>
      <c r="Q11" s="75"/>
    </row>
    <row r="12" spans="1:21" x14ac:dyDescent="0.25">
      <c r="C12" s="59" t="s">
        <v>899</v>
      </c>
      <c r="D12" s="59">
        <v>56</v>
      </c>
      <c r="E12" s="59">
        <v>8</v>
      </c>
      <c r="F12" s="81">
        <v>3</v>
      </c>
      <c r="G12" s="65">
        <v>9</v>
      </c>
      <c r="H12" s="65">
        <v>3</v>
      </c>
      <c r="I12" s="65">
        <v>1</v>
      </c>
      <c r="J12" s="81">
        <v>2</v>
      </c>
      <c r="K12" s="65">
        <v>2</v>
      </c>
      <c r="L12" s="65">
        <v>2</v>
      </c>
      <c r="M12" s="65">
        <v>2</v>
      </c>
      <c r="N12" s="65">
        <v>1</v>
      </c>
      <c r="O12" s="65">
        <v>12</v>
      </c>
      <c r="P12" s="65">
        <v>12</v>
      </c>
      <c r="Q12" s="75"/>
    </row>
    <row r="13" spans="1:21" x14ac:dyDescent="0.25">
      <c r="C13" s="59" t="s">
        <v>673</v>
      </c>
      <c r="D13" s="59">
        <v>56</v>
      </c>
      <c r="E13" s="59">
        <v>1</v>
      </c>
      <c r="F13" s="81">
        <v>8</v>
      </c>
      <c r="G13" s="65">
        <v>9</v>
      </c>
      <c r="H13" s="65">
        <v>2</v>
      </c>
      <c r="I13" s="65">
        <v>1</v>
      </c>
      <c r="J13" s="81">
        <v>1</v>
      </c>
      <c r="K13" s="65">
        <v>5</v>
      </c>
      <c r="L13" s="65">
        <v>5</v>
      </c>
      <c r="M13" s="65">
        <v>5</v>
      </c>
      <c r="N13" s="65">
        <v>2</v>
      </c>
      <c r="P13" s="65">
        <v>17</v>
      </c>
      <c r="Q13" s="75"/>
    </row>
    <row r="14" spans="1:21" x14ac:dyDescent="0.25">
      <c r="C14" s="59" t="s">
        <v>900</v>
      </c>
      <c r="D14" s="59">
        <v>192</v>
      </c>
      <c r="E14" s="59">
        <v>10</v>
      </c>
      <c r="F14" s="81">
        <v>98</v>
      </c>
      <c r="G14" s="65">
        <v>78</v>
      </c>
      <c r="H14" s="65">
        <v>2</v>
      </c>
      <c r="J14" s="81"/>
      <c r="P14" s="83">
        <v>4</v>
      </c>
      <c r="Q14" s="75"/>
    </row>
    <row r="15" spans="1:21" x14ac:dyDescent="0.25">
      <c r="A15" s="26"/>
      <c r="B15" s="26"/>
      <c r="C15" s="26" t="s">
        <v>901</v>
      </c>
      <c r="D15" s="26">
        <v>32</v>
      </c>
      <c r="E15" s="26"/>
      <c r="F15" s="82">
        <v>20</v>
      </c>
      <c r="G15" s="68">
        <v>12</v>
      </c>
      <c r="H15" s="68"/>
      <c r="I15" s="68"/>
      <c r="J15" s="82"/>
      <c r="K15" s="68"/>
      <c r="L15" s="68"/>
      <c r="M15" s="68"/>
      <c r="N15" s="68"/>
      <c r="O15" s="68"/>
      <c r="P15" s="68"/>
      <c r="Q15" s="76"/>
    </row>
    <row r="16" spans="1:21" x14ac:dyDescent="0.25">
      <c r="A16" s="59" t="s">
        <v>911</v>
      </c>
      <c r="B16" s="38" t="s">
        <v>8</v>
      </c>
      <c r="C16" s="59" t="s">
        <v>671</v>
      </c>
      <c r="D16" s="59">
        <v>38</v>
      </c>
      <c r="E16" s="59"/>
      <c r="F16" s="81"/>
      <c r="J16" s="81"/>
      <c r="P16" s="65">
        <v>38</v>
      </c>
      <c r="Q16" s="75" t="s">
        <v>914</v>
      </c>
    </row>
    <row r="17" spans="1:17" x14ac:dyDescent="0.25">
      <c r="C17" s="59" t="s">
        <v>672</v>
      </c>
      <c r="D17" s="59">
        <v>56</v>
      </c>
      <c r="E17" s="59"/>
      <c r="F17" s="81">
        <v>4</v>
      </c>
      <c r="J17" s="81"/>
      <c r="P17" s="65">
        <v>52</v>
      </c>
      <c r="Q17" s="75"/>
    </row>
    <row r="18" spans="1:17" x14ac:dyDescent="0.25">
      <c r="C18" s="59" t="s">
        <v>899</v>
      </c>
      <c r="D18" s="59">
        <v>56</v>
      </c>
      <c r="E18" s="59">
        <v>13</v>
      </c>
      <c r="F18" s="81">
        <v>6</v>
      </c>
      <c r="J18" s="81"/>
      <c r="P18" s="65">
        <v>37</v>
      </c>
      <c r="Q18" s="75"/>
    </row>
    <row r="19" spans="1:17" x14ac:dyDescent="0.25">
      <c r="C19" s="59" t="s">
        <v>673</v>
      </c>
      <c r="D19" s="59">
        <v>56</v>
      </c>
      <c r="E19" s="59"/>
      <c r="F19" s="81">
        <v>32</v>
      </c>
      <c r="J19" s="81"/>
      <c r="L19" s="65">
        <v>1</v>
      </c>
      <c r="M19" s="65">
        <v>4</v>
      </c>
      <c r="O19" s="65">
        <v>5</v>
      </c>
      <c r="P19" s="65">
        <v>14</v>
      </c>
      <c r="Q19" s="75"/>
    </row>
    <row r="20" spans="1:17" x14ac:dyDescent="0.25">
      <c r="C20" s="59" t="s">
        <v>900</v>
      </c>
      <c r="D20" s="59">
        <v>56</v>
      </c>
      <c r="E20" s="59"/>
      <c r="F20" s="81">
        <v>56</v>
      </c>
      <c r="J20" s="81"/>
      <c r="Q20" s="75"/>
    </row>
    <row r="21" spans="1:17" x14ac:dyDescent="0.25">
      <c r="A21" s="26"/>
      <c r="B21" s="26"/>
      <c r="C21" s="26" t="s">
        <v>901</v>
      </c>
      <c r="D21" s="26">
        <v>0</v>
      </c>
      <c r="E21" s="26"/>
      <c r="F21" s="82"/>
      <c r="G21" s="68"/>
      <c r="H21" s="68"/>
      <c r="I21" s="68"/>
      <c r="J21" s="82"/>
      <c r="K21" s="68"/>
      <c r="L21" s="68"/>
      <c r="M21" s="68"/>
      <c r="N21" s="68"/>
      <c r="O21" s="68"/>
      <c r="P21" s="68"/>
      <c r="Q21" s="76"/>
    </row>
    <row r="22" spans="1:17" x14ac:dyDescent="0.25">
      <c r="A22" t="s">
        <v>897</v>
      </c>
      <c r="B22" t="s">
        <v>913</v>
      </c>
      <c r="C22" s="59" t="s">
        <v>671</v>
      </c>
      <c r="D22" s="59">
        <v>192</v>
      </c>
      <c r="E22" s="59">
        <v>1</v>
      </c>
      <c r="F22" s="81">
        <v>6</v>
      </c>
      <c r="G22" s="65">
        <v>21</v>
      </c>
      <c r="H22" s="65">
        <v>1</v>
      </c>
      <c r="I22" s="65">
        <v>1</v>
      </c>
      <c r="J22" s="81">
        <v>2</v>
      </c>
      <c r="K22" s="65">
        <v>4</v>
      </c>
      <c r="L22" s="65">
        <v>3</v>
      </c>
      <c r="M22" s="65">
        <v>3</v>
      </c>
      <c r="N22" s="65">
        <v>1</v>
      </c>
      <c r="O22" s="65">
        <v>4</v>
      </c>
      <c r="P22" s="65">
        <v>145</v>
      </c>
      <c r="Q22" s="75" t="s">
        <v>57</v>
      </c>
    </row>
    <row r="23" spans="1:17" x14ac:dyDescent="0.25">
      <c r="C23" s="59" t="s">
        <v>672</v>
      </c>
      <c r="D23" s="59">
        <v>56</v>
      </c>
      <c r="E23" s="59">
        <v>10</v>
      </c>
      <c r="F23" s="81">
        <v>14</v>
      </c>
      <c r="G23" s="65">
        <v>7</v>
      </c>
      <c r="J23" s="81"/>
      <c r="K23" s="65">
        <v>1</v>
      </c>
      <c r="L23" s="65">
        <v>1</v>
      </c>
      <c r="M23" s="65">
        <v>2</v>
      </c>
      <c r="N23" s="65">
        <v>2</v>
      </c>
      <c r="O23" s="65">
        <v>3</v>
      </c>
      <c r="P23" s="65">
        <v>16</v>
      </c>
      <c r="Q23" s="75"/>
    </row>
    <row r="24" spans="1:17" x14ac:dyDescent="0.25">
      <c r="C24" s="59" t="s">
        <v>899</v>
      </c>
      <c r="D24" s="59">
        <v>56</v>
      </c>
      <c r="E24" s="59">
        <v>3</v>
      </c>
      <c r="F24" s="81"/>
      <c r="G24" s="65">
        <v>1</v>
      </c>
      <c r="J24" s="81"/>
      <c r="L24" s="65">
        <v>1</v>
      </c>
      <c r="N24" s="65">
        <v>2</v>
      </c>
      <c r="P24" s="65">
        <v>49</v>
      </c>
      <c r="Q24" s="75"/>
    </row>
    <row r="25" spans="1:17" x14ac:dyDescent="0.25">
      <c r="C25" s="59" t="s">
        <v>673</v>
      </c>
      <c r="D25" s="59">
        <v>56</v>
      </c>
      <c r="E25" s="59">
        <v>10</v>
      </c>
      <c r="F25" s="81">
        <v>4</v>
      </c>
      <c r="G25" s="65">
        <v>42</v>
      </c>
      <c r="J25" s="81"/>
      <c r="Q25" s="75"/>
    </row>
    <row r="26" spans="1:17" x14ac:dyDescent="0.25">
      <c r="C26" s="59" t="s">
        <v>900</v>
      </c>
      <c r="D26" s="59">
        <v>131</v>
      </c>
      <c r="E26" s="59">
        <v>3</v>
      </c>
      <c r="F26" s="81">
        <v>75</v>
      </c>
      <c r="G26" s="65">
        <v>44</v>
      </c>
      <c r="J26" s="81"/>
      <c r="M26" s="83">
        <v>1</v>
      </c>
      <c r="O26" s="83">
        <v>2</v>
      </c>
      <c r="P26" s="83">
        <v>6</v>
      </c>
      <c r="Q26" s="75"/>
    </row>
    <row r="27" spans="1:17" x14ac:dyDescent="0.25">
      <c r="A27" s="26"/>
      <c r="B27" s="26"/>
      <c r="C27" s="26" t="s">
        <v>901</v>
      </c>
      <c r="D27" s="26">
        <v>36</v>
      </c>
      <c r="E27" s="26">
        <v>1</v>
      </c>
      <c r="F27" s="82">
        <v>35</v>
      </c>
      <c r="G27" s="68"/>
      <c r="H27" s="68"/>
      <c r="I27" s="68"/>
      <c r="J27" s="82"/>
      <c r="K27" s="68"/>
      <c r="L27" s="68"/>
      <c r="M27" s="68"/>
      <c r="N27" s="68"/>
      <c r="O27" s="68"/>
      <c r="P27" s="68"/>
      <c r="Q27" s="76"/>
    </row>
    <row r="28" spans="1:17" x14ac:dyDescent="0.25">
      <c r="A28" s="59" t="s">
        <v>412</v>
      </c>
      <c r="B28" s="38">
        <v>3601549</v>
      </c>
      <c r="C28" s="59" t="s">
        <v>671</v>
      </c>
      <c r="D28" s="59">
        <v>192</v>
      </c>
      <c r="E28" s="59">
        <v>4</v>
      </c>
      <c r="F28" s="81">
        <v>5</v>
      </c>
      <c r="G28" s="65">
        <v>13</v>
      </c>
      <c r="J28" s="81"/>
      <c r="K28" s="65">
        <v>3</v>
      </c>
      <c r="L28" s="65">
        <v>3</v>
      </c>
      <c r="M28" s="65">
        <v>1</v>
      </c>
      <c r="N28" s="65">
        <v>5</v>
      </c>
      <c r="P28" s="65">
        <v>158</v>
      </c>
      <c r="Q28" s="75" t="s">
        <v>914</v>
      </c>
    </row>
    <row r="29" spans="1:17" x14ac:dyDescent="0.25">
      <c r="C29" s="59" t="s">
        <v>672</v>
      </c>
      <c r="D29" s="59">
        <v>56</v>
      </c>
      <c r="E29" s="59"/>
      <c r="F29" s="81">
        <v>24</v>
      </c>
      <c r="G29" s="65">
        <v>17</v>
      </c>
      <c r="J29" s="81"/>
      <c r="M29" s="65">
        <v>1</v>
      </c>
      <c r="O29" s="65">
        <v>1</v>
      </c>
      <c r="P29" s="65">
        <v>13</v>
      </c>
      <c r="Q29" s="72"/>
    </row>
    <row r="30" spans="1:17" x14ac:dyDescent="0.25">
      <c r="C30" s="59" t="s">
        <v>899</v>
      </c>
      <c r="D30" s="59">
        <v>56</v>
      </c>
      <c r="E30" s="59">
        <v>15</v>
      </c>
      <c r="F30" s="81">
        <v>17</v>
      </c>
      <c r="G30" s="65">
        <v>3</v>
      </c>
      <c r="J30" s="81"/>
      <c r="K30" s="65">
        <v>1</v>
      </c>
      <c r="L30" s="65">
        <v>1</v>
      </c>
      <c r="M30" s="65">
        <v>1</v>
      </c>
      <c r="N30" s="65">
        <v>2</v>
      </c>
      <c r="O30" s="65">
        <v>5</v>
      </c>
      <c r="P30" s="65">
        <v>11</v>
      </c>
      <c r="Q30" s="72"/>
    </row>
    <row r="31" spans="1:17" ht="17.25" x14ac:dyDescent="0.25">
      <c r="C31" s="59" t="s">
        <v>673</v>
      </c>
      <c r="D31" s="59">
        <v>56</v>
      </c>
      <c r="E31" s="59"/>
      <c r="F31" s="81">
        <v>25</v>
      </c>
      <c r="G31" s="65">
        <v>29</v>
      </c>
      <c r="J31" s="81" t="s">
        <v>929</v>
      </c>
      <c r="N31" s="65" t="s">
        <v>929</v>
      </c>
      <c r="Q31" s="72"/>
    </row>
    <row r="32" spans="1:17" x14ac:dyDescent="0.25">
      <c r="C32" s="59" t="s">
        <v>900</v>
      </c>
      <c r="D32" s="59">
        <v>88</v>
      </c>
      <c r="E32" s="59"/>
      <c r="F32" s="81">
        <v>70</v>
      </c>
      <c r="G32" s="65">
        <v>18</v>
      </c>
      <c r="J32" s="81"/>
      <c r="Q32" s="72"/>
    </row>
    <row r="33" spans="1:17" x14ac:dyDescent="0.25">
      <c r="A33" s="26"/>
      <c r="B33" s="26"/>
      <c r="C33" s="26" t="s">
        <v>901</v>
      </c>
      <c r="D33" s="26">
        <v>27</v>
      </c>
      <c r="E33" s="26"/>
      <c r="F33" s="82">
        <v>3</v>
      </c>
      <c r="G33" s="68">
        <v>24</v>
      </c>
      <c r="H33" s="68"/>
      <c r="I33" s="68"/>
      <c r="J33" s="82"/>
      <c r="K33" s="68"/>
      <c r="L33" s="68"/>
      <c r="M33" s="68"/>
      <c r="N33" s="68"/>
      <c r="O33" s="68"/>
      <c r="P33" s="68"/>
      <c r="Q33" s="73"/>
    </row>
    <row r="34" spans="1:17" x14ac:dyDescent="0.25">
      <c r="A34" t="s">
        <v>931</v>
      </c>
    </row>
    <row r="35" spans="1:17" x14ac:dyDescent="0.25">
      <c r="A35" t="s">
        <v>930</v>
      </c>
    </row>
  </sheetData>
  <phoneticPr fontId="6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0947C7-BC51-49EF-9A8C-1B65E827BE47}">
  <dimension ref="A1:H26"/>
  <sheetViews>
    <sheetView workbookViewId="0">
      <pane ySplit="3" topLeftCell="A4" activePane="bottomLeft" state="frozen"/>
      <selection pane="bottomLeft"/>
    </sheetView>
  </sheetViews>
  <sheetFormatPr defaultRowHeight="15" x14ac:dyDescent="0.25"/>
  <cols>
    <col min="1" max="1" width="16.140625" customWidth="1"/>
    <col min="2" max="2" width="27.140625" customWidth="1"/>
    <col min="3" max="3" width="20.140625" customWidth="1"/>
    <col min="4" max="4" width="23.42578125" customWidth="1"/>
    <col min="5" max="8" width="20.140625" customWidth="1"/>
  </cols>
  <sheetData>
    <row r="1" spans="1:8" x14ac:dyDescent="0.25">
      <c r="A1" s="85" t="s">
        <v>933</v>
      </c>
    </row>
    <row r="2" spans="1:8" x14ac:dyDescent="0.25">
      <c r="A2" s="69"/>
      <c r="B2" s="69"/>
      <c r="C2" s="69"/>
      <c r="D2" s="69"/>
      <c r="E2" s="19" t="s">
        <v>648</v>
      </c>
      <c r="F2" s="18"/>
      <c r="G2" s="20" t="s">
        <v>635</v>
      </c>
      <c r="H2" s="20"/>
    </row>
    <row r="3" spans="1:8" x14ac:dyDescent="0.25">
      <c r="A3" s="64" t="s">
        <v>636</v>
      </c>
      <c r="B3" s="64" t="s">
        <v>637</v>
      </c>
      <c r="C3" s="64" t="s">
        <v>638</v>
      </c>
      <c r="D3" s="64" t="s">
        <v>639</v>
      </c>
      <c r="E3" s="34" t="s">
        <v>640</v>
      </c>
      <c r="F3" s="34" t="s">
        <v>641</v>
      </c>
      <c r="G3" s="35" t="s">
        <v>640</v>
      </c>
      <c r="H3" s="35" t="s">
        <v>641</v>
      </c>
    </row>
    <row r="4" spans="1:8" x14ac:dyDescent="0.25">
      <c r="A4" s="16" t="s">
        <v>523</v>
      </c>
      <c r="B4" s="16" t="s">
        <v>642</v>
      </c>
      <c r="C4" s="16" t="s">
        <v>20</v>
      </c>
      <c r="D4" s="17" t="s">
        <v>643</v>
      </c>
      <c r="E4" s="37">
        <v>2691.65</v>
      </c>
      <c r="F4" s="37">
        <v>882.81</v>
      </c>
      <c r="G4" s="21">
        <v>0.75302283421831551</v>
      </c>
      <c r="H4" s="21">
        <v>0.24697716578168449</v>
      </c>
    </row>
    <row r="5" spans="1:8" x14ac:dyDescent="0.25">
      <c r="A5" s="16" t="s">
        <v>524</v>
      </c>
      <c r="B5" s="16" t="s">
        <v>644</v>
      </c>
      <c r="C5" s="16" t="s">
        <v>20</v>
      </c>
      <c r="D5" s="17" t="s">
        <v>645</v>
      </c>
      <c r="E5" s="37">
        <v>1037.1199999999999</v>
      </c>
      <c r="F5" s="37">
        <v>1919.02</v>
      </c>
      <c r="G5" s="21">
        <v>0.35083588733957116</v>
      </c>
      <c r="H5" s="21">
        <v>0.64916411266042884</v>
      </c>
    </row>
    <row r="6" spans="1:8" x14ac:dyDescent="0.25">
      <c r="A6" s="16" t="s">
        <v>525</v>
      </c>
      <c r="B6" s="16" t="s">
        <v>644</v>
      </c>
      <c r="C6" s="16" t="s">
        <v>20</v>
      </c>
      <c r="D6" s="17" t="s">
        <v>645</v>
      </c>
      <c r="E6" s="37">
        <v>1556.01</v>
      </c>
      <c r="F6" s="37">
        <v>2490.21</v>
      </c>
      <c r="G6" s="21">
        <v>0.38455892166021616</v>
      </c>
      <c r="H6" s="21">
        <v>0.61544107833978379</v>
      </c>
    </row>
    <row r="7" spans="1:8" x14ac:dyDescent="0.25">
      <c r="A7" s="16" t="s">
        <v>526</v>
      </c>
      <c r="B7" s="16" t="s">
        <v>644</v>
      </c>
      <c r="C7" s="16" t="s">
        <v>20</v>
      </c>
      <c r="D7" s="17" t="s">
        <v>645</v>
      </c>
      <c r="E7" s="37">
        <v>73.489999999999995</v>
      </c>
      <c r="F7" s="37">
        <v>368.39</v>
      </c>
      <c r="G7" s="21">
        <v>0.16631212093781117</v>
      </c>
      <c r="H7" s="21">
        <v>0.83368787906218877</v>
      </c>
    </row>
    <row r="8" spans="1:8" x14ac:dyDescent="0.25">
      <c r="A8" s="16" t="s">
        <v>527</v>
      </c>
      <c r="B8" s="16" t="s">
        <v>644</v>
      </c>
      <c r="C8" s="16" t="s">
        <v>20</v>
      </c>
      <c r="D8" s="17" t="s">
        <v>645</v>
      </c>
      <c r="E8" s="37">
        <v>333.46</v>
      </c>
      <c r="F8" s="37">
        <v>466.95</v>
      </c>
      <c r="G8" s="21">
        <v>0.41661148661311076</v>
      </c>
      <c r="H8" s="21">
        <v>0.58338851338688924</v>
      </c>
    </row>
    <row r="9" spans="1:8" x14ac:dyDescent="0.25">
      <c r="A9" s="16" t="s">
        <v>528</v>
      </c>
      <c r="B9" s="16" t="s">
        <v>644</v>
      </c>
      <c r="C9" s="16" t="s">
        <v>20</v>
      </c>
      <c r="D9" s="17" t="s">
        <v>645</v>
      </c>
      <c r="E9" s="37">
        <v>1311.16</v>
      </c>
      <c r="F9" s="37">
        <v>1866.46</v>
      </c>
      <c r="G9" s="21">
        <v>0.41262328409312632</v>
      </c>
      <c r="H9" s="21">
        <v>0.58737671590687368</v>
      </c>
    </row>
    <row r="10" spans="1:8" x14ac:dyDescent="0.25">
      <c r="A10" s="16" t="s">
        <v>529</v>
      </c>
      <c r="B10" s="16" t="s">
        <v>644</v>
      </c>
      <c r="C10" s="16" t="s">
        <v>20</v>
      </c>
      <c r="D10" s="17" t="s">
        <v>643</v>
      </c>
      <c r="E10" s="37">
        <v>81</v>
      </c>
      <c r="F10" s="37">
        <v>1499.74</v>
      </c>
      <c r="G10" s="21">
        <v>5.1241823449776687E-2</v>
      </c>
      <c r="H10" s="21">
        <v>0.94875817655022332</v>
      </c>
    </row>
    <row r="11" spans="1:8" x14ac:dyDescent="0.25">
      <c r="A11" s="30" t="s">
        <v>530</v>
      </c>
      <c r="B11" s="30" t="s">
        <v>644</v>
      </c>
      <c r="C11" s="30" t="s">
        <v>646</v>
      </c>
      <c r="D11" s="31" t="s">
        <v>643</v>
      </c>
      <c r="E11" s="32">
        <v>262.63</v>
      </c>
      <c r="F11" s="32">
        <v>765.15</v>
      </c>
      <c r="G11" s="33">
        <v>0.25553133939169864</v>
      </c>
      <c r="H11" s="33">
        <v>0.74446866060830141</v>
      </c>
    </row>
    <row r="12" spans="1:8" x14ac:dyDescent="0.25">
      <c r="A12" s="22" t="s">
        <v>531</v>
      </c>
      <c r="B12" s="22" t="s">
        <v>644</v>
      </c>
      <c r="C12" s="22" t="s">
        <v>646</v>
      </c>
      <c r="D12" s="23" t="s">
        <v>643</v>
      </c>
      <c r="E12" s="24">
        <v>1.36</v>
      </c>
      <c r="F12" s="24">
        <v>2324.4299999999998</v>
      </c>
      <c r="G12" s="25">
        <v>5.847475481449314E-4</v>
      </c>
      <c r="H12" s="25">
        <v>0.99941525245185503</v>
      </c>
    </row>
    <row r="13" spans="1:8" x14ac:dyDescent="0.25">
      <c r="A13" s="22" t="s">
        <v>532</v>
      </c>
      <c r="B13" s="22" t="s">
        <v>644</v>
      </c>
      <c r="C13" s="22" t="s">
        <v>646</v>
      </c>
      <c r="D13" s="23" t="s">
        <v>643</v>
      </c>
      <c r="E13" s="24">
        <v>707.94</v>
      </c>
      <c r="F13" s="24">
        <v>1488.5</v>
      </c>
      <c r="G13" s="25">
        <v>0.32231246926845258</v>
      </c>
      <c r="H13" s="25">
        <v>0.67768753073154742</v>
      </c>
    </row>
    <row r="14" spans="1:8" x14ac:dyDescent="0.25">
      <c r="A14" s="22" t="s">
        <v>533</v>
      </c>
      <c r="B14" s="22" t="s">
        <v>644</v>
      </c>
      <c r="C14" s="22" t="s">
        <v>646</v>
      </c>
      <c r="D14" s="23" t="s">
        <v>643</v>
      </c>
      <c r="E14" s="24">
        <v>97.57</v>
      </c>
      <c r="F14" s="24">
        <v>460.5</v>
      </c>
      <c r="G14" s="25">
        <v>0.1748346981561453</v>
      </c>
      <c r="H14" s="25">
        <v>0.82516530184385484</v>
      </c>
    </row>
    <row r="15" spans="1:8" x14ac:dyDescent="0.25">
      <c r="A15" s="26" t="s">
        <v>534</v>
      </c>
      <c r="B15" s="26" t="s">
        <v>644</v>
      </c>
      <c r="C15" s="26" t="s">
        <v>646</v>
      </c>
      <c r="D15" s="27" t="s">
        <v>643</v>
      </c>
      <c r="E15" s="28">
        <v>1847.21</v>
      </c>
      <c r="F15" s="28">
        <v>249.58</v>
      </c>
      <c r="G15" s="29">
        <v>0.88097043576133049</v>
      </c>
      <c r="H15" s="29">
        <v>0.11902956423866959</v>
      </c>
    </row>
    <row r="16" spans="1:8" x14ac:dyDescent="0.25">
      <c r="A16" s="16" t="s">
        <v>535</v>
      </c>
      <c r="B16" s="16" t="s">
        <v>644</v>
      </c>
      <c r="C16" s="16" t="s">
        <v>647</v>
      </c>
      <c r="D16" s="17" t="s">
        <v>643</v>
      </c>
      <c r="E16" s="37">
        <v>4079.35</v>
      </c>
      <c r="F16" s="37">
        <v>294.67</v>
      </c>
      <c r="G16" s="21">
        <v>0.93263176665858871</v>
      </c>
      <c r="H16" s="21">
        <v>6.7368233341411343E-2</v>
      </c>
    </row>
    <row r="17" spans="1:8" x14ac:dyDescent="0.25">
      <c r="A17" s="16" t="s">
        <v>536</v>
      </c>
      <c r="B17" s="16" t="s">
        <v>644</v>
      </c>
      <c r="C17" s="16" t="s">
        <v>647</v>
      </c>
      <c r="D17" s="17" t="s">
        <v>645</v>
      </c>
      <c r="E17" s="37">
        <v>3062.58</v>
      </c>
      <c r="F17" s="37">
        <v>187.3</v>
      </c>
      <c r="G17" s="21">
        <v>0.94236710278533353</v>
      </c>
      <c r="H17" s="21">
        <v>5.7632897214666391E-2</v>
      </c>
    </row>
    <row r="18" spans="1:8" x14ac:dyDescent="0.25">
      <c r="A18" s="16" t="s">
        <v>537</v>
      </c>
      <c r="B18" s="16" t="s">
        <v>644</v>
      </c>
      <c r="C18" s="16" t="s">
        <v>647</v>
      </c>
      <c r="D18" s="17" t="s">
        <v>645</v>
      </c>
      <c r="E18" s="37">
        <v>1494.46</v>
      </c>
      <c r="F18" s="37">
        <v>232.55</v>
      </c>
      <c r="G18" s="21">
        <v>0.8653453077862896</v>
      </c>
      <c r="H18" s="21">
        <v>0.1346546922137104</v>
      </c>
    </row>
    <row r="19" spans="1:8" x14ac:dyDescent="0.25">
      <c r="A19" s="16" t="s">
        <v>538</v>
      </c>
      <c r="B19" s="16" t="s">
        <v>644</v>
      </c>
      <c r="C19" s="16" t="s">
        <v>647</v>
      </c>
      <c r="D19" s="17" t="s">
        <v>645</v>
      </c>
      <c r="E19" s="37">
        <v>2352.1</v>
      </c>
      <c r="F19" s="37">
        <v>564.38</v>
      </c>
      <c r="G19" s="21">
        <v>0.80648590081193761</v>
      </c>
      <c r="H19" s="21">
        <v>0.19351409918806231</v>
      </c>
    </row>
    <row r="20" spans="1:8" x14ac:dyDescent="0.25">
      <c r="A20" s="36" t="s">
        <v>411</v>
      </c>
      <c r="B20" s="38"/>
      <c r="C20" s="38" t="s">
        <v>181</v>
      </c>
      <c r="D20" s="38"/>
      <c r="E20" s="37">
        <v>2019.86</v>
      </c>
      <c r="F20" s="37">
        <v>1785.85</v>
      </c>
      <c r="G20" s="39">
        <v>0.53074459167934496</v>
      </c>
      <c r="H20" s="39">
        <v>0.46925540832065499</v>
      </c>
    </row>
    <row r="21" spans="1:8" x14ac:dyDescent="0.25">
      <c r="A21" s="84" t="s">
        <v>600</v>
      </c>
      <c r="B21" s="36"/>
      <c r="C21" s="38" t="s">
        <v>181</v>
      </c>
      <c r="D21" s="40"/>
      <c r="E21" s="37">
        <v>20303.96</v>
      </c>
      <c r="F21" s="37">
        <v>5101.91</v>
      </c>
      <c r="G21" s="39">
        <v>0.79918381067052613</v>
      </c>
      <c r="H21" s="39">
        <v>0.20081618932947387</v>
      </c>
    </row>
    <row r="22" spans="1:8" x14ac:dyDescent="0.25">
      <c r="A22" s="36" t="s">
        <v>474</v>
      </c>
      <c r="B22" s="38"/>
      <c r="C22" s="38" t="s">
        <v>181</v>
      </c>
      <c r="D22" s="38"/>
      <c r="E22" s="37">
        <v>1193.5899999999999</v>
      </c>
      <c r="F22" s="37">
        <v>455.61</v>
      </c>
      <c r="G22" s="39">
        <v>0.72373878243997092</v>
      </c>
      <c r="H22" s="39">
        <v>0.27626121756002914</v>
      </c>
    </row>
    <row r="23" spans="1:8" x14ac:dyDescent="0.25">
      <c r="A23" s="36" t="s">
        <v>475</v>
      </c>
      <c r="B23" s="38"/>
      <c r="C23" s="38" t="s">
        <v>181</v>
      </c>
      <c r="D23" s="38"/>
      <c r="E23" s="37">
        <v>3845.15</v>
      </c>
      <c r="F23" s="37">
        <v>2887</v>
      </c>
      <c r="G23" s="39">
        <v>0.5711622587137839</v>
      </c>
      <c r="H23" s="39">
        <v>0.42883774128621616</v>
      </c>
    </row>
    <row r="24" spans="1:8" x14ac:dyDescent="0.25">
      <c r="A24" s="36" t="s">
        <v>476</v>
      </c>
      <c r="B24" s="38"/>
      <c r="C24" s="38" t="s">
        <v>181</v>
      </c>
      <c r="D24" s="38"/>
      <c r="E24" s="37">
        <v>1125.6600000000001</v>
      </c>
      <c r="F24" s="37">
        <v>461.12</v>
      </c>
      <c r="G24" s="39">
        <v>0.70939890848132692</v>
      </c>
      <c r="H24" s="39">
        <v>0.29060109151867303</v>
      </c>
    </row>
    <row r="25" spans="1:8" x14ac:dyDescent="0.25">
      <c r="A25" s="36" t="s">
        <v>492</v>
      </c>
      <c r="B25" s="38"/>
      <c r="C25" s="38" t="s">
        <v>131</v>
      </c>
      <c r="D25" s="36"/>
      <c r="E25" s="37">
        <v>0.93</v>
      </c>
      <c r="F25" s="37">
        <v>873.93</v>
      </c>
      <c r="G25" s="39">
        <v>1.0630272272134972E-3</v>
      </c>
      <c r="H25" s="39">
        <v>0.99893697277278659</v>
      </c>
    </row>
    <row r="26" spans="1:8" x14ac:dyDescent="0.25">
      <c r="A26" s="26" t="s">
        <v>412</v>
      </c>
      <c r="B26" s="27"/>
      <c r="C26" s="27" t="s">
        <v>337</v>
      </c>
      <c r="D26" s="27"/>
      <c r="E26" s="28">
        <v>535.32000000000005</v>
      </c>
      <c r="F26" s="28">
        <v>1232.0999999999999</v>
      </c>
      <c r="G26" s="29">
        <v>0.30288216722680517</v>
      </c>
      <c r="H26" s="29">
        <v>0.69711783277319472</v>
      </c>
    </row>
  </sheetData>
  <conditionalFormatting sqref="G4:H19">
    <cfRule type="colorScale" priority="2">
      <colorScale>
        <cfvo type="min"/>
        <cfvo type="max"/>
        <color rgb="FFFCFCFF"/>
        <color rgb="FF63BE7B"/>
      </colorScale>
    </cfRule>
  </conditionalFormatting>
  <conditionalFormatting sqref="G4:H26">
    <cfRule type="colorScale" priority="1">
      <colorScale>
        <cfvo type="min"/>
        <cfvo type="max"/>
        <color rgb="FFFCFCFF"/>
        <color rgb="FF63BE7B"/>
      </colorScale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S-table 1</vt:lpstr>
      <vt:lpstr>S-table 2</vt:lpstr>
      <vt:lpstr>S-table 3</vt:lpstr>
    </vt:vector>
  </TitlesOfParts>
  <Company>Ministerie van Economische Zaken en Klimaat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Vossenberg, dr. ing. B.T.L.H. van de (Bart)</dc:creator>
  <cp:lastModifiedBy>Vossenberg, dr. ing. B.T.L.H. van de (Bart)</cp:lastModifiedBy>
  <dcterms:created xsi:type="dcterms:W3CDTF">2021-10-26T18:27:41Z</dcterms:created>
  <dcterms:modified xsi:type="dcterms:W3CDTF">2022-08-19T15:14:40Z</dcterms:modified>
</cp:coreProperties>
</file>