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bremne3\Desktop\BMC Genomics Submission Files\"/>
    </mc:Choice>
  </mc:AlternateContent>
  <bookViews>
    <workbookView xWindow="0" yWindow="0" windowWidth="15345" windowHeight="4545" activeTab="1"/>
  </bookViews>
  <sheets>
    <sheet name="STAR alignment" sheetId="1" r:id="rId1"/>
    <sheet name="Feature_counts stat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2" l="1"/>
  <c r="D15" i="2"/>
  <c r="E15" i="2"/>
  <c r="F15" i="2"/>
  <c r="G15" i="2"/>
  <c r="H15" i="2"/>
  <c r="I15" i="2"/>
  <c r="J15" i="2"/>
  <c r="K15" i="2"/>
  <c r="L15" i="2"/>
  <c r="M15" i="2"/>
  <c r="N15" i="2"/>
  <c r="O15" i="2"/>
  <c r="P15" i="2"/>
  <c r="Q15" i="2"/>
  <c r="R15" i="2"/>
  <c r="S15" i="2"/>
  <c r="T15" i="2"/>
  <c r="U15" i="2"/>
  <c r="V15" i="2"/>
  <c r="W15" i="2"/>
  <c r="X15" i="2"/>
  <c r="Y15" i="2"/>
  <c r="B15" i="2"/>
  <c r="G26" i="1"/>
  <c r="F26" i="1"/>
  <c r="E26" i="1"/>
  <c r="G25" i="1"/>
  <c r="F25" i="1"/>
  <c r="E25" i="1"/>
  <c r="G24" i="1"/>
  <c r="F24" i="1"/>
  <c r="E24" i="1"/>
  <c r="G23" i="1" l="1"/>
  <c r="F23" i="1"/>
  <c r="E23" i="1"/>
  <c r="F22" i="1"/>
  <c r="G22" i="1"/>
  <c r="E22" i="1"/>
  <c r="G21" i="1"/>
  <c r="F21" i="1"/>
  <c r="E21" i="1"/>
  <c r="G20" i="1"/>
  <c r="F20" i="1"/>
  <c r="E20" i="1"/>
  <c r="G19" i="1"/>
  <c r="F19" i="1"/>
  <c r="E19" i="1"/>
  <c r="G18" i="1"/>
  <c r="F18" i="1"/>
  <c r="E18" i="1"/>
  <c r="G17" i="1"/>
  <c r="F17" i="1"/>
  <c r="E17" i="1"/>
  <c r="G16" i="1"/>
  <c r="F16" i="1"/>
  <c r="E16" i="1"/>
  <c r="G15" i="1"/>
  <c r="F15" i="1"/>
  <c r="E15" i="1"/>
  <c r="G13" i="1"/>
  <c r="F13" i="1"/>
  <c r="E13" i="1"/>
  <c r="G12" i="1"/>
  <c r="F12" i="1"/>
  <c r="E12" i="1"/>
  <c r="G14" i="1"/>
  <c r="F14" i="1"/>
  <c r="E14" i="1"/>
  <c r="G11" i="1"/>
  <c r="F11" i="1"/>
  <c r="E11" i="1"/>
  <c r="G10" i="1"/>
  <c r="F10" i="1"/>
  <c r="E10" i="1"/>
  <c r="E8" i="1"/>
  <c r="E7" i="1"/>
  <c r="E6" i="1"/>
  <c r="E5" i="1"/>
  <c r="E4" i="1"/>
</calcChain>
</file>

<file path=xl/sharedStrings.xml><?xml version="1.0" encoding="utf-8"?>
<sst xmlns="http://schemas.openxmlformats.org/spreadsheetml/2006/main" count="70" uniqueCount="47">
  <si>
    <t>Sample</t>
  </si>
  <si>
    <t>Status</t>
  </si>
  <si>
    <t>Assigned</t>
  </si>
  <si>
    <t>Unassigned_Ambiguity</t>
  </si>
  <si>
    <t>Unassigned_MultiMapping</t>
  </si>
  <si>
    <t>Unassigned_NoFeatures</t>
  </si>
  <si>
    <t>Unassigned_Unmapped</t>
  </si>
  <si>
    <t>Unassigned_MappingQuality</t>
  </si>
  <si>
    <t>Unassigned_FragmentLength</t>
  </si>
  <si>
    <t>Unassigned_Chimera</t>
  </si>
  <si>
    <t>Unassigned_Secondary</t>
  </si>
  <si>
    <t>Unassigned_Nonjunction</t>
  </si>
  <si>
    <t>Unassigned_Duplicate</t>
  </si>
  <si>
    <t>Alingment with STAR</t>
  </si>
  <si>
    <t>Input reads</t>
  </si>
  <si>
    <t>Uniquely mapped reads</t>
  </si>
  <si>
    <t xml:space="preserve">% of reads mapped uniquely </t>
  </si>
  <si>
    <t>Multimapped reads</t>
  </si>
  <si>
    <t>% of reads mapped to multiple loci</t>
  </si>
  <si>
    <t>% of unmapped reads</t>
  </si>
  <si>
    <t>l6_c_b1_1dpi</t>
  </si>
  <si>
    <t>l6_c_b4_1dpi</t>
  </si>
  <si>
    <t>l6_c_b5_1dpi</t>
  </si>
  <si>
    <t>l6_c_b1_5dpi</t>
  </si>
  <si>
    <t>l6_c_b2_5dpi</t>
  </si>
  <si>
    <t xml:space="preserve">l6_c_b5_5dpi </t>
  </si>
  <si>
    <t>l6_i_b1_1dpi</t>
  </si>
  <si>
    <t>l6_i_b5_1dpi</t>
  </si>
  <si>
    <t>l6_i_b6_1dpi</t>
  </si>
  <si>
    <t>l6_i_b6_5dpi</t>
  </si>
  <si>
    <t>l6_i_b1_5dpi</t>
  </si>
  <si>
    <t>l6_i_b2_5dpi</t>
  </si>
  <si>
    <t>ln_c_b1_1dpi</t>
  </si>
  <si>
    <t>ln_c_b2_1dpi</t>
  </si>
  <si>
    <t>ln_c_b3_1dpi</t>
  </si>
  <si>
    <t>ln_c_b1_5dpi</t>
  </si>
  <si>
    <t>ln_c_b2_5dpi</t>
  </si>
  <si>
    <t>ln_c_b3_5dpi</t>
  </si>
  <si>
    <t>ln_i_b1_1dpi</t>
  </si>
  <si>
    <t>ln_i_b5_1dpi</t>
  </si>
  <si>
    <t>ln_i_b6_1dpi</t>
  </si>
  <si>
    <t>ln_i_b1_5dpi</t>
  </si>
  <si>
    <t>ln_i_b2_5dpi</t>
  </si>
  <si>
    <t>ln_i_b6_5dpi</t>
  </si>
  <si>
    <t>l6_c_b5_5dpi</t>
  </si>
  <si>
    <t>http://bioinf.wehi.edu.au/featureCounts/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</si>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</sst>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NumberFormat="1"/>
    <xf numFmtId="0" fontId="1" fillId="0" borderId="0" xfId="1"/>
    <xf numFmtId="0" fontId="0" fillId="0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bioinf.wehi.edu.au/featureCount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workbookViewId="0">
      <selection sqref="A1:G26"/>
    </sheetView>
  </sheetViews>
  <sheetFormatPr defaultRowHeight="15" x14ac:dyDescent="0.25"/>
  <cols>
    <col min="1" max="1" width="12.42578125" customWidth="1"/>
    <col min="2" max="2" width="11.140625" customWidth="1"/>
    <col min="3" max="3" width="22.42578125" customWidth="1"/>
    <col min="4" max="4" width="27.5703125" customWidth="1"/>
    <col min="5" max="5" width="20.140625" customWidth="1"/>
    <col min="6" max="6" width="31.7109375" customWidth="1"/>
    <col min="7" max="7" width="26" customWidth="1"/>
  </cols>
  <sheetData>
    <row r="1" spans="1:7" x14ac:dyDescent="0.25">
      <c r="A1" t="s">
        <v>13</v>
      </c>
    </row>
    <row r="2" spans="1:7" x14ac:dyDescent="0.25">
      <c r="A2" t="s">
        <v>0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</row>
    <row r="3" spans="1:7" x14ac:dyDescent="0.25">
      <c r="A3" t="s">
        <v>20</v>
      </c>
      <c r="B3">
        <v>55003002</v>
      </c>
      <c r="C3">
        <v>50685441</v>
      </c>
      <c r="D3" s="1">
        <v>92.15</v>
      </c>
      <c r="E3" s="1">
        <v>2710418</v>
      </c>
      <c r="F3" s="1">
        <v>4.93</v>
      </c>
      <c r="G3">
        <v>2.92</v>
      </c>
    </row>
    <row r="4" spans="1:7" x14ac:dyDescent="0.25">
      <c r="A4" t="s">
        <v>21</v>
      </c>
      <c r="B4">
        <v>52528786</v>
      </c>
      <c r="C4">
        <v>48152444</v>
      </c>
      <c r="D4">
        <v>91.67</v>
      </c>
      <c r="E4">
        <f>2310548+110787</f>
        <v>2421335</v>
      </c>
      <c r="F4">
        <v>4.6100000000000003</v>
      </c>
      <c r="G4">
        <v>3.72</v>
      </c>
    </row>
    <row r="5" spans="1:7" x14ac:dyDescent="0.25">
      <c r="A5" t="s">
        <v>22</v>
      </c>
      <c r="B5">
        <v>54345654</v>
      </c>
      <c r="C5">
        <v>50247603</v>
      </c>
      <c r="D5">
        <v>92.46</v>
      </c>
      <c r="E5">
        <f>2518244+100723</f>
        <v>2618967</v>
      </c>
      <c r="F5">
        <v>4.74</v>
      </c>
      <c r="G5">
        <v>2.8</v>
      </c>
    </row>
    <row r="6" spans="1:7" x14ac:dyDescent="0.25">
      <c r="A6" t="s">
        <v>23</v>
      </c>
      <c r="B6">
        <v>52793133</v>
      </c>
      <c r="C6">
        <v>48548520</v>
      </c>
      <c r="D6">
        <v>91.96</v>
      </c>
      <c r="E6">
        <f>2388328+103342</f>
        <v>2491670</v>
      </c>
      <c r="F6">
        <v>4.6399999999999997</v>
      </c>
      <c r="G6">
        <v>3.39</v>
      </c>
    </row>
    <row r="7" spans="1:7" x14ac:dyDescent="0.25">
      <c r="A7" t="s">
        <v>24</v>
      </c>
      <c r="B7">
        <v>57335574</v>
      </c>
      <c r="C7">
        <v>52979276</v>
      </c>
      <c r="D7">
        <v>92.4</v>
      </c>
      <c r="E7">
        <f>2442990+128034</f>
        <v>2571024</v>
      </c>
      <c r="F7">
        <v>4.42</v>
      </c>
      <c r="G7">
        <v>3.17</v>
      </c>
    </row>
    <row r="8" spans="1:7" x14ac:dyDescent="0.25">
      <c r="A8" t="s">
        <v>25</v>
      </c>
      <c r="B8">
        <v>60167568</v>
      </c>
      <c r="C8">
        <v>55572000</v>
      </c>
      <c r="D8">
        <v>92.36</v>
      </c>
      <c r="E8">
        <f>2699900+90934</f>
        <v>2790834</v>
      </c>
      <c r="F8">
        <v>4.5599999999999996</v>
      </c>
      <c r="G8">
        <v>3.08</v>
      </c>
    </row>
    <row r="9" spans="1:7" x14ac:dyDescent="0.25">
      <c r="A9" t="s">
        <v>26</v>
      </c>
      <c r="B9">
        <v>63973931</v>
      </c>
      <c r="C9">
        <v>59219385</v>
      </c>
      <c r="D9">
        <v>92.57</v>
      </c>
      <c r="E9">
        <v>2828429</v>
      </c>
      <c r="F9">
        <v>4.42</v>
      </c>
      <c r="G9">
        <v>3.01</v>
      </c>
    </row>
    <row r="10" spans="1:7" x14ac:dyDescent="0.25">
      <c r="A10" t="s">
        <v>27</v>
      </c>
      <c r="B10">
        <v>62037660</v>
      </c>
      <c r="C10">
        <v>57750194</v>
      </c>
      <c r="D10">
        <v>93.09</v>
      </c>
      <c r="E10">
        <f>2577883+110965</f>
        <v>2688848</v>
      </c>
      <c r="F10">
        <f>4.16+0.18</f>
        <v>4.34</v>
      </c>
      <c r="G10">
        <f>2.36+0.21</f>
        <v>2.57</v>
      </c>
    </row>
    <row r="11" spans="1:7" x14ac:dyDescent="0.25">
      <c r="A11" t="s">
        <v>28</v>
      </c>
      <c r="B11">
        <v>63169305</v>
      </c>
      <c r="C11">
        <v>58584322</v>
      </c>
      <c r="D11">
        <v>92.74</v>
      </c>
      <c r="E11">
        <f>2657411+138841</f>
        <v>2796252</v>
      </c>
      <c r="F11">
        <f>4.21+0.22</f>
        <v>4.43</v>
      </c>
      <c r="G11">
        <f>2.64+0.19</f>
        <v>2.83</v>
      </c>
    </row>
    <row r="12" spans="1:7" x14ac:dyDescent="0.25">
      <c r="A12" t="s">
        <v>30</v>
      </c>
      <c r="B12">
        <v>61430711</v>
      </c>
      <c r="C12">
        <v>57060923</v>
      </c>
      <c r="D12">
        <v>92.89</v>
      </c>
      <c r="E12">
        <f>2560080+146637</f>
        <v>2706717</v>
      </c>
      <c r="F12">
        <f>4.17+0.24</f>
        <v>4.41</v>
      </c>
      <c r="G12">
        <f>2.57+0.14</f>
        <v>2.71</v>
      </c>
    </row>
    <row r="13" spans="1:7" x14ac:dyDescent="0.25">
      <c r="A13" t="s">
        <v>31</v>
      </c>
      <c r="B13">
        <v>60344223</v>
      </c>
      <c r="C13">
        <v>55963495</v>
      </c>
      <c r="D13">
        <v>92.74</v>
      </c>
      <c r="E13">
        <f>2545416+111921</f>
        <v>2657337</v>
      </c>
      <c r="F13">
        <f>4.22+0.19</f>
        <v>4.41</v>
      </c>
      <c r="G13">
        <f>2.77+0.09</f>
        <v>2.86</v>
      </c>
    </row>
    <row r="14" spans="1:7" x14ac:dyDescent="0.25">
      <c r="A14" t="s">
        <v>29</v>
      </c>
      <c r="B14">
        <v>59151978</v>
      </c>
      <c r="C14">
        <v>54818964</v>
      </c>
      <c r="D14">
        <v>92.67</v>
      </c>
      <c r="E14">
        <f>2624792+112955</f>
        <v>2737747</v>
      </c>
      <c r="F14">
        <f>4.44+0.19</f>
        <v>4.6300000000000008</v>
      </c>
      <c r="G14">
        <f>2.55+0.15</f>
        <v>2.6999999999999997</v>
      </c>
    </row>
    <row r="15" spans="1:7" x14ac:dyDescent="0.25">
      <c r="A15" t="s">
        <v>32</v>
      </c>
      <c r="B15">
        <v>54632692</v>
      </c>
      <c r="C15">
        <v>49575080</v>
      </c>
      <c r="D15">
        <v>90.74</v>
      </c>
      <c r="E15">
        <f>2422497+190125</f>
        <v>2612622</v>
      </c>
      <c r="F15">
        <f>4.43+0.35</f>
        <v>4.7799999999999994</v>
      </c>
      <c r="G15">
        <f>4.08+0.4</f>
        <v>4.4800000000000004</v>
      </c>
    </row>
    <row r="16" spans="1:7" x14ac:dyDescent="0.25">
      <c r="A16" t="s">
        <v>33</v>
      </c>
      <c r="B16">
        <v>56395476</v>
      </c>
      <c r="C16">
        <v>51685694</v>
      </c>
      <c r="D16">
        <v>91.65</v>
      </c>
      <c r="E16">
        <f>2356584+152615</f>
        <v>2509199</v>
      </c>
      <c r="F16">
        <f>4.18+0.27</f>
        <v>4.4499999999999993</v>
      </c>
      <c r="G16">
        <f>3.57+0.33</f>
        <v>3.9</v>
      </c>
    </row>
    <row r="17" spans="1:8" x14ac:dyDescent="0.25">
      <c r="A17" t="s">
        <v>34</v>
      </c>
      <c r="B17">
        <v>52033338</v>
      </c>
      <c r="C17">
        <v>48022478</v>
      </c>
      <c r="D17">
        <v>92.29</v>
      </c>
      <c r="E17">
        <f>2332828+137899</f>
        <v>2470727</v>
      </c>
      <c r="F17">
        <f>4.48+0.27</f>
        <v>4.75</v>
      </c>
      <c r="G17">
        <f>2.69+0.27</f>
        <v>2.96</v>
      </c>
    </row>
    <row r="18" spans="1:8" x14ac:dyDescent="0.25">
      <c r="A18" t="s">
        <v>35</v>
      </c>
      <c r="B18">
        <v>62007273</v>
      </c>
      <c r="C18">
        <v>57614993</v>
      </c>
      <c r="D18">
        <v>92.92</v>
      </c>
      <c r="E18">
        <f>2589041+94686</f>
        <v>2683727</v>
      </c>
      <c r="F18">
        <f>4.18+0.15</f>
        <v>4.33</v>
      </c>
      <c r="G18">
        <f>2.68+0.08</f>
        <v>2.7600000000000002</v>
      </c>
    </row>
    <row r="19" spans="1:8" x14ac:dyDescent="0.25">
      <c r="A19" t="s">
        <v>36</v>
      </c>
      <c r="B19">
        <v>60903694</v>
      </c>
      <c r="C19">
        <v>56449610</v>
      </c>
      <c r="D19">
        <v>92.69</v>
      </c>
      <c r="E19">
        <f>2641941+130898</f>
        <v>2772839</v>
      </c>
      <c r="F19">
        <f>4.34+0.21</f>
        <v>4.55</v>
      </c>
      <c r="G19">
        <f>2.63+0.13</f>
        <v>2.76</v>
      </c>
    </row>
    <row r="20" spans="1:8" x14ac:dyDescent="0.25">
      <c r="A20" t="s">
        <v>37</v>
      </c>
      <c r="B20">
        <v>66264206</v>
      </c>
      <c r="C20">
        <v>61703501</v>
      </c>
      <c r="D20">
        <v>93.12</v>
      </c>
      <c r="E20">
        <f>2715316+131914</f>
        <v>2847230</v>
      </c>
      <c r="F20">
        <f>4.1+0.2</f>
        <v>4.3</v>
      </c>
      <c r="G20">
        <f>2.49+0.09</f>
        <v>2.58</v>
      </c>
    </row>
    <row r="21" spans="1:8" x14ac:dyDescent="0.25">
      <c r="A21" t="s">
        <v>38</v>
      </c>
      <c r="B21">
        <v>69139785</v>
      </c>
      <c r="C21">
        <v>63692201</v>
      </c>
      <c r="D21">
        <v>92.12</v>
      </c>
      <c r="E21">
        <f>2997322+180891</f>
        <v>3178213</v>
      </c>
      <c r="F21">
        <f>4.34+0.26</f>
        <v>4.5999999999999996</v>
      </c>
      <c r="G21">
        <f>3.15+0.13</f>
        <v>3.28</v>
      </c>
    </row>
    <row r="22" spans="1:8" x14ac:dyDescent="0.25">
      <c r="A22" t="s">
        <v>39</v>
      </c>
      <c r="B22">
        <v>63387606</v>
      </c>
      <c r="C22">
        <v>58853674</v>
      </c>
      <c r="D22">
        <v>92.85</v>
      </c>
      <c r="E22">
        <f>2673615+136162</f>
        <v>2809777</v>
      </c>
      <c r="F22">
        <f>4.22+0.21</f>
        <v>4.43</v>
      </c>
      <c r="G22">
        <f>2.62+0.1</f>
        <v>2.72</v>
      </c>
    </row>
    <row r="23" spans="1:8" x14ac:dyDescent="0.25">
      <c r="A23" s="3" t="s">
        <v>40</v>
      </c>
      <c r="B23" s="3">
        <v>63129131</v>
      </c>
      <c r="C23" s="3">
        <v>44008673</v>
      </c>
      <c r="D23" s="3">
        <v>69.709999999999994</v>
      </c>
      <c r="E23" s="3">
        <f>2110522+114136</f>
        <v>2224658</v>
      </c>
      <c r="F23" s="3">
        <f>3.34+0.18</f>
        <v>3.52</v>
      </c>
      <c r="G23" s="3">
        <f>26.56+0.2</f>
        <v>26.759999999999998</v>
      </c>
      <c r="H23" s="3"/>
    </row>
    <row r="24" spans="1:8" x14ac:dyDescent="0.25">
      <c r="A24" t="s">
        <v>41</v>
      </c>
      <c r="B24">
        <v>64043939</v>
      </c>
      <c r="C24">
        <v>59506302</v>
      </c>
      <c r="D24">
        <v>92.91</v>
      </c>
      <c r="E24">
        <f>2614219+136864</f>
        <v>2751083</v>
      </c>
      <c r="F24">
        <f>4.08+0.21</f>
        <v>4.29</v>
      </c>
      <c r="G24">
        <f>2.69+0.1</f>
        <v>2.79</v>
      </c>
    </row>
    <row r="25" spans="1:8" x14ac:dyDescent="0.25">
      <c r="A25" t="s">
        <v>42</v>
      </c>
      <c r="B25">
        <v>60842903</v>
      </c>
      <c r="C25">
        <v>56526550</v>
      </c>
      <c r="D25">
        <v>92.91</v>
      </c>
      <c r="E25">
        <f>2651556+111580</f>
        <v>2763136</v>
      </c>
      <c r="F25">
        <f>4.36+0.18</f>
        <v>4.54</v>
      </c>
      <c r="G25">
        <f>2.47+0.08</f>
        <v>2.5500000000000003</v>
      </c>
    </row>
    <row r="26" spans="1:8" x14ac:dyDescent="0.25">
      <c r="A26" t="s">
        <v>43</v>
      </c>
      <c r="B26">
        <v>67720603</v>
      </c>
      <c r="C26">
        <v>62809081</v>
      </c>
      <c r="D26">
        <v>92.75</v>
      </c>
      <c r="E26">
        <f>2822346+131968</f>
        <v>2954314</v>
      </c>
      <c r="F26">
        <f>4.17+0.19</f>
        <v>4.3600000000000003</v>
      </c>
      <c r="G26">
        <f>2.81+0.08</f>
        <v>2.89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"/>
  <sheetViews>
    <sheetView tabSelected="1" workbookViewId="0">
      <selection activeCell="B4" sqref="B4"/>
    </sheetView>
  </sheetViews>
  <sheetFormatPr defaultRowHeight="15" x14ac:dyDescent="0.25"/>
  <cols>
    <col min="1" max="1" width="29" customWidth="1"/>
    <col min="2" max="25" width="13" customWidth="1"/>
  </cols>
  <sheetData>
    <row r="1" spans="1:25" x14ac:dyDescent="0.25">
      <c r="A1" s="2" t="s">
        <v>45</v>
      </c>
    </row>
    <row r="2" spans="1:25" x14ac:dyDescent="0.25">
      <c r="A2" t="s">
        <v>1</v>
      </c>
      <c r="B2" t="s">
        <v>20</v>
      </c>
      <c r="C2" t="s">
        <v>23</v>
      </c>
      <c r="D2" t="s">
        <v>24</v>
      </c>
      <c r="E2" t="s">
        <v>21</v>
      </c>
      <c r="F2" t="s">
        <v>22</v>
      </c>
      <c r="G2" t="s">
        <v>44</v>
      </c>
      <c r="H2" t="s">
        <v>26</v>
      </c>
      <c r="I2" t="s">
        <v>30</v>
      </c>
      <c r="J2" t="s">
        <v>31</v>
      </c>
      <c r="K2" t="s">
        <v>27</v>
      </c>
      <c r="L2" t="s">
        <v>28</v>
      </c>
      <c r="M2" t="s">
        <v>29</v>
      </c>
      <c r="N2" t="s">
        <v>32</v>
      </c>
      <c r="O2" t="s">
        <v>35</v>
      </c>
      <c r="P2" t="s">
        <v>33</v>
      </c>
      <c r="Q2" t="s">
        <v>36</v>
      </c>
      <c r="R2" t="s">
        <v>34</v>
      </c>
      <c r="S2" t="s">
        <v>37</v>
      </c>
      <c r="T2" t="s">
        <v>38</v>
      </c>
      <c r="U2" t="s">
        <v>41</v>
      </c>
      <c r="V2" t="s">
        <v>42</v>
      </c>
      <c r="W2" t="s">
        <v>39</v>
      </c>
      <c r="X2" t="s">
        <v>40</v>
      </c>
      <c r="Y2" t="s">
        <v>43</v>
      </c>
    </row>
    <row r="3" spans="1:25" x14ac:dyDescent="0.25">
      <c r="A3" t="s">
        <v>2</v>
      </c>
      <c r="B3">
        <v>37534414</v>
      </c>
      <c r="C3">
        <v>35782119</v>
      </c>
      <c r="D3">
        <v>38824400</v>
      </c>
      <c r="E3">
        <v>35412899</v>
      </c>
      <c r="F3">
        <v>36736895</v>
      </c>
      <c r="G3">
        <v>40704207</v>
      </c>
      <c r="H3">
        <v>42677821</v>
      </c>
      <c r="I3">
        <v>41993519</v>
      </c>
      <c r="J3">
        <v>41228961</v>
      </c>
      <c r="K3">
        <v>42821821</v>
      </c>
      <c r="L3">
        <v>43588198</v>
      </c>
      <c r="M3">
        <v>40409025</v>
      </c>
      <c r="N3">
        <v>36615231</v>
      </c>
      <c r="O3">
        <v>42654067</v>
      </c>
      <c r="P3">
        <v>37353385</v>
      </c>
      <c r="Q3">
        <v>41177797</v>
      </c>
      <c r="R3">
        <v>34993074</v>
      </c>
      <c r="S3">
        <v>45096198</v>
      </c>
      <c r="T3">
        <v>47170640</v>
      </c>
      <c r="U3">
        <v>43103587</v>
      </c>
      <c r="V3">
        <v>41433031</v>
      </c>
      <c r="W3">
        <v>42517309</v>
      </c>
      <c r="X3">
        <v>32854496</v>
      </c>
      <c r="Y3">
        <v>45978467</v>
      </c>
    </row>
    <row r="4" spans="1:25" x14ac:dyDescent="0.25">
      <c r="A4" t="s">
        <v>3</v>
      </c>
      <c r="B4">
        <v>186155</v>
      </c>
      <c r="C4">
        <v>186784</v>
      </c>
      <c r="D4">
        <v>202317</v>
      </c>
      <c r="E4">
        <v>176174</v>
      </c>
      <c r="F4">
        <v>176342</v>
      </c>
      <c r="G4">
        <v>205714</v>
      </c>
      <c r="H4">
        <v>214245</v>
      </c>
      <c r="I4">
        <v>218891</v>
      </c>
      <c r="J4">
        <v>206915</v>
      </c>
      <c r="K4">
        <v>214282</v>
      </c>
      <c r="L4">
        <v>225018</v>
      </c>
      <c r="M4">
        <v>198433</v>
      </c>
      <c r="N4">
        <v>181801</v>
      </c>
      <c r="O4">
        <v>209397</v>
      </c>
      <c r="P4">
        <v>191906</v>
      </c>
      <c r="Q4">
        <v>205033</v>
      </c>
      <c r="R4">
        <v>181022</v>
      </c>
      <c r="S4">
        <v>224088</v>
      </c>
      <c r="T4">
        <v>257370</v>
      </c>
      <c r="U4">
        <v>216015</v>
      </c>
      <c r="V4">
        <v>209585</v>
      </c>
      <c r="W4">
        <v>210437</v>
      </c>
      <c r="X4">
        <v>172850</v>
      </c>
      <c r="Y4">
        <v>233763</v>
      </c>
    </row>
    <row r="5" spans="1:25" x14ac:dyDescent="0.25">
      <c r="A5" t="s">
        <v>4</v>
      </c>
      <c r="B5">
        <v>15552662</v>
      </c>
      <c r="C5">
        <v>13411030</v>
      </c>
      <c r="D5">
        <v>12893926</v>
      </c>
      <c r="E5">
        <v>12716450</v>
      </c>
      <c r="F5">
        <v>13942272</v>
      </c>
      <c r="G5">
        <v>14948620</v>
      </c>
      <c r="H5">
        <v>14613682</v>
      </c>
      <c r="I5">
        <v>13652134</v>
      </c>
      <c r="J5">
        <v>13582822</v>
      </c>
      <c r="K5">
        <v>13583960</v>
      </c>
      <c r="L5">
        <v>14204936</v>
      </c>
      <c r="M5">
        <v>14671668</v>
      </c>
      <c r="N5">
        <v>13815102</v>
      </c>
      <c r="O5">
        <v>13875850</v>
      </c>
      <c r="P5">
        <v>12557500</v>
      </c>
      <c r="Q5">
        <v>14808682</v>
      </c>
      <c r="R5">
        <v>13183068</v>
      </c>
      <c r="S5">
        <v>14317190</v>
      </c>
      <c r="T5">
        <v>16911808</v>
      </c>
      <c r="U5">
        <v>13676856</v>
      </c>
      <c r="V5">
        <v>14871768</v>
      </c>
      <c r="W5">
        <v>14391458</v>
      </c>
      <c r="X5">
        <v>11947176</v>
      </c>
      <c r="Y5">
        <v>14929934</v>
      </c>
    </row>
    <row r="6" spans="1:25" x14ac:dyDescent="0.25">
      <c r="A6" t="s">
        <v>5</v>
      </c>
      <c r="B6">
        <v>63650313</v>
      </c>
      <c r="C6">
        <v>61128137</v>
      </c>
      <c r="D6">
        <v>66931835</v>
      </c>
      <c r="E6">
        <v>60715815</v>
      </c>
      <c r="F6">
        <v>63581969</v>
      </c>
      <c r="G6">
        <v>70234079</v>
      </c>
      <c r="H6">
        <v>75546704</v>
      </c>
      <c r="I6">
        <v>71909436</v>
      </c>
      <c r="J6">
        <v>70491114</v>
      </c>
      <c r="K6">
        <v>72464285</v>
      </c>
      <c r="L6">
        <v>73355428</v>
      </c>
      <c r="M6">
        <v>69030470</v>
      </c>
      <c r="N6">
        <v>62353128</v>
      </c>
      <c r="O6">
        <v>72366522</v>
      </c>
      <c r="P6">
        <v>65826097</v>
      </c>
      <c r="Q6">
        <v>71516390</v>
      </c>
      <c r="R6">
        <v>60870860</v>
      </c>
      <c r="S6">
        <v>78086716</v>
      </c>
      <c r="T6">
        <v>79956392</v>
      </c>
      <c r="U6">
        <v>75693002</v>
      </c>
      <c r="V6">
        <v>71410484</v>
      </c>
      <c r="W6">
        <v>74979602</v>
      </c>
      <c r="X6">
        <v>54990000</v>
      </c>
      <c r="Y6">
        <v>79405932</v>
      </c>
    </row>
    <row r="7" spans="1:25" x14ac:dyDescent="0.25">
      <c r="A7" t="s">
        <v>6</v>
      </c>
      <c r="B7">
        <v>3467526</v>
      </c>
      <c r="C7">
        <v>3788218</v>
      </c>
      <c r="D7">
        <v>3895314</v>
      </c>
      <c r="E7">
        <v>4131588</v>
      </c>
      <c r="F7">
        <v>3240638</v>
      </c>
      <c r="G7">
        <v>3884846</v>
      </c>
      <c r="H7">
        <v>4074906</v>
      </c>
      <c r="I7">
        <v>3619416</v>
      </c>
      <c r="J7">
        <v>3670624</v>
      </c>
      <c r="K7">
        <v>3419166</v>
      </c>
      <c r="L7">
        <v>3855144</v>
      </c>
      <c r="M7">
        <v>3416444</v>
      </c>
      <c r="N7">
        <v>5270230</v>
      </c>
      <c r="O7">
        <v>3606478</v>
      </c>
      <c r="P7">
        <v>4706396</v>
      </c>
      <c r="Q7">
        <v>3624286</v>
      </c>
      <c r="R7">
        <v>3356064</v>
      </c>
      <c r="S7">
        <v>3690778</v>
      </c>
      <c r="T7">
        <v>4900524</v>
      </c>
      <c r="U7">
        <v>3846836</v>
      </c>
      <c r="V7">
        <v>3329594</v>
      </c>
      <c r="W7">
        <v>3720634</v>
      </c>
      <c r="X7">
        <v>34019872</v>
      </c>
      <c r="Y7">
        <v>4178352</v>
      </c>
    </row>
    <row r="8" spans="1:25" x14ac:dyDescent="0.25">
      <c r="A8" t="s">
        <v>7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</row>
    <row r="9" spans="1:25" x14ac:dyDescent="0.25">
      <c r="A9" t="s">
        <v>8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</row>
    <row r="10" spans="1:25" x14ac:dyDescent="0.25">
      <c r="A10" t="s">
        <v>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</row>
    <row r="11" spans="1:25" x14ac:dyDescent="0.25">
      <c r="A11" t="s">
        <v>10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</row>
    <row r="12" spans="1:25" x14ac:dyDescent="0.25">
      <c r="A12" t="s">
        <v>11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</row>
    <row r="13" spans="1:25" x14ac:dyDescent="0.25">
      <c r="A13" t="s">
        <v>12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</row>
    <row r="15" spans="1:25" x14ac:dyDescent="0.25">
      <c r="A15" t="s">
        <v>46</v>
      </c>
      <c r="B15">
        <f>SUM(B3:B13)</f>
        <v>120391070</v>
      </c>
      <c r="C15">
        <f t="shared" ref="C15:Y15" si="0">SUM(C3:C13)</f>
        <v>114296288</v>
      </c>
      <c r="D15">
        <f t="shared" si="0"/>
        <v>122747792</v>
      </c>
      <c r="E15">
        <f t="shared" si="0"/>
        <v>113152926</v>
      </c>
      <c r="F15">
        <f t="shared" si="0"/>
        <v>117678116</v>
      </c>
      <c r="G15">
        <f t="shared" si="0"/>
        <v>129977466</v>
      </c>
      <c r="H15">
        <f t="shared" si="0"/>
        <v>137127358</v>
      </c>
      <c r="I15">
        <f t="shared" si="0"/>
        <v>131393396</v>
      </c>
      <c r="J15">
        <f t="shared" si="0"/>
        <v>129180436</v>
      </c>
      <c r="K15">
        <f t="shared" si="0"/>
        <v>132503514</v>
      </c>
      <c r="L15">
        <f t="shared" si="0"/>
        <v>135228724</v>
      </c>
      <c r="M15">
        <f t="shared" si="0"/>
        <v>127726040</v>
      </c>
      <c r="N15">
        <f t="shared" si="0"/>
        <v>118235492</v>
      </c>
      <c r="O15">
        <f t="shared" si="0"/>
        <v>132712314</v>
      </c>
      <c r="P15">
        <f t="shared" si="0"/>
        <v>120635284</v>
      </c>
      <c r="Q15">
        <f t="shared" si="0"/>
        <v>131332188</v>
      </c>
      <c r="R15">
        <f t="shared" si="0"/>
        <v>112584088</v>
      </c>
      <c r="S15">
        <f t="shared" si="0"/>
        <v>141414970</v>
      </c>
      <c r="T15">
        <f t="shared" si="0"/>
        <v>149196734</v>
      </c>
      <c r="U15">
        <f t="shared" si="0"/>
        <v>136536296</v>
      </c>
      <c r="V15">
        <f t="shared" si="0"/>
        <v>131254462</v>
      </c>
      <c r="W15">
        <f t="shared" si="0"/>
        <v>135819440</v>
      </c>
      <c r="X15">
        <f t="shared" si="0"/>
        <v>133984394</v>
      </c>
      <c r="Y15">
        <f t="shared" si="0"/>
        <v>144726448</v>
      </c>
    </row>
  </sheetData>
  <hyperlinks>
    <hyperlink ref="A1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STAR alignment</vt:lpstr>
      <vt:lpstr>Feature_counts stats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RUSSELL Kay</dc:creator>
  <cp:lastModifiedBy>BREMNER Abi</cp:lastModifiedBy>
  <dcterms:created xsi:type="dcterms:W3CDTF">2017-12-08T14:14:44Z</dcterms:created>
  <dcterms:modified xsi:type="dcterms:W3CDTF">2021-02-01T08:49:26Z</dcterms:modified>
</cp:coreProperties>
</file>