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zyy02\Desktop\resubmit\"/>
    </mc:Choice>
  </mc:AlternateContent>
  <xr:revisionPtr revIDLastSave="0" documentId="13_ncr:1_{4F133968-6F96-4869-9FF4-31D387687052}" xr6:coauthVersionLast="46" xr6:coauthVersionMax="46" xr10:uidLastSave="{00000000-0000-0000-0000-000000000000}"/>
  <bookViews>
    <workbookView xWindow="-110" yWindow="-110" windowWidth="19420" windowHeight="10420" tabRatio="500" activeTab="3" xr2:uid="{00000000-000D-0000-FFFF-FFFF00000000}"/>
  </bookViews>
  <sheets>
    <sheet name="S1 experiment" sheetId="1" r:id="rId1"/>
    <sheet name="S2 legend" sheetId="2" r:id="rId2"/>
    <sheet name="S3 reference" sheetId="4" r:id="rId3"/>
    <sheet name="S4 model " sheetId="5" r:id="rId4"/>
  </sheets>
  <definedNames>
    <definedName name="_xlnm._FilterDatabase" localSheetId="0" hidden="1">'S1 experiment'!$A$1:$AI$288</definedName>
  </definedNames>
  <calcPr calcId="191029"/>
</workbook>
</file>

<file path=xl/calcChain.xml><?xml version="1.0" encoding="utf-8"?>
<calcChain xmlns="http://schemas.openxmlformats.org/spreadsheetml/2006/main">
  <c r="AF288" i="1" l="1"/>
  <c r="AD288" i="1"/>
  <c r="AA288" i="1"/>
  <c r="AF287" i="1"/>
  <c r="AD287" i="1"/>
  <c r="AA287" i="1"/>
  <c r="AF286" i="1"/>
  <c r="AD286" i="1"/>
  <c r="AA286" i="1"/>
  <c r="AF285" i="1"/>
  <c r="AF284" i="1"/>
  <c r="AF283" i="1"/>
  <c r="AF282" i="1"/>
  <c r="AF281" i="1"/>
  <c r="AF280" i="1"/>
  <c r="AF279" i="1"/>
  <c r="AF278" i="1"/>
  <c r="AF277" i="1"/>
  <c r="AC277" i="1"/>
  <c r="Z277" i="1"/>
  <c r="AF276" i="1"/>
  <c r="AC276" i="1"/>
  <c r="Z276" i="1"/>
  <c r="AF275" i="1"/>
  <c r="AC275" i="1"/>
  <c r="Z275" i="1"/>
  <c r="AF274" i="1"/>
  <c r="AF273" i="1"/>
  <c r="AF272" i="1"/>
  <c r="AF271" i="1"/>
  <c r="AF264" i="1"/>
  <c r="AF263" i="1"/>
  <c r="AF262" i="1"/>
  <c r="AF261" i="1"/>
  <c r="AD261" i="1"/>
  <c r="AA261" i="1"/>
  <c r="AF260" i="1"/>
  <c r="AD260" i="1"/>
  <c r="AA260" i="1"/>
  <c r="AD259" i="1"/>
  <c r="AA259" i="1"/>
  <c r="AD258" i="1"/>
  <c r="AA258" i="1"/>
  <c r="AF257" i="1"/>
  <c r="AD256" i="1"/>
  <c r="AA256" i="1"/>
  <c r="J256" i="1"/>
  <c r="I256" i="1"/>
  <c r="AD255" i="1"/>
  <c r="AA255" i="1"/>
  <c r="J255" i="1"/>
  <c r="I255" i="1"/>
  <c r="AD254" i="1"/>
  <c r="AA254" i="1"/>
  <c r="J254" i="1"/>
  <c r="I254" i="1"/>
  <c r="AD253" i="1"/>
  <c r="AA253" i="1"/>
  <c r="J253" i="1"/>
  <c r="I253" i="1"/>
  <c r="AD252" i="1"/>
  <c r="AA252" i="1"/>
  <c r="J252" i="1"/>
  <c r="I252" i="1"/>
  <c r="AD251" i="1"/>
  <c r="AA251" i="1"/>
  <c r="J251" i="1"/>
  <c r="I251" i="1"/>
  <c r="AD250" i="1"/>
  <c r="AA250" i="1"/>
  <c r="J250" i="1"/>
  <c r="I250" i="1"/>
  <c r="AD249" i="1"/>
  <c r="AA249" i="1"/>
  <c r="J249" i="1"/>
  <c r="I249" i="1"/>
  <c r="AF248" i="1"/>
  <c r="AD248" i="1"/>
  <c r="AA248" i="1"/>
  <c r="AF247" i="1"/>
  <c r="AD247" i="1"/>
  <c r="AA247" i="1"/>
  <c r="AF246" i="1"/>
  <c r="AD246" i="1"/>
  <c r="AA246" i="1"/>
  <c r="AF241" i="1"/>
  <c r="AF240" i="1"/>
  <c r="AF239" i="1"/>
  <c r="AF238" i="1"/>
  <c r="AD229" i="1"/>
  <c r="AA229" i="1"/>
  <c r="AD228" i="1"/>
  <c r="AA228" i="1"/>
  <c r="AD227" i="1"/>
  <c r="AA227" i="1"/>
  <c r="AD226" i="1"/>
  <c r="AA226" i="1"/>
  <c r="AF225" i="1"/>
  <c r="AD225" i="1"/>
  <c r="AA225" i="1"/>
  <c r="J225" i="1"/>
  <c r="AF224" i="1"/>
  <c r="AD224" i="1"/>
  <c r="AA224" i="1"/>
  <c r="J224" i="1"/>
  <c r="AF223" i="1"/>
  <c r="AF222" i="1"/>
  <c r="AF221" i="1"/>
  <c r="AF220" i="1"/>
  <c r="AF219" i="1"/>
  <c r="AF218" i="1"/>
  <c r="AF217" i="1"/>
  <c r="AF216" i="1"/>
  <c r="AF215" i="1"/>
  <c r="AF214" i="1"/>
  <c r="AF213" i="1"/>
  <c r="AF212" i="1"/>
  <c r="AF211" i="1"/>
  <c r="AF210" i="1"/>
  <c r="AF209" i="1"/>
  <c r="AF208" i="1"/>
  <c r="AF207" i="1"/>
  <c r="AF206" i="1"/>
  <c r="AF205" i="1"/>
  <c r="AF204" i="1"/>
  <c r="AF203" i="1"/>
  <c r="AF202" i="1"/>
  <c r="AF201" i="1"/>
  <c r="AF200" i="1"/>
  <c r="AF199" i="1"/>
  <c r="AF198" i="1"/>
  <c r="AF197" i="1"/>
  <c r="AF196" i="1"/>
  <c r="AF195" i="1"/>
  <c r="AF194" i="1"/>
  <c r="AF193" i="1"/>
  <c r="AF192" i="1"/>
  <c r="AF191" i="1"/>
  <c r="AF190" i="1"/>
  <c r="AF189" i="1"/>
  <c r="AF188" i="1"/>
  <c r="AF187" i="1"/>
  <c r="AF186" i="1"/>
  <c r="AF185" i="1"/>
  <c r="AF184" i="1"/>
  <c r="AF183" i="1"/>
  <c r="AF182" i="1"/>
  <c r="AF181" i="1"/>
  <c r="AF180" i="1"/>
  <c r="AF179" i="1"/>
  <c r="AF178" i="1"/>
  <c r="AF177" i="1"/>
  <c r="AF176" i="1"/>
  <c r="AF175" i="1"/>
  <c r="AF174" i="1"/>
  <c r="AF173" i="1"/>
  <c r="AF172" i="1"/>
  <c r="AF171" i="1"/>
  <c r="AF170" i="1"/>
  <c r="AF169" i="1"/>
  <c r="AF168" i="1"/>
  <c r="AF167" i="1"/>
  <c r="AF166" i="1"/>
  <c r="AF165" i="1"/>
  <c r="AF164" i="1"/>
  <c r="AF163" i="1"/>
  <c r="AF162" i="1"/>
  <c r="AF161" i="1"/>
  <c r="AF160" i="1"/>
  <c r="AF159" i="1"/>
  <c r="AF158" i="1"/>
  <c r="AF157" i="1"/>
  <c r="AF156" i="1"/>
  <c r="AF155" i="1"/>
  <c r="AF154" i="1"/>
  <c r="AF153" i="1"/>
  <c r="AF152" i="1"/>
  <c r="AF151" i="1"/>
  <c r="AF150" i="1"/>
  <c r="AF149" i="1"/>
  <c r="AF148" i="1"/>
  <c r="AF147" i="1"/>
  <c r="AF146" i="1"/>
  <c r="AF145" i="1"/>
  <c r="AF144" i="1"/>
  <c r="AF143" i="1"/>
  <c r="AF142" i="1"/>
  <c r="AF141" i="1"/>
  <c r="AF140" i="1"/>
  <c r="AF139" i="1"/>
  <c r="AF138" i="1"/>
  <c r="AF137" i="1"/>
  <c r="AF136" i="1"/>
  <c r="AF135" i="1"/>
  <c r="AF134" i="1"/>
  <c r="AF133" i="1"/>
  <c r="AF132" i="1"/>
  <c r="AF131" i="1"/>
  <c r="AF130" i="1"/>
  <c r="AF129" i="1"/>
  <c r="AF128" i="1"/>
  <c r="AF127" i="1"/>
  <c r="AF126" i="1"/>
  <c r="AF125" i="1"/>
  <c r="AF124" i="1"/>
  <c r="AF123" i="1"/>
  <c r="AF122" i="1"/>
  <c r="AF121" i="1"/>
  <c r="AF120" i="1"/>
  <c r="AF119" i="1"/>
  <c r="AF118" i="1"/>
  <c r="AF117" i="1"/>
  <c r="AF116" i="1"/>
  <c r="AF115" i="1"/>
  <c r="AF114" i="1"/>
  <c r="AF113" i="1"/>
  <c r="AF112" i="1"/>
  <c r="AF111" i="1"/>
  <c r="AF110" i="1"/>
  <c r="AF109" i="1"/>
  <c r="AF108" i="1"/>
  <c r="AF107" i="1"/>
  <c r="AF106" i="1"/>
  <c r="AF105" i="1"/>
  <c r="AF104" i="1"/>
  <c r="AF103" i="1"/>
  <c r="AF102" i="1"/>
  <c r="AF101" i="1"/>
  <c r="AF100" i="1"/>
  <c r="AF99"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2" i="1"/>
  <c r="AF71" i="1"/>
  <c r="AF70" i="1"/>
  <c r="AF69" i="1"/>
  <c r="AF68" i="1"/>
  <c r="AF67" i="1"/>
  <c r="AF66" i="1"/>
  <c r="AF65" i="1"/>
  <c r="AF64" i="1"/>
  <c r="AF63" i="1"/>
  <c r="AF62" i="1"/>
  <c r="AF61" i="1"/>
  <c r="AF60" i="1"/>
  <c r="AF59" i="1"/>
  <c r="AF58" i="1"/>
  <c r="AF57" i="1"/>
  <c r="AF56" i="1"/>
  <c r="AF55" i="1"/>
  <c r="AF54" i="1"/>
  <c r="AF53" i="1"/>
  <c r="AF52" i="1"/>
  <c r="AF51" i="1"/>
  <c r="AF50" i="1"/>
  <c r="AF49" i="1"/>
  <c r="AF48" i="1"/>
  <c r="AF47" i="1"/>
  <c r="AF46" i="1"/>
  <c r="AF45" i="1"/>
  <c r="AF44" i="1"/>
  <c r="AF43" i="1"/>
  <c r="AF42" i="1"/>
  <c r="AF41" i="1"/>
  <c r="AF40" i="1"/>
  <c r="AF39" i="1"/>
  <c r="AF38" i="1"/>
  <c r="AF37" i="1"/>
  <c r="AF36" i="1"/>
  <c r="AF35" i="1"/>
  <c r="AF34" i="1"/>
  <c r="AF33" i="1"/>
  <c r="AF32" i="1"/>
  <c r="AF31" i="1"/>
  <c r="AF30" i="1"/>
  <c r="AF29" i="1"/>
  <c r="AF28" i="1"/>
  <c r="AF27" i="1"/>
  <c r="AF26" i="1"/>
  <c r="AF25" i="1"/>
  <c r="AF24" i="1"/>
  <c r="AF23" i="1"/>
  <c r="AF22" i="1"/>
  <c r="AF21" i="1"/>
  <c r="AF20" i="1"/>
  <c r="AF19" i="1"/>
  <c r="AF18" i="1"/>
  <c r="AF17" i="1"/>
  <c r="AF16" i="1"/>
  <c r="AF15" i="1"/>
  <c r="AF14" i="1"/>
  <c r="AF13" i="1"/>
  <c r="AF12" i="1"/>
  <c r="AF11" i="1"/>
  <c r="AF10" i="1"/>
  <c r="AF9" i="1"/>
  <c r="AF8" i="1"/>
  <c r="AF7" i="1"/>
  <c r="AF6" i="1"/>
  <c r="AF5" i="1"/>
  <c r="AF4" i="1"/>
  <c r="AF3" i="1"/>
  <c r="AF2" i="1"/>
</calcChain>
</file>

<file path=xl/sharedStrings.xml><?xml version="1.0" encoding="utf-8"?>
<sst xmlns="http://schemas.openxmlformats.org/spreadsheetml/2006/main" count="2344" uniqueCount="418">
  <si>
    <t>ID</t>
  </si>
  <si>
    <t>Expname</t>
  </si>
  <si>
    <t>YearNdepDATA</t>
  </si>
  <si>
    <t>IDnr</t>
  </si>
  <si>
    <t>Exptype</t>
  </si>
  <si>
    <t>FieldORgreen</t>
  </si>
  <si>
    <t>Expunit</t>
  </si>
  <si>
    <t>Site</t>
  </si>
  <si>
    <t>Latitude</t>
  </si>
  <si>
    <t>Longitude</t>
  </si>
  <si>
    <t>Altitude</t>
  </si>
  <si>
    <t>Jantem</t>
  </si>
  <si>
    <t>Julytem</t>
  </si>
  <si>
    <t>tempmean</t>
  </si>
  <si>
    <t>prectot</t>
  </si>
  <si>
    <t>Tgreenh</t>
  </si>
  <si>
    <t>Species</t>
  </si>
  <si>
    <t>Hummock</t>
  </si>
  <si>
    <t>Seasons</t>
  </si>
  <si>
    <t>ProdOlength</t>
  </si>
  <si>
    <t>Nload</t>
  </si>
  <si>
    <t>NloadConc</t>
  </si>
  <si>
    <t>Freq</t>
  </si>
  <si>
    <t>FreqCat</t>
  </si>
  <si>
    <t>Nutrients</t>
  </si>
  <si>
    <t>ExtraP</t>
  </si>
  <si>
    <t>Vascpl</t>
  </si>
  <si>
    <t>ExpGroupVasc</t>
  </si>
  <si>
    <t>WT</t>
  </si>
  <si>
    <t>Ntype</t>
  </si>
  <si>
    <t>Nhistory</t>
  </si>
  <si>
    <t>Length_mean_E</t>
  </si>
  <si>
    <t>Length_sd_E</t>
  </si>
  <si>
    <t>Length_n_E</t>
  </si>
  <si>
    <t>Length_mean_C</t>
  </si>
  <si>
    <t>Length_sd_C</t>
  </si>
  <si>
    <t>Length_n_C</t>
  </si>
  <si>
    <t>Length_RR</t>
  </si>
  <si>
    <t>ln.Length.RR</t>
  </si>
  <si>
    <t>Var.Length.RR</t>
  </si>
  <si>
    <t>Prod.mean.E</t>
  </si>
  <si>
    <t>Prod.sd.E</t>
  </si>
  <si>
    <t>Prod.n.E</t>
  </si>
  <si>
    <t>Prod.mean.C</t>
  </si>
  <si>
    <t>Prod.sd.C</t>
  </si>
  <si>
    <t>Prod.n.C</t>
  </si>
  <si>
    <t>Prod.RR</t>
  </si>
  <si>
    <t>ln.prod.RR</t>
  </si>
  <si>
    <t>Var.Prod.RR</t>
  </si>
  <si>
    <t>Plantpart</t>
  </si>
  <si>
    <t>N_mean_E</t>
  </si>
  <si>
    <t>N_sd_E</t>
  </si>
  <si>
    <t>N_n_E</t>
  </si>
  <si>
    <t>N_mean_C</t>
  </si>
  <si>
    <t>N_sd_C</t>
  </si>
  <si>
    <t>N_n_C</t>
  </si>
  <si>
    <t>N_RR</t>
  </si>
  <si>
    <t>ln.N.RR</t>
  </si>
  <si>
    <t>Var.N.RR</t>
  </si>
  <si>
    <t>P_mean_E</t>
  </si>
  <si>
    <t>P_sd_E</t>
  </si>
  <si>
    <t>P_n_E</t>
  </si>
  <si>
    <t>P_mean_C</t>
  </si>
  <si>
    <t>P_sd_C</t>
  </si>
  <si>
    <t>P_n_C</t>
  </si>
  <si>
    <t>P_RR</t>
  </si>
  <si>
    <t>ln.P.RR</t>
  </si>
  <si>
    <t>Var.P.RR</t>
  </si>
  <si>
    <t>K_mean_E</t>
  </si>
  <si>
    <t>K_sd_E</t>
  </si>
  <si>
    <t>K_n_E</t>
  </si>
  <si>
    <t>K_mean_C</t>
  </si>
  <si>
    <t>K_sd_C</t>
  </si>
  <si>
    <t>K_n_C</t>
  </si>
  <si>
    <t>K_RR</t>
  </si>
  <si>
    <t>ln.K.RR</t>
  </si>
  <si>
    <t>Var.K.RR</t>
  </si>
  <si>
    <t>JulAjd</t>
  </si>
  <si>
    <t>PrecAdj</t>
  </si>
  <si>
    <t>JulT80</t>
  </si>
  <si>
    <t>P1980</t>
  </si>
  <si>
    <t>JulT90</t>
  </si>
  <si>
    <t>P1990</t>
  </si>
  <si>
    <t>JulT00</t>
  </si>
  <si>
    <t>P2000</t>
  </si>
  <si>
    <t>JulT10</t>
  </si>
  <si>
    <t>P2010</t>
  </si>
  <si>
    <t>tot_N</t>
  </si>
  <si>
    <t>Aertsexp1</t>
  </si>
  <si>
    <t>Fieldplot</t>
  </si>
  <si>
    <t>Field</t>
  </si>
  <si>
    <t>plot</t>
  </si>
  <si>
    <t>Stordalen</t>
  </si>
  <si>
    <t>S.balticum</t>
  </si>
  <si>
    <t>Prod</t>
  </si>
  <si>
    <t>Aertsexp2</t>
  </si>
  <si>
    <t>Aertsexp3</t>
  </si>
  <si>
    <t>�khultmyren</t>
  </si>
  <si>
    <t>S.magellanicum</t>
  </si>
  <si>
    <t>Aertsexp4</t>
  </si>
  <si>
    <t>BERI CH</t>
  </si>
  <si>
    <t>La Chaux-des-Breuleux</t>
  </si>
  <si>
    <t>S.fallax</t>
  </si>
  <si>
    <t>BERI S</t>
  </si>
  <si>
    <t>Koppar�smyren</t>
  </si>
  <si>
    <t>Chapin</t>
  </si>
  <si>
    <t>Minnesota</t>
  </si>
  <si>
    <t>S.capillifolium</t>
  </si>
  <si>
    <t>EURO ES</t>
  </si>
  <si>
    <t>Fieldcore</t>
  </si>
  <si>
    <t>pot</t>
  </si>
  <si>
    <t>M�nnikj�rve</t>
  </si>
  <si>
    <t>S.fuscum</t>
  </si>
  <si>
    <t>EURO F</t>
  </si>
  <si>
    <t>Braveix</t>
  </si>
  <si>
    <t>EURO FIN</t>
  </si>
  <si>
    <t>Lakkasuo</t>
  </si>
  <si>
    <t>EURO UK</t>
  </si>
  <si>
    <t>Moidach More</t>
  </si>
  <si>
    <t>FrancezExp2</t>
  </si>
  <si>
    <t>Pradeaux</t>
  </si>
  <si>
    <t>Gerdol</t>
  </si>
  <si>
    <t>Passo San Pellegrino</t>
  </si>
  <si>
    <t>Gunnarsson1</t>
  </si>
  <si>
    <t>Deger� Stormyr</t>
  </si>
  <si>
    <t>Gunnarsson2</t>
  </si>
  <si>
    <t>Luttumyren</t>
  </si>
  <si>
    <t>S.rubellum</t>
  </si>
  <si>
    <t>Gunnarsson3</t>
  </si>
  <si>
    <t>Hotes</t>
  </si>
  <si>
    <t>Sarobetsu Mire</t>
  </si>
  <si>
    <t>S.papillosum</t>
  </si>
  <si>
    <t>Jauhiainen1</t>
  </si>
  <si>
    <t>Roofcore</t>
  </si>
  <si>
    <t>Green</t>
  </si>
  <si>
    <t>Ahvensalo</t>
  </si>
  <si>
    <t>Jauhiainen2</t>
  </si>
  <si>
    <t>Huurunlampi-Sammakkolampi</t>
  </si>
  <si>
    <t>S.warnstorfii</t>
  </si>
  <si>
    <t>Raatesuo</t>
  </si>
  <si>
    <t>S.angustifolium</t>
  </si>
  <si>
    <t>Limpensexp1site2</t>
  </si>
  <si>
    <t>Rundeven</t>
  </si>
  <si>
    <t>Limpensexp1site3</t>
  </si>
  <si>
    <t>Clara Bog</t>
  </si>
  <si>
    <t>Limpensexp1site4</t>
  </si>
  <si>
    <t>Harkeven</t>
  </si>
  <si>
    <t>Limpensexp1site5b</t>
  </si>
  <si>
    <t>Bargerveen</t>
  </si>
  <si>
    <t>Limpensexp2site3</t>
  </si>
  <si>
    <t>Fieldtransplant</t>
  </si>
  <si>
    <t>Limpensexp3</t>
  </si>
  <si>
    <t>Dwingelderveld</t>
  </si>
  <si>
    <t>LvdBerg</t>
  </si>
  <si>
    <t>FieldOTC</t>
  </si>
  <si>
    <t>Moor House OTC</t>
  </si>
  <si>
    <t>Rochefort-HNO3-acid</t>
  </si>
  <si>
    <t>field</t>
  </si>
  <si>
    <t>Mire 239</t>
  </si>
  <si>
    <t>Thormann</t>
  </si>
  <si>
    <t>Bog</t>
  </si>
  <si>
    <t>Twenh�ven</t>
  </si>
  <si>
    <t>Felmer moor</t>
  </si>
  <si>
    <t>BERI NL</t>
  </si>
  <si>
    <t>GardenMesocosm</t>
  </si>
  <si>
    <t>BERIGreenhouseNL</t>
  </si>
  <si>
    <t>Greenhousecore</t>
  </si>
  <si>
    <t>Buttlerexp2</t>
  </si>
  <si>
    <t>from paper</t>
  </si>
  <si>
    <t>Le Cachot</t>
  </si>
  <si>
    <t>Paulissenexp1</t>
  </si>
  <si>
    <t>Sphagnumbouquet</t>
  </si>
  <si>
    <t>shoot</t>
  </si>
  <si>
    <t>De Stobbenribben</t>
  </si>
  <si>
    <t>S.contortum</t>
  </si>
  <si>
    <t>S.squarrosum</t>
  </si>
  <si>
    <t>Risagerexp2</t>
  </si>
  <si>
    <t>Holmeg�rds Mose</t>
  </si>
  <si>
    <t>BERI FIN</t>
  </si>
  <si>
    <t>Salmisuo</t>
  </si>
  <si>
    <t>Bubier</t>
  </si>
  <si>
    <t>Mer Bleue Bog</t>
  </si>
  <si>
    <t>Length</t>
  </si>
  <si>
    <t>Rochefort-NO3-NH4</t>
  </si>
  <si>
    <t>Sheppard</t>
  </si>
  <si>
    <t>Whim bog</t>
  </si>
  <si>
    <t>Xuexp</t>
  </si>
  <si>
    <t>PEL</t>
  </si>
  <si>
    <t>Granath</t>
  </si>
  <si>
    <t>Risagerexp1</t>
  </si>
  <si>
    <t>Skidendam</t>
  </si>
  <si>
    <t>Breeuwer1</t>
  </si>
  <si>
    <t>Greenhouse</t>
  </si>
  <si>
    <t>�kerl�nna R�mosse</t>
  </si>
  <si>
    <t>Lappmyran</t>
  </si>
  <si>
    <t>Saxn�s Mosse</t>
  </si>
  <si>
    <t>S.cuspidatum</t>
  </si>
  <si>
    <t>vanderHeijden</t>
  </si>
  <si>
    <t>Climatechambercore</t>
  </si>
  <si>
    <t>Thesis Jerina</t>
  </si>
  <si>
    <t>GreenhouseSphagnumbouquet</t>
  </si>
  <si>
    <t>Saxnas mosse</t>
  </si>
  <si>
    <t>Thesis Marlies</t>
  </si>
  <si>
    <t>Tomassenexp1</t>
  </si>
  <si>
    <t>Climate Chambercore</t>
  </si>
  <si>
    <t>Pikmeeuwenwater</t>
  </si>
  <si>
    <t>BERICompetitionNL</t>
  </si>
  <si>
    <t>Limpensexp4</t>
  </si>
  <si>
    <t>Limpensexp5</t>
  </si>
  <si>
    <t>Limpensexp6</t>
  </si>
  <si>
    <t>Bonnett1</t>
  </si>
  <si>
    <t>2004.3-2004.8</t>
  </si>
  <si>
    <t>Moor House NNR</t>
  </si>
  <si>
    <t>Bonnett2</t>
  </si>
  <si>
    <t>Angela Breeuwer1</t>
  </si>
  <si>
    <t>2003.5-2006.8</t>
  </si>
  <si>
    <t>S.balticum * S.fuscum</t>
  </si>
  <si>
    <t>Barschpfuhl</t>
  </si>
  <si>
    <t>Angela Breeuwer2</t>
  </si>
  <si>
    <t>Angela Breeuwer3</t>
  </si>
  <si>
    <t>Zhao-Jun Bu1</t>
  </si>
  <si>
    <t>2007.8-2008.9</t>
  </si>
  <si>
    <t>Hani Peatland</t>
  </si>
  <si>
    <t>Zhao-Jun Bu2</t>
  </si>
  <si>
    <t>S.palustre</t>
  </si>
  <si>
    <t>Sunghyun Kim1</t>
  </si>
  <si>
    <t>Ansan</t>
  </si>
  <si>
    <t>S.palustre * S.imbricatum</t>
  </si>
  <si>
    <t>Sunghyun Kim2</t>
  </si>
  <si>
    <t>Aiko Nishimura</t>
  </si>
  <si>
    <t>2005-2007</t>
  </si>
  <si>
    <t>S.papillosum * S.magellanicum</t>
  </si>
  <si>
    <t>Ting-Ting Li1</t>
  </si>
  <si>
    <t>The Qizimei Mountain National Nature Reserve</t>
  </si>
  <si>
    <t>Ting-Ting Li2</t>
  </si>
  <si>
    <t>C. Fritz</t>
  </si>
  <si>
    <t>Andorra vally mire</t>
  </si>
  <si>
    <t>Christian Schwarzer1</t>
  </si>
  <si>
    <t>Christian Schwarzer2</t>
  </si>
  <si>
    <t>Paulissen1</t>
  </si>
  <si>
    <t>2000.6-2004.8</t>
  </si>
  <si>
    <t>Scragh Bog</t>
  </si>
  <si>
    <t>Paulissen2</t>
  </si>
  <si>
    <t>Meng Wang1</t>
  </si>
  <si>
    <t>S.capillifolium * Smagellanicum</t>
  </si>
  <si>
    <t>Meng Wang2</t>
  </si>
  <si>
    <t>Carolina A. Leo´n</t>
  </si>
  <si>
    <t>Isla Grande de Chiloe´</t>
  </si>
  <si>
    <t>S.falcatulum</t>
  </si>
  <si>
    <t>S. Manninen1</t>
  </si>
  <si>
    <t>2002-2009</t>
  </si>
  <si>
    <t>Green S.capillifolium</t>
  </si>
  <si>
    <t>S. Manninen2</t>
  </si>
  <si>
    <t>Red S.capillifolium</t>
  </si>
  <si>
    <t>Yuanqiao Wu</t>
  </si>
  <si>
    <t>2000-2001</t>
  </si>
  <si>
    <t>S.capillifolium * S.magellanicum * S.angustifolium</t>
  </si>
  <si>
    <t>Masaaki Chiwa1</t>
  </si>
  <si>
    <t>Masaaki Chiwa2</t>
  </si>
  <si>
    <t>Eva van den Elzen 1</t>
  </si>
  <si>
    <t>Eva van den Elzen 2</t>
  </si>
  <si>
    <t>Jeremy A. Hartsock</t>
  </si>
  <si>
    <t>Mariana Lake</t>
  </si>
  <si>
    <t>Column</t>
  </si>
  <si>
    <t>Expanation</t>
  </si>
  <si>
    <t>Approximate year of the experiment</t>
  </si>
  <si>
    <t>Type of experiment</t>
  </si>
  <si>
    <t>Field or greenhouse experiment</t>
  </si>
  <si>
    <t>Unit of experiment size</t>
  </si>
  <si>
    <t>Name of site</t>
  </si>
  <si>
    <t>Latitude, wgs 84</t>
  </si>
  <si>
    <t>Longitude, wgs 84</t>
  </si>
  <si>
    <t>Altitude, meters above sea level</t>
  </si>
  <si>
    <t>Mean July temp, used in Limpens et al 2011</t>
  </si>
  <si>
    <t>Annual mean temp</t>
  </si>
  <si>
    <t>Annual precipitation</t>
  </si>
  <si>
    <t>Hummock (1) or hollow (0) species</t>
  </si>
  <si>
    <t>If productivity or length increment was measured</t>
  </si>
  <si>
    <t>N concentration of the added water solution</t>
  </si>
  <si>
    <t>How often N was added</t>
  </si>
  <si>
    <t>N addition frequency categorized</t>
  </si>
  <si>
    <t>If other nutrients were supplied</t>
  </si>
  <si>
    <t>If phosphorus was added</t>
  </si>
  <si>
    <t>If vascular plants were removed</t>
  </si>
  <si>
    <t>Finer categorization of vascular plant presence</t>
  </si>
  <si>
    <t>Water table position (not measured in most cases)</t>
  </si>
  <si>
    <t>Response ratio length increment</t>
  </si>
  <si>
    <t>Log response ratio, length increment</t>
  </si>
  <si>
    <t>Log response ratio, tissue nitrogen concentration</t>
  </si>
  <si>
    <t>Log response ratio, tissue phosphorus concentration</t>
  </si>
  <si>
    <t>Log response ratio, tissue potassium concentration</t>
  </si>
  <si>
    <t>Mean July temperature, used in Granath et al 2014</t>
  </si>
  <si>
    <t>Annual precipitation, used in Granath et al 2014</t>
  </si>
  <si>
    <r>
      <t>Name of the experiment</t>
    </r>
    <r>
      <rPr>
        <sz val="10"/>
        <rFont val="宋体"/>
        <charset val="134"/>
      </rPr>
      <t/>
    </r>
  </si>
  <si>
    <t>Aerts R, Wallén B, Malmer N. 1992. Journal of Ecology 80: 131-140.</t>
  </si>
  <si>
    <t>Aerts R, Wallén B, Malmer N, De Caluwe H. 2001. Journal of  Ecology 89: 292-299.</t>
  </si>
  <si>
    <t>Berendse F, Van Breemen N, Rydin H, Buttler A, Heijmans MMPD, Hoosbeek MR, Lee JA, Mitchell E, Saarinen T, Vasander H, Wallén B. 2001. Global Change Biology 7: 591-598</t>
  </si>
  <si>
    <t>Mitchell EAD, Grosvernier P, Buttler A, Rydin H, Siegenthaler A, Gobat J-M. 2002. Journal of Ecology 90: 529–533.</t>
  </si>
  <si>
    <t>Hoosbeek MR, Van Breemen N, Vasander H, Buttler A, Berendse F. 2002. Global Change Biology 8: 1130-1138.</t>
  </si>
  <si>
    <t>Heijmans MMPD, Berendse F, Arp WJ, Masselink AK, Klees H, De Visser W, Van Breemen N. 2001. Journal of Ecology 89: 268-279.</t>
  </si>
  <si>
    <t>Bubier JL, Moore TR, Bledzki L. 2007. Global Change Biology 13: 1168-1186.</t>
  </si>
  <si>
    <t>Chapin CT, Bridgham SD, Pastor J. 2004. Wetlands 24: 186-201.</t>
  </si>
  <si>
    <t xml:space="preserve">Willams BL, Silcock DJ. 1997. Journal of Applied Ecology 34: 961-970. </t>
  </si>
  <si>
    <t>Francez A-J. 1992. Annales Botanici Fennici 29: 197-211.</t>
  </si>
  <si>
    <t>Williams BL, Buttler A, Grosvernier P, Francez A-J, Gilbert D, Ilomets M, Jauhiainen J, Matthey Y, Silcock DJ, Vasander H. 1999. Biogeochemistry 45: 73-93.</t>
  </si>
  <si>
    <t>Gerdol R, Petraglia A, Bragazza L, Iacumin P, Brancaleoni L. 2007. Global Change Biology 13: 1810-1821.</t>
  </si>
  <si>
    <t>Gerdol R, Bragazza L, Brancaleoni L. 2008. New Phytologist 179: 142-154.</t>
  </si>
  <si>
    <t>Gunnarsson U, Granberg G, Nilsson M. 2004. New Phytologist 163: 609–616.</t>
  </si>
  <si>
    <t>Gunnarsson U, Rydin H. 2000. New Phytologist 147: 527-537.</t>
  </si>
  <si>
    <t xml:space="preserve">Hotes S. 2004. Dissertationes Botanicae 383. Berlin, Germany: J. Cramer. </t>
  </si>
  <si>
    <t>Limpens J, Berendse F, Klees H. 2004. Ecosystems 7: 793-804.</t>
  </si>
  <si>
    <t>Limpens J, Tomassen HBM, Berendse F. 2003. Journal of Bryology 25: 83-90.</t>
  </si>
  <si>
    <t xml:space="preserve">Limpens J, Berendse F, Klees H. 2003. New Phytologist 157: 339-347.      </t>
  </si>
  <si>
    <t>Nordbakken JF, Ohlson M, Högberg P. 2003. Environmetal Pollution 126: 191-200.</t>
  </si>
  <si>
    <t>Rochefort L, Vitt DH, Bayley SE. 1990. Ecology 71:1986-2000.</t>
  </si>
  <si>
    <t>Carfrae JA, Sheppard LJ, Raven JA, Leith ID, Crossley A. 2007. Applied Geochemistry 22: 1111-1121.</t>
  </si>
  <si>
    <t>Phuyal M, Artz RRE, Sheppard LJ, Johnson D. 2008. Plant Ecology 196: 111-121.</t>
  </si>
  <si>
    <t>Thormann MN, Bayley SE. 1997. Wetlands 17: 502-512.</t>
  </si>
  <si>
    <t>Twenhöven FL. 1992. Journal of Bryology 17: 71-80.</t>
  </si>
  <si>
    <t>Wiedermann MM, Nordin A, Gunnarsson U, Nilsson MB, Ericson L. 2007. Ecology 88: 454-464.</t>
  </si>
  <si>
    <t>Wiedermann MM, Gunnarsson U, Nilsson MB, Nordin A, Ericson L. 2009. Oikos 118: 449-456.</t>
  </si>
  <si>
    <t>Paulissen MPCP. 2004. Dissertation 1742613. Utrecht University, The Netherlands.</t>
  </si>
  <si>
    <t>Bonnett S A F, Nick O, Chris F. 2010. Short-term effect of deep shade and enhanced nitrogen supply on Sphagnum capillifolium morphophysiology. Plant Ecology:207:347-358.</t>
  </si>
  <si>
    <t>Breeuwer A, Heijmans Monique M P D, Robroek Bjorn J M, Berendse Frank.2010. Field Simulation of Global Change: Transplanting Northern Bog Mesocosms Southward. Ecosystems.13:712-726.</t>
  </si>
  <si>
    <t>Bu Zhao-Jun,Rydin Hayenkan, Chen Xu. Direct and interaction-mediated effects of environmental changes on peatland bryophytes.2011. Oecologia,166:555-563.</t>
  </si>
  <si>
    <t>Fritz C, van Dijk G, Smolders A J P, Pancotto V A, Elzenga T J T M, Roelofs J G M, Grootjans A P. 2012, Nutrient additions in pristine Patagonian Sphagnum bog vegetation: can phosphorus addition alleviate (the effects of) increased nitrogen loads.Plant Biology.14:491-499.</t>
  </si>
  <si>
    <t>Schwarzer Christian, Heinken Thilo, Luthardt Vera, Joshi Jasmin.2013. Latitudinal shifts in species interactions interfere with resistance of southern but not of northern bog-plant communities to experimental climate change.Journal of Ecology.101:1484-1497.</t>
  </si>
  <si>
    <t>Kim Sunghyun, Kim, Yongkyu, Kim Youngjoo, Kim Kyeonghoon, Wang S, Kang Hojeong, Yoo, Byungho. 2014. Effects of planting method and nitrogen addition on Sphagnum growth in microcosm wetlands.Paddy and Water Environment,12: S185-S192.</t>
  </si>
  <si>
    <t>Nishimura Aiko, Tsuyuzaki Shiro.2015. Plant responses to nitrogen fertilization differ between post-mined and original peatlands. Folia Geobotanica,50: 107-121.</t>
  </si>
  <si>
    <t>Wu Yuanqiao, Blodau Christian.2015. Vegetation Composition in Bogs is Sensitive to Both Load and Concentration of Deposited Nitrogen: A Modeling Analysis. Ecosystems,18:171-185.</t>
  </si>
  <si>
    <t>Paulissen Maurice P C P, Bobbink, Roland, Robat Sandra A, Verhoeven Jos T A. 2016. Effects of Reduced and Oxidised Nitrogen on Rich-Fen Mosses: a 4-Year Field Experiment. Water Air and Soil Pollution,227:18.</t>
  </si>
  <si>
    <t>Wang Meng, Larmola Tuula, Murphy Meaghan T, Moore Tim R, Bubier Jill L. 2016. Stoichiometric response of shrubs and mosses to long-term nutrient (N, P and K) addition in an ombrotrophic. Plant and Soil.400:403-416.</t>
  </si>
  <si>
    <t>Chiwa Masaaki, Sheppard Lucy J, Leith Ian D, Leeson Sarah R, Tang Y Sim, Cape J Neil.2018. Long-term interactive effects of N addition with P and K availability on N status of Sphagnum. Environmental Pollution.237:468-472.</t>
  </si>
  <si>
    <t>Li Ting-Ting, Lei Yun, Dai Can, Yang Lan-Fang, Li Zhong-Qiang, Wang, Zheng-Xiang. 2018. Effects of both substrate and nitrogen and phosphorus fertilizer on Sphagnum palustre growth in subtropical high-mountain regions and implications for peatland recovery. Wetlands Ecology and Management,26:651-663.</t>
  </si>
  <si>
    <t>van den Elze, Eva, van den Berg Leon J L, van der Weijden Bas, Fritz Christian, Sheppard Lucy J, Lamers Leon P M.2018. Effects of airborne ammonium and nitrate pollution strongly differ in peat bogs, but symbiotic nitrogen fixation remains unaffected.Science of the Total Environment,610:732-740.</t>
  </si>
  <si>
    <t>Hartsock Jeremy A, Wieder R Kelman, Vile Melanie A.2019. Nitrogen Retention by Sphagnum fuscum in Laboratory Mesocosms: Responses to Experimentally Added NH4+-N and NO3--N. Wetlands,39:79-85.</t>
  </si>
  <si>
    <t xml:space="preserve">Leon Carolina A,Neila-Pivet Melisa, Benitez-Mora Alfonso, Lara Luis.2019. Effect of phosphorus and nitrogen on Sphagnum regeneration and growth: an experience from Patagonia. Wetlands Ecology and Management,27:2257-266. </t>
  </si>
  <si>
    <t>reference</t>
  </si>
  <si>
    <t>S. Manninen, C. Woods, I.D. Leith, L.J. Sheppard.2011.Physiological and morphological effects of long-term ammonium or nitrate deposition on the green and red (shade and open grown) Sphagnum capillifolium.Environmental and Experimental Botany,72(2):140-148.</t>
  </si>
  <si>
    <t>Limpens,Granath G.Climatic modifiers of the response to nitrogen deposition in peat-forming Sphagnum mosses:a meta-analysis.New Phytologist,2011,191:496-507.</t>
  </si>
  <si>
    <t>Global</t>
  </si>
  <si>
    <t>Optimal model</t>
  </si>
  <si>
    <t>AICc</t>
  </si>
  <si>
    <r>
      <t>I</t>
    </r>
    <r>
      <rPr>
        <vertAlign val="superscript"/>
        <sz val="10"/>
        <rFont val="Arial"/>
        <family val="2"/>
      </rPr>
      <t>2</t>
    </r>
  </si>
  <si>
    <r>
      <t>R</t>
    </r>
    <r>
      <rPr>
        <vertAlign val="superscript"/>
        <sz val="10"/>
        <rFont val="Arial"/>
        <family val="2"/>
      </rPr>
      <t>2</t>
    </r>
  </si>
  <si>
    <r>
      <t>τ</t>
    </r>
    <r>
      <rPr>
        <vertAlign val="superscript"/>
        <sz val="10"/>
        <rFont val="Arial"/>
        <family val="2"/>
      </rPr>
      <t>2</t>
    </r>
  </si>
  <si>
    <t>Qm</t>
  </si>
  <si>
    <t>p</t>
  </si>
  <si>
    <t>&lt;0.0001</t>
  </si>
  <si>
    <t>Nitrogen application</t>
  </si>
  <si>
    <t>Background nitrogen</t>
  </si>
  <si>
    <t>Total nitrogen</t>
  </si>
  <si>
    <t>Vascular</t>
  </si>
  <si>
    <t>Phosphorus</t>
  </si>
  <si>
    <t>Microhabitats</t>
  </si>
  <si>
    <t>July mean temerature</t>
  </si>
  <si>
    <t>Mean annual temperature</t>
  </si>
  <si>
    <t>Mean annual precipitation</t>
  </si>
  <si>
    <t>Sphagnum species</t>
  </si>
  <si>
    <t>n</t>
  </si>
  <si>
    <t>Middle latitudes</t>
  </si>
  <si>
    <t>Lower latitudes</t>
  </si>
  <si>
    <t>Higher latitudes</t>
  </si>
  <si>
    <t>ID number used in the analyses</t>
  </si>
  <si>
    <t>Mean January temp, used in Limpens et al 2011</t>
  </si>
  <si>
    <t>Temperature used in greenhouse experiments, if field experiment it is set as the July temperature</t>
  </si>
  <si>
    <t>Name of Sphagnum species</t>
  </si>
  <si>
    <t>Number of seasons that the experiment lasted</t>
  </si>
  <si>
    <t>Which N form was added</t>
  </si>
  <si>
    <t>Length increment in the experimental plot (mm yr-1)</t>
  </si>
  <si>
    <t>Standard deviation of the length increment in the experimental plot</t>
  </si>
  <si>
    <t>Sample size for the length increment in the experimental plot</t>
  </si>
  <si>
    <t>Length increment in the control plot (mm yr-1)</t>
  </si>
  <si>
    <t>Standard deviation of the length increment in the control plot</t>
  </si>
  <si>
    <t>Sample size of the length increment in the experimental plot</t>
  </si>
  <si>
    <t>Variance in the log response ratio, length increment</t>
  </si>
  <si>
    <t>Production in the experimental plot (g m-2 yr-1)</t>
  </si>
  <si>
    <t>Standard deviation of the production in the experimental plot</t>
  </si>
  <si>
    <t>Sample size for the production in the experimental plot</t>
  </si>
  <si>
    <t>Production in the control plot (g m-2 yr-1)</t>
  </si>
  <si>
    <t>Standard deviation of the production in the control plot</t>
  </si>
  <si>
    <t>Response ratio for the production</t>
  </si>
  <si>
    <t>Log response ratio, production</t>
  </si>
  <si>
    <t>Variance in the log response ratio, production</t>
  </si>
  <si>
    <t>Which plant part was used to determine the tissue nutrient concentration</t>
  </si>
  <si>
    <t>Tissue nitrogen concentration in the experimental plot (mg g-1)</t>
  </si>
  <si>
    <t>Standard deviation of the tissue nitrogen concentration in the experimental plot</t>
  </si>
  <si>
    <t>Sample size for the tissue nitrogen concentration in the experimental plot</t>
  </si>
  <si>
    <t>Tissue nitrogen concentration in the control plot (mg g-1)</t>
  </si>
  <si>
    <t>Standard deviation of the tissue nitrogen concentration in the control plot</t>
  </si>
  <si>
    <t>Response ratio for the tissue nitrogen concentration</t>
  </si>
  <si>
    <t>Variance in the log response ratio, tissue nitrogen concentration</t>
  </si>
  <si>
    <t>Tissue phosphorus concentration in the experimental plot (mg g-1)</t>
  </si>
  <si>
    <t>Standard deviation of the tissue phosphorus concentration in the experimental plot</t>
  </si>
  <si>
    <t>Sample size for the tissue phosphorus concentration in the experimental plot</t>
  </si>
  <si>
    <t>Tissue phosphorus concentration in the control plot (mg g-1)</t>
  </si>
  <si>
    <t>Standard deviation of the tissue phosphorus concentration in the control plot</t>
  </si>
  <si>
    <t>Response ratio for the tissue phosphorus concentration</t>
  </si>
  <si>
    <t>Variance in the log response ratio, tissue phosphorus concentration</t>
  </si>
  <si>
    <t>Tissue potassium concentration in the experimental plot (mg g-1)</t>
  </si>
  <si>
    <t>Standard deviation of the tissue potassium concentration in the experimental plot</t>
  </si>
  <si>
    <t>Sample size for the tissue potassium concentration in the experimental plot</t>
  </si>
  <si>
    <t>Tissue potassium concentration in the control plot (mg g-1)</t>
  </si>
  <si>
    <t>Standard deviation of the tissue potassium concentration in the control plot</t>
  </si>
  <si>
    <t>Response ratio for the tissue potassium concentration</t>
  </si>
  <si>
    <t>Variance in the log response ratio, tissue potassium concentration</t>
  </si>
  <si>
    <t>Mean July temperature in 1980</t>
  </si>
  <si>
    <t>Annual precipitation in 1980</t>
  </si>
  <si>
    <t>Mean July temperature in 1990</t>
  </si>
  <si>
    <t>Annual precipitation in 1990</t>
  </si>
  <si>
    <t>Mean July temperature in 2000</t>
  </si>
  <si>
    <t>Annual precipitation in 2000</t>
  </si>
  <si>
    <t>Mean July temperature in 2010</t>
  </si>
  <si>
    <t>Annual precipitation in 2010</t>
  </si>
  <si>
    <t>Amount of nitrogen added per year, kg ha-2  yr-1</t>
    <phoneticPr fontId="12" type="noConversion"/>
  </si>
  <si>
    <t>Historic wet N depostion (kg ha-2  yr-1)</t>
    <phoneticPr fontId="12" type="noConversion"/>
  </si>
  <si>
    <t>totN</t>
    <phoneticPr fontId="12" type="noConversion"/>
  </si>
  <si>
    <t>the sum of applied nitrogen and background nitrogen (kg ha-2  yr-1)</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</si>
</sst>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0"/>
  </numFmts>
  <fonts count="13" x14ac:knownFonts="1">
    <font>
      <sz val="10"/>
      <name val="Arial"/>
      <charset val="134"/>
    </font>
    <font>
      <sz val="10"/>
      <name val="宋体"/>
      <charset val="134"/>
    </font>
    <font>
      <b/>
      <sz val="10"/>
      <name val="Times New Roman"/>
      <family val="1"/>
    </font>
    <font>
      <sz val="10"/>
      <name val="Times New Roman"/>
      <family val="1"/>
    </font>
    <font>
      <sz val="10"/>
      <name val="Times New Roman"/>
      <family val="1"/>
      <charset val="134"/>
    </font>
    <font>
      <sz val="14"/>
      <name val="Times New Roman"/>
      <family val="1"/>
    </font>
    <font>
      <sz val="9"/>
      <name val="Times New Roman"/>
      <family val="1"/>
    </font>
    <font>
      <vertAlign val="superscript"/>
      <sz val="10"/>
      <name val="Arial"/>
      <family val="2"/>
    </font>
    <font>
      <sz val="10"/>
      <name val="Arial"/>
      <family val="2"/>
    </font>
    <font>
      <sz val="10"/>
      <color rgb="FF000000"/>
      <name val="Lucida Console"/>
      <family val="3"/>
      <charset val="134"/>
    </font>
    <font>
      <sz val="8"/>
      <name val="Arial"/>
      <family val="2"/>
    </font>
    <font>
      <sz val="11"/>
      <color theme="1"/>
      <name val="宋体"/>
      <family val="2"/>
      <scheme val="minor"/>
    </font>
    <font>
      <sz val="9"/>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5">
    <xf numFmtId="0" fontId="0" fillId="0" borderId="0" xfId="0"/>
    <xf numFmtId="0" fontId="0" fillId="0" borderId="0" xfId="0" applyFont="1"/>
    <xf numFmtId="0" fontId="1" fillId="0" borderId="0" xfId="0" applyFont="1"/>
    <xf numFmtId="0" fontId="1" fillId="0" borderId="0" xfId="0" applyFont="1" applyBorder="1" applyAlignment="1" applyProtection="1">
      <alignment horizontal="left" vertical="center" wrapText="1"/>
      <protection locked="0"/>
    </xf>
    <xf numFmtId="0" fontId="2" fillId="0" borderId="0" xfId="0" applyFont="1"/>
    <xf numFmtId="0" fontId="4" fillId="0" borderId="0" xfId="0" applyFont="1"/>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justify" vertical="center"/>
    </xf>
    <xf numFmtId="0" fontId="3" fillId="0" borderId="0" xfId="0" applyFont="1" applyAlignment="1">
      <alignment horizontal="left"/>
    </xf>
    <xf numFmtId="0" fontId="8" fillId="0" borderId="0" xfId="0" applyFont="1"/>
    <xf numFmtId="0" fontId="0" fillId="2" borderId="0" xfId="0" applyFill="1"/>
    <xf numFmtId="10" fontId="0" fillId="0" borderId="0" xfId="0" applyNumberFormat="1"/>
    <xf numFmtId="10" fontId="9" fillId="0" borderId="0" xfId="0" applyNumberFormat="1" applyFont="1" applyAlignment="1">
      <alignment vertical="center"/>
    </xf>
    <xf numFmtId="177" fontId="0" fillId="0" borderId="0" xfId="0" applyNumberFormat="1"/>
    <xf numFmtId="177" fontId="9" fillId="0" borderId="0" xfId="0" applyNumberFormat="1" applyFont="1" applyAlignment="1">
      <alignment vertical="center"/>
    </xf>
    <xf numFmtId="177" fontId="8" fillId="0" borderId="0" xfId="0" applyNumberFormat="1" applyFont="1"/>
    <xf numFmtId="1" fontId="0" fillId="0" borderId="0" xfId="0" applyNumberFormat="1"/>
    <xf numFmtId="1" fontId="8" fillId="0" borderId="0" xfId="0" applyNumberFormat="1" applyFont="1"/>
    <xf numFmtId="1" fontId="9" fillId="0" borderId="0" xfId="0" applyNumberFormat="1" applyFont="1" applyAlignment="1">
      <alignment vertical="center"/>
    </xf>
    <xf numFmtId="0" fontId="8" fillId="2" borderId="0" xfId="0" applyFont="1" applyFill="1"/>
    <xf numFmtId="0" fontId="0" fillId="0" borderId="0" xfId="0" applyAlignment="1">
      <alignment wrapText="1"/>
    </xf>
    <xf numFmtId="0" fontId="11" fillId="0" borderId="0" xfId="0" applyFont="1"/>
    <xf numFmtId="176" fontId="0" fillId="0" borderId="0" xfId="0" applyNumberFormat="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28"/>
  <sheetViews>
    <sheetView zoomScale="115" zoomScaleNormal="115" workbookViewId="0">
      <selection activeCell="B3" sqref="B3"/>
    </sheetView>
  </sheetViews>
  <sheetFormatPr defaultColWidth="0" defaultRowHeight="12.5" x14ac:dyDescent="0.25"/>
  <cols>
    <col min="1" max="1" width="9.1796875" customWidth="1"/>
    <col min="2" max="2" width="18.7265625" customWidth="1"/>
    <col min="3" max="3" width="14.7265625" customWidth="1"/>
    <col min="4" max="4" width="4.81640625" customWidth="1"/>
    <col min="5" max="5" width="26.26953125" customWidth="1"/>
    <col min="6" max="6" width="12.54296875" customWidth="1"/>
    <col min="7" max="7" width="11.26953125" customWidth="1"/>
    <col min="8" max="8" width="25.54296875" customWidth="1"/>
    <col min="9" max="9" width="9.81640625" customWidth="1"/>
    <col min="10" max="10" width="9.26953125" customWidth="1"/>
    <col min="11" max="11" width="7.7265625" customWidth="1"/>
    <col min="12" max="12" width="7.54296875" customWidth="1"/>
    <col min="13" max="13" width="8" customWidth="1"/>
    <col min="14" max="14" width="11.81640625" customWidth="1"/>
    <col min="15" max="15" width="7.1796875" customWidth="1"/>
    <col min="16" max="16" width="8.1796875" customWidth="1"/>
    <col min="17" max="17" width="18.26953125" customWidth="1"/>
    <col min="18" max="18" width="9.7265625" customWidth="1"/>
    <col min="19" max="19" width="8.7265625" customWidth="1"/>
    <col min="20" max="21" width="9.1796875" customWidth="1"/>
    <col min="22" max="22" width="7.1796875" customWidth="1"/>
    <col min="23" max="23" width="7" customWidth="1"/>
    <col min="24" max="24" width="13.7265625" customWidth="1"/>
    <col min="25" max="25" width="9.1796875" customWidth="1"/>
    <col min="26" max="26" width="12.1796875" customWidth="1"/>
    <col min="27" max="27" width="11.81640625" customWidth="1"/>
    <col min="28" max="28" width="8.7265625" customWidth="1"/>
    <col min="29" max="29" width="12.1796875" customWidth="1"/>
    <col min="30" max="30" width="11.81640625" customWidth="1"/>
    <col min="31" max="31" width="8.7265625" customWidth="1"/>
    <col min="32" max="32" width="9.1796875" customWidth="1"/>
    <col min="33" max="33" width="11.81640625" customWidth="1"/>
    <col min="34" max="34" width="12.453125" customWidth="1"/>
    <col min="35" max="35" width="9.1796875" customWidth="1"/>
    <col min="36" max="16384" width="9.1796875" hidden="1"/>
  </cols>
  <sheetData>
    <row r="1" spans="1:35" ht="25" x14ac:dyDescent="0.25">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3" t="s">
        <v>20</v>
      </c>
      <c r="V1" s="22" t="s">
        <v>25</v>
      </c>
      <c r="W1" s="22" t="s">
        <v>26</v>
      </c>
      <c r="X1" s="22" t="s">
        <v>27</v>
      </c>
      <c r="Y1" t="s">
        <v>30</v>
      </c>
      <c r="Z1" s="22" t="s">
        <v>40</v>
      </c>
      <c r="AA1" s="22" t="s">
        <v>41</v>
      </c>
      <c r="AB1" s="22" t="s">
        <v>42</v>
      </c>
      <c r="AC1" s="22" t="s">
        <v>43</v>
      </c>
      <c r="AD1" s="22" t="s">
        <v>44</v>
      </c>
      <c r="AE1" s="22" t="s">
        <v>45</v>
      </c>
      <c r="AF1" t="s">
        <v>87</v>
      </c>
      <c r="AG1" s="22" t="s">
        <v>46</v>
      </c>
      <c r="AH1" s="22" t="s">
        <v>47</v>
      </c>
      <c r="AI1" s="22" t="s">
        <v>48</v>
      </c>
    </row>
    <row r="2" spans="1:35" x14ac:dyDescent="0.25">
      <c r="A2" s="22">
        <v>1</v>
      </c>
      <c r="B2" s="22" t="s">
        <v>88</v>
      </c>
      <c r="C2" s="22">
        <v>1990</v>
      </c>
      <c r="D2" s="22">
        <v>1</v>
      </c>
      <c r="E2" s="22" t="s">
        <v>89</v>
      </c>
      <c r="F2" s="22" t="s">
        <v>90</v>
      </c>
      <c r="G2" s="22" t="s">
        <v>91</v>
      </c>
      <c r="H2" s="22" t="s">
        <v>92</v>
      </c>
      <c r="I2" s="22">
        <v>68.2</v>
      </c>
      <c r="J2" s="22">
        <v>19</v>
      </c>
      <c r="K2" s="22">
        <v>310</v>
      </c>
      <c r="L2" s="22">
        <v>-13.5</v>
      </c>
      <c r="M2" s="22">
        <v>10.6</v>
      </c>
      <c r="N2" s="22">
        <v>-3.1</v>
      </c>
      <c r="O2" s="22">
        <v>545</v>
      </c>
      <c r="P2" s="22">
        <v>10.6</v>
      </c>
      <c r="Q2" s="22" t="s">
        <v>93</v>
      </c>
      <c r="R2" s="22">
        <v>0</v>
      </c>
      <c r="S2" s="22">
        <v>1</v>
      </c>
      <c r="T2" s="22" t="s">
        <v>94</v>
      </c>
      <c r="U2">
        <v>20</v>
      </c>
      <c r="V2" s="22">
        <v>0</v>
      </c>
      <c r="W2" s="22">
        <v>0</v>
      </c>
      <c r="X2" s="22">
        <v>1</v>
      </c>
      <c r="Y2">
        <v>2</v>
      </c>
      <c r="Z2" s="22">
        <v>245.74</v>
      </c>
      <c r="AA2" s="22">
        <v>68.607710940000004</v>
      </c>
      <c r="AB2" s="22">
        <v>5</v>
      </c>
      <c r="AC2" s="22">
        <v>108.84</v>
      </c>
      <c r="AD2" s="22">
        <v>21.576445490000001</v>
      </c>
      <c r="AE2" s="22">
        <v>5</v>
      </c>
      <c r="AF2">
        <f>U2+Y2</f>
        <v>22</v>
      </c>
      <c r="AG2" s="22">
        <v>2.257809629</v>
      </c>
      <c r="AH2" s="22">
        <v>0.81439515299999998</v>
      </c>
      <c r="AI2" s="22">
        <v>2.3449034000000001E-2</v>
      </c>
    </row>
    <row r="3" spans="1:35" x14ac:dyDescent="0.25">
      <c r="A3" s="22">
        <v>2</v>
      </c>
      <c r="B3" s="22" t="s">
        <v>88</v>
      </c>
      <c r="C3" s="22">
        <v>1990</v>
      </c>
      <c r="D3" s="22">
        <v>1</v>
      </c>
      <c r="E3" s="22" t="s">
        <v>89</v>
      </c>
      <c r="F3" s="22" t="s">
        <v>90</v>
      </c>
      <c r="G3" s="22" t="s">
        <v>91</v>
      </c>
      <c r="H3" s="22" t="s">
        <v>92</v>
      </c>
      <c r="I3" s="22">
        <v>68.2</v>
      </c>
      <c r="J3" s="22">
        <v>19</v>
      </c>
      <c r="K3" s="22">
        <v>310</v>
      </c>
      <c r="L3" s="22">
        <v>-13.5</v>
      </c>
      <c r="M3" s="22">
        <v>10.6</v>
      </c>
      <c r="N3" s="22">
        <v>-3.1</v>
      </c>
      <c r="O3" s="22">
        <v>545</v>
      </c>
      <c r="P3" s="22">
        <v>10.6</v>
      </c>
      <c r="Q3" s="22" t="s">
        <v>93</v>
      </c>
      <c r="R3" s="22">
        <v>0</v>
      </c>
      <c r="S3" s="22">
        <v>1</v>
      </c>
      <c r="T3" s="22" t="s">
        <v>94</v>
      </c>
      <c r="U3">
        <v>40</v>
      </c>
      <c r="V3" s="22">
        <v>0</v>
      </c>
      <c r="W3" s="22">
        <v>0</v>
      </c>
      <c r="X3" s="22">
        <v>1</v>
      </c>
      <c r="Y3">
        <v>2</v>
      </c>
      <c r="Z3" s="22">
        <v>387.16</v>
      </c>
      <c r="AA3" s="22">
        <v>106.81820070000001</v>
      </c>
      <c r="AB3" s="22">
        <v>5</v>
      </c>
      <c r="AC3" s="22">
        <v>108.84</v>
      </c>
      <c r="AD3" s="22">
        <v>21.576445490000001</v>
      </c>
      <c r="AE3" s="22">
        <v>5</v>
      </c>
      <c r="AF3">
        <f t="shared" ref="AF3:AF66" si="0">U3+Y3</f>
        <v>42</v>
      </c>
      <c r="AG3" s="22">
        <v>3.5571481070000002</v>
      </c>
      <c r="AH3" s="22">
        <v>1.26895913</v>
      </c>
      <c r="AI3" s="22">
        <v>2.3084199999999999E-2</v>
      </c>
    </row>
    <row r="4" spans="1:35" x14ac:dyDescent="0.25">
      <c r="A4" s="22">
        <v>3</v>
      </c>
      <c r="B4" s="22" t="s">
        <v>95</v>
      </c>
      <c r="C4" s="22">
        <v>2000</v>
      </c>
      <c r="D4" s="22">
        <v>2</v>
      </c>
      <c r="E4" s="22" t="s">
        <v>89</v>
      </c>
      <c r="F4" s="22" t="s">
        <v>90</v>
      </c>
      <c r="G4" s="22" t="s">
        <v>91</v>
      </c>
      <c r="H4" s="22" t="s">
        <v>92</v>
      </c>
      <c r="I4" s="22">
        <v>68.2</v>
      </c>
      <c r="J4" s="22">
        <v>19</v>
      </c>
      <c r="K4" s="22">
        <v>310</v>
      </c>
      <c r="L4" s="22">
        <v>-13.5</v>
      </c>
      <c r="M4" s="22">
        <v>10.6</v>
      </c>
      <c r="N4" s="22">
        <v>-3.1</v>
      </c>
      <c r="O4" s="22">
        <v>545</v>
      </c>
      <c r="P4" s="22">
        <v>10.6</v>
      </c>
      <c r="Q4" s="22" t="s">
        <v>93</v>
      </c>
      <c r="R4" s="22">
        <v>0</v>
      </c>
      <c r="S4" s="22">
        <v>3.5</v>
      </c>
      <c r="T4" s="22" t="s">
        <v>94</v>
      </c>
      <c r="U4">
        <v>5</v>
      </c>
      <c r="V4" s="22">
        <v>0</v>
      </c>
      <c r="W4" s="22">
        <v>0</v>
      </c>
      <c r="X4" s="22">
        <v>1</v>
      </c>
      <c r="Y4">
        <v>2</v>
      </c>
      <c r="Z4" s="22">
        <v>97.281852499999999</v>
      </c>
      <c r="AA4" s="22">
        <v>59.928259599999997</v>
      </c>
      <c r="AB4" s="22">
        <v>4</v>
      </c>
      <c r="AC4" s="22">
        <v>103.2957823</v>
      </c>
      <c r="AD4" s="22">
        <v>44.302630440000001</v>
      </c>
      <c r="AE4" s="22">
        <v>5</v>
      </c>
      <c r="AF4">
        <f t="shared" si="0"/>
        <v>7</v>
      </c>
      <c r="AG4" s="22">
        <v>0.94177952200000004</v>
      </c>
      <c r="AH4" s="22">
        <v>-5.9984084999999999E-2</v>
      </c>
      <c r="AI4" s="22">
        <v>0.13166185</v>
      </c>
    </row>
    <row r="5" spans="1:35" x14ac:dyDescent="0.25">
      <c r="A5" s="22">
        <v>4</v>
      </c>
      <c r="B5" s="22" t="s">
        <v>95</v>
      </c>
      <c r="C5" s="22">
        <v>2000</v>
      </c>
      <c r="D5" s="22">
        <v>2</v>
      </c>
      <c r="E5" s="22" t="s">
        <v>89</v>
      </c>
      <c r="F5" s="22" t="s">
        <v>90</v>
      </c>
      <c r="G5" s="22" t="s">
        <v>91</v>
      </c>
      <c r="H5" s="22" t="s">
        <v>92</v>
      </c>
      <c r="I5" s="22">
        <v>68.2</v>
      </c>
      <c r="J5" s="22">
        <v>19</v>
      </c>
      <c r="K5" s="22">
        <v>310</v>
      </c>
      <c r="L5" s="22">
        <v>-13.5</v>
      </c>
      <c r="M5" s="22">
        <v>10.6</v>
      </c>
      <c r="N5" s="22">
        <v>-3.1</v>
      </c>
      <c r="O5" s="22">
        <v>545</v>
      </c>
      <c r="P5" s="22">
        <v>10.6</v>
      </c>
      <c r="Q5" s="22" t="s">
        <v>93</v>
      </c>
      <c r="R5" s="22">
        <v>0</v>
      </c>
      <c r="S5" s="22">
        <v>3.5</v>
      </c>
      <c r="T5" s="22" t="s">
        <v>94</v>
      </c>
      <c r="U5">
        <v>10</v>
      </c>
      <c r="V5" s="22">
        <v>0</v>
      </c>
      <c r="W5" s="22">
        <v>0</v>
      </c>
      <c r="X5" s="22">
        <v>1</v>
      </c>
      <c r="Y5">
        <v>2</v>
      </c>
      <c r="Z5" s="22">
        <v>124.0675571</v>
      </c>
      <c r="AA5" s="22">
        <v>41.415322379999999</v>
      </c>
      <c r="AB5" s="22">
        <v>4</v>
      </c>
      <c r="AC5" s="22">
        <v>103.2957823</v>
      </c>
      <c r="AD5" s="22">
        <v>44.302630440000001</v>
      </c>
      <c r="AE5" s="22">
        <v>5</v>
      </c>
      <c r="AF5">
        <f t="shared" si="0"/>
        <v>12</v>
      </c>
      <c r="AG5" s="22">
        <v>1.2010902510000001</v>
      </c>
      <c r="AH5" s="22">
        <v>0.183229686</v>
      </c>
      <c r="AI5" s="22">
        <v>6.4647221000000005E-2</v>
      </c>
    </row>
    <row r="6" spans="1:35" x14ac:dyDescent="0.25">
      <c r="A6" s="22">
        <v>5</v>
      </c>
      <c r="B6" s="22" t="s">
        <v>96</v>
      </c>
      <c r="C6" s="22">
        <v>1990</v>
      </c>
      <c r="D6" s="22">
        <v>3</v>
      </c>
      <c r="E6" s="22" t="s">
        <v>89</v>
      </c>
      <c r="F6" s="22" t="s">
        <v>90</v>
      </c>
      <c r="G6" s="22" t="s">
        <v>91</v>
      </c>
      <c r="H6" s="22" t="s">
        <v>97</v>
      </c>
      <c r="I6" s="22">
        <v>57.05</v>
      </c>
      <c r="J6" s="22">
        <v>14.3</v>
      </c>
      <c r="K6" s="22">
        <v>120</v>
      </c>
      <c r="L6" s="22">
        <v>-3.3</v>
      </c>
      <c r="M6" s="22">
        <v>15.7</v>
      </c>
      <c r="N6" s="22">
        <v>5.7916666670000003</v>
      </c>
      <c r="O6" s="22">
        <v>666</v>
      </c>
      <c r="P6" s="22">
        <v>15.7</v>
      </c>
      <c r="Q6" s="22" t="s">
        <v>98</v>
      </c>
      <c r="R6" s="22">
        <v>0</v>
      </c>
      <c r="S6" s="22">
        <v>1</v>
      </c>
      <c r="T6" s="22" t="s">
        <v>94</v>
      </c>
      <c r="U6">
        <v>20</v>
      </c>
      <c r="V6" s="22">
        <v>0</v>
      </c>
      <c r="W6" s="22">
        <v>0</v>
      </c>
      <c r="X6" s="22">
        <v>1</v>
      </c>
      <c r="Y6">
        <v>8</v>
      </c>
      <c r="Z6" s="22">
        <v>97.46</v>
      </c>
      <c r="AA6" s="22">
        <v>30.275699830000001</v>
      </c>
      <c r="AB6" s="22">
        <v>5</v>
      </c>
      <c r="AC6" s="22">
        <v>94.12</v>
      </c>
      <c r="AD6" s="22">
        <v>59.552388700000002</v>
      </c>
      <c r="AE6" s="22">
        <v>5</v>
      </c>
      <c r="AF6">
        <f t="shared" si="0"/>
        <v>28</v>
      </c>
      <c r="AG6" s="22">
        <v>1.035486613</v>
      </c>
      <c r="AH6" s="22">
        <v>3.4871474E-2</v>
      </c>
      <c r="AI6" s="22">
        <v>9.9369390000000002E-2</v>
      </c>
    </row>
    <row r="7" spans="1:35" x14ac:dyDescent="0.25">
      <c r="A7" s="22">
        <v>6</v>
      </c>
      <c r="B7" s="22" t="s">
        <v>96</v>
      </c>
      <c r="C7" s="22">
        <v>1990</v>
      </c>
      <c r="D7" s="22">
        <v>3</v>
      </c>
      <c r="E7" s="22" t="s">
        <v>89</v>
      </c>
      <c r="F7" s="22" t="s">
        <v>90</v>
      </c>
      <c r="G7" s="22" t="s">
        <v>91</v>
      </c>
      <c r="H7" s="22" t="s">
        <v>97</v>
      </c>
      <c r="I7" s="22">
        <v>57.05</v>
      </c>
      <c r="J7" s="22">
        <v>14.3</v>
      </c>
      <c r="K7" s="22">
        <v>120</v>
      </c>
      <c r="L7" s="22">
        <v>-3.3</v>
      </c>
      <c r="M7" s="22">
        <v>15.7</v>
      </c>
      <c r="N7" s="22">
        <v>5.7916666670000003</v>
      </c>
      <c r="O7" s="22">
        <v>666</v>
      </c>
      <c r="P7" s="22">
        <v>15.7</v>
      </c>
      <c r="Q7" s="22" t="s">
        <v>98</v>
      </c>
      <c r="R7" s="22">
        <v>0</v>
      </c>
      <c r="S7" s="22">
        <v>1</v>
      </c>
      <c r="T7" s="22" t="s">
        <v>94</v>
      </c>
      <c r="U7">
        <v>40</v>
      </c>
      <c r="V7" s="22">
        <v>0</v>
      </c>
      <c r="W7" s="22">
        <v>0</v>
      </c>
      <c r="X7" s="22">
        <v>1</v>
      </c>
      <c r="Y7">
        <v>8</v>
      </c>
      <c r="Z7" s="22">
        <v>116.58</v>
      </c>
      <c r="AA7" s="22">
        <v>43.852160720000001</v>
      </c>
      <c r="AB7" s="22">
        <v>5</v>
      </c>
      <c r="AC7" s="22">
        <v>94.12</v>
      </c>
      <c r="AD7" s="22">
        <v>59.552388700000002</v>
      </c>
      <c r="AE7" s="22">
        <v>5</v>
      </c>
      <c r="AF7">
        <f t="shared" si="0"/>
        <v>48</v>
      </c>
      <c r="AG7" s="22">
        <v>1.238631534</v>
      </c>
      <c r="AH7" s="22">
        <v>0.214007169</v>
      </c>
      <c r="AI7" s="22">
        <v>0.108367554</v>
      </c>
    </row>
    <row r="8" spans="1:35" x14ac:dyDescent="0.25">
      <c r="A8" s="22">
        <v>7</v>
      </c>
      <c r="B8" s="22" t="s">
        <v>99</v>
      </c>
      <c r="C8" s="22">
        <v>2000</v>
      </c>
      <c r="D8" s="22">
        <v>4</v>
      </c>
      <c r="E8" s="22" t="s">
        <v>89</v>
      </c>
      <c r="F8" s="22" t="s">
        <v>90</v>
      </c>
      <c r="G8" s="22" t="s">
        <v>91</v>
      </c>
      <c r="H8" s="22" t="s">
        <v>97</v>
      </c>
      <c r="I8" s="22">
        <v>57.05</v>
      </c>
      <c r="J8" s="22">
        <v>14.3</v>
      </c>
      <c r="K8" s="22">
        <v>120</v>
      </c>
      <c r="L8" s="22">
        <v>-3.3</v>
      </c>
      <c r="M8" s="22">
        <v>15.7</v>
      </c>
      <c r="N8" s="22">
        <v>5.7916666670000003</v>
      </c>
      <c r="O8" s="22">
        <v>666</v>
      </c>
      <c r="P8" s="22">
        <v>15.7</v>
      </c>
      <c r="Q8" s="22" t="s">
        <v>98</v>
      </c>
      <c r="R8" s="22">
        <v>0</v>
      </c>
      <c r="S8" s="22">
        <v>3.5</v>
      </c>
      <c r="T8" s="22" t="s">
        <v>94</v>
      </c>
      <c r="U8">
        <v>5</v>
      </c>
      <c r="V8" s="22">
        <v>0</v>
      </c>
      <c r="W8" s="22">
        <v>0</v>
      </c>
      <c r="X8" s="22">
        <v>1</v>
      </c>
      <c r="Y8">
        <v>8</v>
      </c>
      <c r="Z8" s="22">
        <v>40.984278330000002</v>
      </c>
      <c r="AA8" s="22">
        <v>29.028657419999998</v>
      </c>
      <c r="AB8" s="22">
        <v>5</v>
      </c>
      <c r="AC8" s="22">
        <v>114.5964815</v>
      </c>
      <c r="AD8" s="22">
        <v>88.907163659999995</v>
      </c>
      <c r="AE8" s="22">
        <v>4</v>
      </c>
      <c r="AF8">
        <f t="shared" si="0"/>
        <v>13</v>
      </c>
      <c r="AG8" s="22">
        <v>0.35763993599999999</v>
      </c>
      <c r="AH8" s="22">
        <v>-1.0282285630000001</v>
      </c>
      <c r="AI8" s="22">
        <v>0.25081156100000002</v>
      </c>
    </row>
    <row r="9" spans="1:35" x14ac:dyDescent="0.25">
      <c r="A9" s="22">
        <v>8</v>
      </c>
      <c r="B9" s="22" t="s">
        <v>99</v>
      </c>
      <c r="C9" s="22">
        <v>2000</v>
      </c>
      <c r="D9" s="22">
        <v>4</v>
      </c>
      <c r="E9" s="22" t="s">
        <v>89</v>
      </c>
      <c r="F9" s="22" t="s">
        <v>90</v>
      </c>
      <c r="G9" s="22" t="s">
        <v>91</v>
      </c>
      <c r="H9" s="22" t="s">
        <v>97</v>
      </c>
      <c r="I9" s="22">
        <v>57.05</v>
      </c>
      <c r="J9" s="22">
        <v>14.3</v>
      </c>
      <c r="K9" s="22">
        <v>120</v>
      </c>
      <c r="L9" s="22">
        <v>-3.3</v>
      </c>
      <c r="M9" s="22">
        <v>15.7</v>
      </c>
      <c r="N9" s="22">
        <v>5.7916666670000003</v>
      </c>
      <c r="O9" s="22">
        <v>666</v>
      </c>
      <c r="P9" s="22">
        <v>15.7</v>
      </c>
      <c r="Q9" s="22" t="s">
        <v>98</v>
      </c>
      <c r="R9" s="22">
        <v>0</v>
      </c>
      <c r="S9" s="22">
        <v>3.5</v>
      </c>
      <c r="T9" s="22" t="s">
        <v>94</v>
      </c>
      <c r="U9">
        <v>10</v>
      </c>
      <c r="V9" s="22">
        <v>0</v>
      </c>
      <c r="W9" s="22">
        <v>0</v>
      </c>
      <c r="X9" s="22">
        <v>1</v>
      </c>
      <c r="Y9">
        <v>8</v>
      </c>
      <c r="Z9" s="22">
        <v>102.36666769999999</v>
      </c>
      <c r="AA9" s="22">
        <v>61.4337515</v>
      </c>
      <c r="AB9" s="22">
        <v>5</v>
      </c>
      <c r="AC9" s="22">
        <v>114.5964815</v>
      </c>
      <c r="AD9" s="22">
        <v>88.907163659999995</v>
      </c>
      <c r="AE9" s="22">
        <v>4</v>
      </c>
      <c r="AF9">
        <f t="shared" si="0"/>
        <v>18</v>
      </c>
      <c r="AG9" s="22">
        <v>0.89327932600000004</v>
      </c>
      <c r="AH9" s="22">
        <v>-0.112855952</v>
      </c>
      <c r="AI9" s="22">
        <v>0.22250953000000001</v>
      </c>
    </row>
    <row r="10" spans="1:35" x14ac:dyDescent="0.25">
      <c r="A10" s="22">
        <v>9</v>
      </c>
      <c r="B10" s="22" t="s">
        <v>100</v>
      </c>
      <c r="C10" s="22">
        <v>2000</v>
      </c>
      <c r="D10" s="22">
        <v>5</v>
      </c>
      <c r="E10" s="22" t="s">
        <v>89</v>
      </c>
      <c r="F10" s="22" t="s">
        <v>90</v>
      </c>
      <c r="G10" s="22" t="s">
        <v>91</v>
      </c>
      <c r="H10" s="22" t="s">
        <v>101</v>
      </c>
      <c r="I10" s="22">
        <v>47.13</v>
      </c>
      <c r="J10" s="22">
        <v>7.03</v>
      </c>
      <c r="K10" s="22">
        <v>1000</v>
      </c>
      <c r="L10" s="22">
        <v>-0.2</v>
      </c>
      <c r="M10" s="22">
        <v>18.2</v>
      </c>
      <c r="N10" s="22">
        <v>9.1416666670000009</v>
      </c>
      <c r="O10" s="22">
        <v>1139</v>
      </c>
      <c r="P10" s="22">
        <v>18.2</v>
      </c>
      <c r="Q10" s="22" t="s">
        <v>102</v>
      </c>
      <c r="R10" s="22">
        <v>0</v>
      </c>
      <c r="S10" s="22">
        <v>3</v>
      </c>
      <c r="T10" s="22" t="s">
        <v>94</v>
      </c>
      <c r="U10">
        <v>30</v>
      </c>
      <c r="V10" s="22">
        <v>0</v>
      </c>
      <c r="W10" s="22">
        <v>1</v>
      </c>
      <c r="X10" s="22">
        <v>2</v>
      </c>
      <c r="Y10">
        <v>15</v>
      </c>
      <c r="Z10" s="22">
        <v>32.450654710000002</v>
      </c>
      <c r="AA10" s="22">
        <v>11.310726280000001</v>
      </c>
      <c r="AB10" s="22">
        <v>5</v>
      </c>
      <c r="AC10" s="22">
        <v>88.693855139999997</v>
      </c>
      <c r="AD10" s="22">
        <v>24.769109749999998</v>
      </c>
      <c r="AE10" s="22">
        <v>5</v>
      </c>
      <c r="AF10">
        <f t="shared" si="0"/>
        <v>45</v>
      </c>
      <c r="AG10" s="22">
        <v>0.365872637</v>
      </c>
      <c r="AH10" s="22">
        <v>-1.005469991</v>
      </c>
      <c r="AI10" s="22">
        <v>3.9895450999999998E-2</v>
      </c>
    </row>
    <row r="11" spans="1:35" x14ac:dyDescent="0.25">
      <c r="A11" s="22">
        <v>10</v>
      </c>
      <c r="B11" s="22" t="s">
        <v>103</v>
      </c>
      <c r="C11" s="22">
        <v>2000</v>
      </c>
      <c r="D11" s="22">
        <v>8</v>
      </c>
      <c r="E11" s="22" t="s">
        <v>89</v>
      </c>
      <c r="F11" s="22" t="s">
        <v>90</v>
      </c>
      <c r="G11" s="22" t="s">
        <v>91</v>
      </c>
      <c r="H11" s="22" t="s">
        <v>104</v>
      </c>
      <c r="I11" s="22">
        <v>57.08</v>
      </c>
      <c r="J11" s="22">
        <v>14.3</v>
      </c>
      <c r="K11" s="22">
        <v>225</v>
      </c>
      <c r="L11" s="22">
        <v>-3.3</v>
      </c>
      <c r="M11" s="22">
        <v>15.7</v>
      </c>
      <c r="N11" s="22">
        <v>5.7916666670000003</v>
      </c>
      <c r="O11" s="22">
        <v>666</v>
      </c>
      <c r="P11" s="22">
        <v>15.7</v>
      </c>
      <c r="Q11" s="22" t="s">
        <v>98</v>
      </c>
      <c r="R11" s="22">
        <v>0</v>
      </c>
      <c r="S11" s="22">
        <v>3</v>
      </c>
      <c r="T11" s="22" t="s">
        <v>94</v>
      </c>
      <c r="U11">
        <v>10</v>
      </c>
      <c r="V11" s="22">
        <v>0</v>
      </c>
      <c r="W11" s="22">
        <v>1</v>
      </c>
      <c r="X11" s="22">
        <v>2</v>
      </c>
      <c r="Y11">
        <v>8</v>
      </c>
      <c r="Z11" s="22">
        <v>195.41159999999999</v>
      </c>
      <c r="AA11" s="22">
        <v>66.928950939999993</v>
      </c>
      <c r="AB11" s="22">
        <v>5</v>
      </c>
      <c r="AC11" s="22">
        <v>236.59299999999999</v>
      </c>
      <c r="AD11" s="22">
        <v>71.193598199999997</v>
      </c>
      <c r="AE11" s="22">
        <v>5</v>
      </c>
      <c r="AF11">
        <f t="shared" si="0"/>
        <v>18</v>
      </c>
      <c r="AG11" s="22">
        <v>0.82593990500000003</v>
      </c>
      <c r="AH11" s="22">
        <v>-0.19123326199999999</v>
      </c>
      <c r="AI11" s="22">
        <v>4.1571153E-2</v>
      </c>
    </row>
    <row r="12" spans="1:35" x14ac:dyDescent="0.25">
      <c r="A12" s="22">
        <v>11</v>
      </c>
      <c r="B12" s="22" t="s">
        <v>103</v>
      </c>
      <c r="C12" s="22">
        <v>2000</v>
      </c>
      <c r="D12" s="22">
        <v>8</v>
      </c>
      <c r="E12" s="22" t="s">
        <v>89</v>
      </c>
      <c r="F12" s="22" t="s">
        <v>90</v>
      </c>
      <c r="G12" s="22" t="s">
        <v>91</v>
      </c>
      <c r="H12" s="22" t="s">
        <v>104</v>
      </c>
      <c r="I12" s="22">
        <v>57.08</v>
      </c>
      <c r="J12" s="22">
        <v>14.3</v>
      </c>
      <c r="K12" s="22">
        <v>225</v>
      </c>
      <c r="L12" s="22">
        <v>-3.3</v>
      </c>
      <c r="M12" s="22">
        <v>15.7</v>
      </c>
      <c r="N12" s="22">
        <v>5.7916666670000003</v>
      </c>
      <c r="O12" s="22">
        <v>666</v>
      </c>
      <c r="P12" s="22">
        <v>15.7</v>
      </c>
      <c r="Q12" s="22" t="s">
        <v>98</v>
      </c>
      <c r="R12" s="22">
        <v>0</v>
      </c>
      <c r="S12" s="22">
        <v>3</v>
      </c>
      <c r="T12" s="22" t="s">
        <v>94</v>
      </c>
      <c r="U12">
        <v>30</v>
      </c>
      <c r="V12" s="22">
        <v>0</v>
      </c>
      <c r="W12" s="22">
        <v>1</v>
      </c>
      <c r="X12" s="22">
        <v>2</v>
      </c>
      <c r="Y12">
        <v>8</v>
      </c>
      <c r="Z12" s="22">
        <v>208.69300000000001</v>
      </c>
      <c r="AA12" s="22">
        <v>37.239469280000002</v>
      </c>
      <c r="AB12" s="22">
        <v>5</v>
      </c>
      <c r="AC12" s="22">
        <v>236.59299999999999</v>
      </c>
      <c r="AD12" s="22">
        <v>71.193598199999997</v>
      </c>
      <c r="AE12" s="22">
        <v>5</v>
      </c>
      <c r="AF12">
        <f t="shared" si="0"/>
        <v>38</v>
      </c>
      <c r="AG12" s="22">
        <v>0.88207597000000004</v>
      </c>
      <c r="AH12" s="22">
        <v>-0.12547709300000001</v>
      </c>
      <c r="AI12" s="22">
        <v>2.4477834E-2</v>
      </c>
    </row>
    <row r="13" spans="1:35" x14ac:dyDescent="0.25">
      <c r="A13" s="22">
        <v>12</v>
      </c>
      <c r="B13" s="22" t="s">
        <v>103</v>
      </c>
      <c r="C13" s="22">
        <v>2000</v>
      </c>
      <c r="D13" s="22">
        <v>8</v>
      </c>
      <c r="E13" s="22" t="s">
        <v>89</v>
      </c>
      <c r="F13" s="22" t="s">
        <v>90</v>
      </c>
      <c r="G13" s="22" t="s">
        <v>91</v>
      </c>
      <c r="H13" s="22" t="s">
        <v>104</v>
      </c>
      <c r="I13" s="22">
        <v>57.08</v>
      </c>
      <c r="J13" s="22">
        <v>14.3</v>
      </c>
      <c r="K13" s="22">
        <v>225</v>
      </c>
      <c r="L13" s="22">
        <v>-3.3</v>
      </c>
      <c r="M13" s="22">
        <v>15.7</v>
      </c>
      <c r="N13" s="22">
        <v>5.7916666670000003</v>
      </c>
      <c r="O13" s="22">
        <v>666</v>
      </c>
      <c r="P13" s="22">
        <v>15.7</v>
      </c>
      <c r="Q13" s="22" t="s">
        <v>98</v>
      </c>
      <c r="R13" s="22">
        <v>0</v>
      </c>
      <c r="S13" s="22">
        <v>3</v>
      </c>
      <c r="T13" s="22" t="s">
        <v>94</v>
      </c>
      <c r="U13">
        <v>50</v>
      </c>
      <c r="V13" s="22">
        <v>0</v>
      </c>
      <c r="W13" s="22">
        <v>1</v>
      </c>
      <c r="X13" s="22">
        <v>2</v>
      </c>
      <c r="Y13">
        <v>8</v>
      </c>
      <c r="Z13" s="22">
        <v>195.7004</v>
      </c>
      <c r="AA13" s="22">
        <v>46.650525510000001</v>
      </c>
      <c r="AB13" s="22">
        <v>5</v>
      </c>
      <c r="AC13" s="22">
        <v>236.59299999999999</v>
      </c>
      <c r="AD13" s="22">
        <v>71.193598199999997</v>
      </c>
      <c r="AE13" s="22">
        <v>5</v>
      </c>
      <c r="AF13">
        <f t="shared" si="0"/>
        <v>58</v>
      </c>
      <c r="AG13" s="22">
        <v>0.82716056699999996</v>
      </c>
      <c r="AH13" s="22">
        <v>-0.18975644699999999</v>
      </c>
      <c r="AI13" s="22">
        <v>2.9474311999999999E-2</v>
      </c>
    </row>
    <row r="14" spans="1:35" x14ac:dyDescent="0.25">
      <c r="A14" s="22">
        <v>13</v>
      </c>
      <c r="B14" s="22" t="s">
        <v>105</v>
      </c>
      <c r="C14" s="22">
        <v>2000</v>
      </c>
      <c r="D14" s="22">
        <v>13</v>
      </c>
      <c r="E14" s="22" t="s">
        <v>89</v>
      </c>
      <c r="F14" s="22" t="s">
        <v>90</v>
      </c>
      <c r="G14" s="22" t="s">
        <v>91</v>
      </c>
      <c r="H14" s="22" t="s">
        <v>106</v>
      </c>
      <c r="I14" s="22">
        <v>47.1</v>
      </c>
      <c r="J14" s="22">
        <v>-93.43</v>
      </c>
      <c r="K14" s="22"/>
      <c r="L14" s="22">
        <v>-14.9</v>
      </c>
      <c r="M14" s="22">
        <v>19.600000000000001</v>
      </c>
      <c r="N14" s="22">
        <v>3.891666667</v>
      </c>
      <c r="O14" s="22">
        <v>698</v>
      </c>
      <c r="P14" s="22">
        <v>19.600000000000001</v>
      </c>
      <c r="Q14" s="22" t="s">
        <v>107</v>
      </c>
      <c r="R14" s="22">
        <v>1</v>
      </c>
      <c r="S14" s="22">
        <v>3</v>
      </c>
      <c r="T14" s="22" t="s">
        <v>94</v>
      </c>
      <c r="U14">
        <v>20</v>
      </c>
      <c r="V14" s="22">
        <v>0</v>
      </c>
      <c r="W14" s="22">
        <v>1</v>
      </c>
      <c r="X14" s="22">
        <v>2</v>
      </c>
      <c r="Y14">
        <v>3.1</v>
      </c>
      <c r="Z14" s="22">
        <v>224.1</v>
      </c>
      <c r="AA14" s="22">
        <v>101.1162697</v>
      </c>
      <c r="AB14" s="22">
        <v>2</v>
      </c>
      <c r="AC14" s="22">
        <v>296.7</v>
      </c>
      <c r="AD14" s="22">
        <v>45.396255349999997</v>
      </c>
      <c r="AE14" s="22">
        <v>2</v>
      </c>
      <c r="AF14">
        <f t="shared" si="0"/>
        <v>23.1</v>
      </c>
      <c r="AG14" s="22">
        <v>0.755308392</v>
      </c>
      <c r="AH14" s="22">
        <v>-0.280629146</v>
      </c>
      <c r="AI14" s="22">
        <v>0.11350054699999999</v>
      </c>
    </row>
    <row r="15" spans="1:35" x14ac:dyDescent="0.25">
      <c r="A15" s="22">
        <v>14</v>
      </c>
      <c r="B15" s="22" t="s">
        <v>105</v>
      </c>
      <c r="C15" s="22">
        <v>2000</v>
      </c>
      <c r="D15" s="22">
        <v>13</v>
      </c>
      <c r="E15" s="22" t="s">
        <v>89</v>
      </c>
      <c r="F15" s="22" t="s">
        <v>90</v>
      </c>
      <c r="G15" s="22" t="s">
        <v>91</v>
      </c>
      <c r="H15" s="22" t="s">
        <v>106</v>
      </c>
      <c r="I15" s="22">
        <v>47.1</v>
      </c>
      <c r="J15" s="22">
        <v>-93.43</v>
      </c>
      <c r="K15" s="22"/>
      <c r="L15" s="22">
        <v>-14.9</v>
      </c>
      <c r="M15" s="22">
        <v>19.600000000000001</v>
      </c>
      <c r="N15" s="22">
        <v>3.891666667</v>
      </c>
      <c r="O15" s="22">
        <v>698</v>
      </c>
      <c r="P15" s="22">
        <v>19.600000000000001</v>
      </c>
      <c r="Q15" s="22" t="s">
        <v>107</v>
      </c>
      <c r="R15" s="22">
        <v>1</v>
      </c>
      <c r="S15" s="22">
        <v>3</v>
      </c>
      <c r="T15" s="22" t="s">
        <v>94</v>
      </c>
      <c r="U15">
        <v>20</v>
      </c>
      <c r="V15" s="22">
        <v>1</v>
      </c>
      <c r="W15" s="22">
        <v>1</v>
      </c>
      <c r="X15" s="22">
        <v>2</v>
      </c>
      <c r="Y15">
        <v>3.1</v>
      </c>
      <c r="Z15" s="22">
        <v>164.6</v>
      </c>
      <c r="AA15" s="22">
        <v>148.06816000000001</v>
      </c>
      <c r="AB15" s="22">
        <v>2</v>
      </c>
      <c r="AC15" s="22">
        <v>296.7</v>
      </c>
      <c r="AD15" s="22">
        <v>45.396255349999997</v>
      </c>
      <c r="AE15" s="22">
        <v>2</v>
      </c>
      <c r="AF15">
        <f t="shared" si="0"/>
        <v>23.1</v>
      </c>
      <c r="AG15" s="22">
        <v>0.55476912700000003</v>
      </c>
      <c r="AH15" s="22">
        <v>-0.58920323900000005</v>
      </c>
      <c r="AI15" s="22">
        <v>0.41631238399999998</v>
      </c>
    </row>
    <row r="16" spans="1:35" x14ac:dyDescent="0.25">
      <c r="A16" s="22">
        <v>15</v>
      </c>
      <c r="B16" s="22" t="s">
        <v>105</v>
      </c>
      <c r="C16" s="22">
        <v>2000</v>
      </c>
      <c r="D16" s="22">
        <v>13</v>
      </c>
      <c r="E16" s="22" t="s">
        <v>89</v>
      </c>
      <c r="F16" s="22" t="s">
        <v>90</v>
      </c>
      <c r="G16" s="22" t="s">
        <v>91</v>
      </c>
      <c r="H16" s="22" t="s">
        <v>106</v>
      </c>
      <c r="I16" s="22">
        <v>47.1</v>
      </c>
      <c r="J16" s="22">
        <v>-93.43</v>
      </c>
      <c r="K16" s="22"/>
      <c r="L16" s="22">
        <v>-14.9</v>
      </c>
      <c r="M16" s="22">
        <v>19.600000000000001</v>
      </c>
      <c r="N16" s="22">
        <v>3.891666667</v>
      </c>
      <c r="O16" s="22">
        <v>698</v>
      </c>
      <c r="P16" s="22">
        <v>19.600000000000001</v>
      </c>
      <c r="Q16" s="22" t="s">
        <v>107</v>
      </c>
      <c r="R16" s="22">
        <v>1</v>
      </c>
      <c r="S16" s="22">
        <v>3</v>
      </c>
      <c r="T16" s="22" t="s">
        <v>94</v>
      </c>
      <c r="U16">
        <v>60</v>
      </c>
      <c r="V16" s="22">
        <v>0</v>
      </c>
      <c r="W16" s="22">
        <v>1</v>
      </c>
      <c r="X16" s="22">
        <v>2</v>
      </c>
      <c r="Y16">
        <v>3.1</v>
      </c>
      <c r="Z16" s="22">
        <v>42.5</v>
      </c>
      <c r="AA16" s="22">
        <v>44.264884500000001</v>
      </c>
      <c r="AB16" s="22">
        <v>2</v>
      </c>
      <c r="AC16" s="22">
        <v>296.7</v>
      </c>
      <c r="AD16" s="22">
        <v>45.396255349999997</v>
      </c>
      <c r="AE16" s="22">
        <v>2</v>
      </c>
      <c r="AF16">
        <f t="shared" si="0"/>
        <v>63.1</v>
      </c>
      <c r="AG16" s="22">
        <v>0.143242332</v>
      </c>
      <c r="AH16" s="22">
        <v>-1.943217451</v>
      </c>
      <c r="AI16" s="22">
        <v>0.55409402299999999</v>
      </c>
    </row>
    <row r="17" spans="1:35" x14ac:dyDescent="0.25">
      <c r="A17" s="22">
        <v>16</v>
      </c>
      <c r="B17" s="22" t="s">
        <v>105</v>
      </c>
      <c r="C17" s="22">
        <v>2000</v>
      </c>
      <c r="D17" s="22">
        <v>13</v>
      </c>
      <c r="E17" s="22" t="s">
        <v>89</v>
      </c>
      <c r="F17" s="22" t="s">
        <v>90</v>
      </c>
      <c r="G17" s="22" t="s">
        <v>91</v>
      </c>
      <c r="H17" s="22" t="s">
        <v>106</v>
      </c>
      <c r="I17" s="22">
        <v>47.1</v>
      </c>
      <c r="J17" s="22">
        <v>-93.43</v>
      </c>
      <c r="K17" s="22"/>
      <c r="L17" s="22">
        <v>-14.9</v>
      </c>
      <c r="M17" s="22">
        <v>19.600000000000001</v>
      </c>
      <c r="N17" s="22">
        <v>3.891666667</v>
      </c>
      <c r="O17" s="22">
        <v>698</v>
      </c>
      <c r="P17" s="22">
        <v>19.600000000000001</v>
      </c>
      <c r="Q17" s="22" t="s">
        <v>107</v>
      </c>
      <c r="R17" s="22">
        <v>1</v>
      </c>
      <c r="S17" s="22">
        <v>3</v>
      </c>
      <c r="T17" s="22" t="s">
        <v>94</v>
      </c>
      <c r="U17">
        <v>60</v>
      </c>
      <c r="V17" s="22">
        <v>1</v>
      </c>
      <c r="W17" s="22">
        <v>1</v>
      </c>
      <c r="X17" s="22">
        <v>2</v>
      </c>
      <c r="Y17">
        <v>3.1</v>
      </c>
      <c r="Z17" s="22">
        <v>171.1</v>
      </c>
      <c r="AA17" s="22">
        <v>89.661139849999998</v>
      </c>
      <c r="AB17" s="22">
        <v>2</v>
      </c>
      <c r="AC17" s="22">
        <v>296.7</v>
      </c>
      <c r="AD17" s="22">
        <v>45.396255349999997</v>
      </c>
      <c r="AE17" s="22">
        <v>2</v>
      </c>
      <c r="AF17">
        <f t="shared" si="0"/>
        <v>63.1</v>
      </c>
      <c r="AG17" s="22">
        <v>0.57667677799999995</v>
      </c>
      <c r="AH17" s="22">
        <v>-0.55047334599999997</v>
      </c>
      <c r="AI17" s="22">
        <v>0.14900761200000001</v>
      </c>
    </row>
    <row r="18" spans="1:35" x14ac:dyDescent="0.25">
      <c r="A18" s="22">
        <v>17</v>
      </c>
      <c r="B18" s="22" t="s">
        <v>108</v>
      </c>
      <c r="C18" s="22">
        <v>2000</v>
      </c>
      <c r="D18" s="22">
        <v>14</v>
      </c>
      <c r="E18" s="22" t="s">
        <v>109</v>
      </c>
      <c r="F18" s="22" t="s">
        <v>90</v>
      </c>
      <c r="G18" s="22" t="s">
        <v>110</v>
      </c>
      <c r="H18" s="22" t="s">
        <v>111</v>
      </c>
      <c r="I18" s="22">
        <v>58.5</v>
      </c>
      <c r="J18" s="22">
        <v>26.1</v>
      </c>
      <c r="K18" s="22">
        <v>79</v>
      </c>
      <c r="L18" s="22">
        <v>-6.7</v>
      </c>
      <c r="M18" s="22">
        <v>16.8</v>
      </c>
      <c r="N18" s="22">
        <v>4.4416666669999998</v>
      </c>
      <c r="O18" s="22">
        <v>714</v>
      </c>
      <c r="P18" s="22">
        <v>16.8</v>
      </c>
      <c r="Q18" s="22" t="s">
        <v>112</v>
      </c>
      <c r="R18" s="22">
        <v>1</v>
      </c>
      <c r="S18" s="22">
        <v>1</v>
      </c>
      <c r="T18" s="22" t="s">
        <v>94</v>
      </c>
      <c r="U18">
        <v>10</v>
      </c>
      <c r="V18" s="22">
        <v>0</v>
      </c>
      <c r="W18" s="22">
        <v>0</v>
      </c>
      <c r="X18" s="22">
        <v>1</v>
      </c>
      <c r="Y18">
        <v>5.6000000000000005</v>
      </c>
      <c r="Z18" s="22">
        <v>207</v>
      </c>
      <c r="AA18" s="22">
        <v>65.053823870000002</v>
      </c>
      <c r="AB18" s="22">
        <v>2</v>
      </c>
      <c r="AC18" s="22">
        <v>208</v>
      </c>
      <c r="AD18" s="22">
        <v>42.426406870000001</v>
      </c>
      <c r="AE18" s="22">
        <v>2</v>
      </c>
      <c r="AF18">
        <f t="shared" si="0"/>
        <v>15.600000000000001</v>
      </c>
      <c r="AG18" s="22">
        <v>0.99519230800000003</v>
      </c>
      <c r="AH18" s="22">
        <v>-4.8192859999999999E-3</v>
      </c>
      <c r="AI18" s="22">
        <v>7.0185231000000001E-2</v>
      </c>
    </row>
    <row r="19" spans="1:35" x14ac:dyDescent="0.25">
      <c r="A19" s="22">
        <v>18</v>
      </c>
      <c r="B19" s="22" t="s">
        <v>108</v>
      </c>
      <c r="C19" s="22">
        <v>2000</v>
      </c>
      <c r="D19" s="22">
        <v>14</v>
      </c>
      <c r="E19" s="22" t="s">
        <v>109</v>
      </c>
      <c r="F19" s="22" t="s">
        <v>90</v>
      </c>
      <c r="G19" s="22" t="s">
        <v>110</v>
      </c>
      <c r="H19" s="22" t="s">
        <v>111</v>
      </c>
      <c r="I19" s="22">
        <v>58.5</v>
      </c>
      <c r="J19" s="22">
        <v>26.1</v>
      </c>
      <c r="K19" s="22">
        <v>79</v>
      </c>
      <c r="L19" s="22">
        <v>-6.7</v>
      </c>
      <c r="M19" s="22">
        <v>16.8</v>
      </c>
      <c r="N19" s="22">
        <v>4.4416666669999998</v>
      </c>
      <c r="O19" s="22">
        <v>714</v>
      </c>
      <c r="P19" s="22">
        <v>16.8</v>
      </c>
      <c r="Q19" s="22" t="s">
        <v>112</v>
      </c>
      <c r="R19" s="22">
        <v>1</v>
      </c>
      <c r="S19" s="22">
        <v>1</v>
      </c>
      <c r="T19" s="22" t="s">
        <v>94</v>
      </c>
      <c r="U19">
        <v>30</v>
      </c>
      <c r="V19" s="22">
        <v>0</v>
      </c>
      <c r="W19" s="22">
        <v>0</v>
      </c>
      <c r="X19" s="22">
        <v>1</v>
      </c>
      <c r="Y19">
        <v>5.6000000000000005</v>
      </c>
      <c r="Z19" s="22">
        <v>172</v>
      </c>
      <c r="AA19" s="22">
        <v>79.195959490000007</v>
      </c>
      <c r="AB19" s="22">
        <v>2</v>
      </c>
      <c r="AC19" s="22">
        <v>208</v>
      </c>
      <c r="AD19" s="22">
        <v>42.426406870000001</v>
      </c>
      <c r="AE19" s="22">
        <v>2</v>
      </c>
      <c r="AF19">
        <f t="shared" si="0"/>
        <v>35.6</v>
      </c>
      <c r="AG19" s="22">
        <v>0.82692307700000001</v>
      </c>
      <c r="AH19" s="22">
        <v>-0.19004360300000001</v>
      </c>
      <c r="AI19" s="22">
        <v>0.12680575999999999</v>
      </c>
    </row>
    <row r="20" spans="1:35" x14ac:dyDescent="0.25">
      <c r="A20" s="22">
        <v>19</v>
      </c>
      <c r="B20" s="22" t="s">
        <v>108</v>
      </c>
      <c r="C20" s="22">
        <v>2000</v>
      </c>
      <c r="D20" s="22">
        <v>14</v>
      </c>
      <c r="E20" s="22" t="s">
        <v>109</v>
      </c>
      <c r="F20" s="22" t="s">
        <v>90</v>
      </c>
      <c r="G20" s="22" t="s">
        <v>110</v>
      </c>
      <c r="H20" s="22" t="s">
        <v>111</v>
      </c>
      <c r="I20" s="22">
        <v>58.5</v>
      </c>
      <c r="J20" s="22">
        <v>26.1</v>
      </c>
      <c r="K20" s="22">
        <v>79</v>
      </c>
      <c r="L20" s="22">
        <v>-6.7</v>
      </c>
      <c r="M20" s="22">
        <v>16.8</v>
      </c>
      <c r="N20" s="22">
        <v>4.4416666669999998</v>
      </c>
      <c r="O20" s="22">
        <v>714</v>
      </c>
      <c r="P20" s="22">
        <v>16.8</v>
      </c>
      <c r="Q20" s="22" t="s">
        <v>112</v>
      </c>
      <c r="R20" s="22">
        <v>1</v>
      </c>
      <c r="S20" s="22">
        <v>1</v>
      </c>
      <c r="T20" s="22" t="s">
        <v>94</v>
      </c>
      <c r="U20">
        <v>100</v>
      </c>
      <c r="V20" s="22">
        <v>0</v>
      </c>
      <c r="W20" s="22">
        <v>0</v>
      </c>
      <c r="X20" s="22">
        <v>1</v>
      </c>
      <c r="Y20">
        <v>5.6000000000000005</v>
      </c>
      <c r="Z20" s="22">
        <v>183.5</v>
      </c>
      <c r="AA20" s="22">
        <v>119.501046</v>
      </c>
      <c r="AB20" s="22">
        <v>2</v>
      </c>
      <c r="AC20" s="22">
        <v>208</v>
      </c>
      <c r="AD20" s="22">
        <v>42.426406870000001</v>
      </c>
      <c r="AE20" s="22">
        <v>2</v>
      </c>
      <c r="AF20">
        <f t="shared" si="0"/>
        <v>105.6</v>
      </c>
      <c r="AG20" s="22">
        <v>0.88221153799999996</v>
      </c>
      <c r="AH20" s="22">
        <v>-0.125323412</v>
      </c>
      <c r="AI20" s="22">
        <v>0.23285398199999999</v>
      </c>
    </row>
    <row r="21" spans="1:35" x14ac:dyDescent="0.25">
      <c r="A21" s="22">
        <v>20</v>
      </c>
      <c r="B21" s="22" t="s">
        <v>108</v>
      </c>
      <c r="C21" s="22">
        <v>2000</v>
      </c>
      <c r="D21" s="22">
        <v>14</v>
      </c>
      <c r="E21" s="22" t="s">
        <v>109</v>
      </c>
      <c r="F21" s="22" t="s">
        <v>90</v>
      </c>
      <c r="G21" s="22" t="s">
        <v>110</v>
      </c>
      <c r="H21" s="22" t="s">
        <v>111</v>
      </c>
      <c r="I21" s="22">
        <v>58.5</v>
      </c>
      <c r="J21" s="22">
        <v>26.1</v>
      </c>
      <c r="K21" s="22">
        <v>79</v>
      </c>
      <c r="L21" s="22">
        <v>-6.7</v>
      </c>
      <c r="M21" s="22">
        <v>16.8</v>
      </c>
      <c r="N21" s="22">
        <v>4.4416666669999998</v>
      </c>
      <c r="O21" s="22">
        <v>714</v>
      </c>
      <c r="P21" s="22">
        <v>16.8</v>
      </c>
      <c r="Q21" s="22" t="s">
        <v>98</v>
      </c>
      <c r="R21" s="22">
        <v>0</v>
      </c>
      <c r="S21" s="22">
        <v>1</v>
      </c>
      <c r="T21" s="22" t="s">
        <v>94</v>
      </c>
      <c r="U21">
        <v>10</v>
      </c>
      <c r="V21" s="22">
        <v>0</v>
      </c>
      <c r="W21" s="22">
        <v>0</v>
      </c>
      <c r="X21" s="22">
        <v>1</v>
      </c>
      <c r="Y21">
        <v>5.6000000000000005</v>
      </c>
      <c r="Z21" s="22">
        <v>173.5</v>
      </c>
      <c r="AA21" s="22">
        <v>99.702056150000004</v>
      </c>
      <c r="AB21" s="22">
        <v>2</v>
      </c>
      <c r="AC21" s="22">
        <v>236.5</v>
      </c>
      <c r="AD21" s="22">
        <v>23.334523780000001</v>
      </c>
      <c r="AE21" s="22">
        <v>2</v>
      </c>
      <c r="AF21">
        <f t="shared" si="0"/>
        <v>15.600000000000001</v>
      </c>
      <c r="AG21" s="22">
        <v>0.73361522199999996</v>
      </c>
      <c r="AH21" s="22">
        <v>-0.30977060899999997</v>
      </c>
      <c r="AI21" s="22">
        <v>0.16997973799999999</v>
      </c>
    </row>
    <row r="22" spans="1:35" x14ac:dyDescent="0.25">
      <c r="A22" s="22">
        <v>21</v>
      </c>
      <c r="B22" s="22" t="s">
        <v>108</v>
      </c>
      <c r="C22" s="22">
        <v>2000</v>
      </c>
      <c r="D22" s="22">
        <v>14</v>
      </c>
      <c r="E22" s="22" t="s">
        <v>109</v>
      </c>
      <c r="F22" s="22" t="s">
        <v>90</v>
      </c>
      <c r="G22" s="22" t="s">
        <v>110</v>
      </c>
      <c r="H22" s="22" t="s">
        <v>111</v>
      </c>
      <c r="I22" s="22">
        <v>58.5</v>
      </c>
      <c r="J22" s="22">
        <v>26.1</v>
      </c>
      <c r="K22" s="22">
        <v>79</v>
      </c>
      <c r="L22" s="22">
        <v>-6.7</v>
      </c>
      <c r="M22" s="22">
        <v>16.8</v>
      </c>
      <c r="N22" s="22">
        <v>4.4416666669999998</v>
      </c>
      <c r="O22" s="22">
        <v>714</v>
      </c>
      <c r="P22" s="22">
        <v>16.8</v>
      </c>
      <c r="Q22" s="22" t="s">
        <v>98</v>
      </c>
      <c r="R22" s="22">
        <v>0</v>
      </c>
      <c r="S22" s="22">
        <v>1</v>
      </c>
      <c r="T22" s="22" t="s">
        <v>94</v>
      </c>
      <c r="U22">
        <v>30</v>
      </c>
      <c r="V22" s="22">
        <v>0</v>
      </c>
      <c r="W22" s="22">
        <v>0</v>
      </c>
      <c r="X22" s="22">
        <v>1</v>
      </c>
      <c r="Y22">
        <v>5.6000000000000005</v>
      </c>
      <c r="Z22" s="22">
        <v>201.5</v>
      </c>
      <c r="AA22" s="22">
        <v>150.6137444</v>
      </c>
      <c r="AB22" s="22">
        <v>2</v>
      </c>
      <c r="AC22" s="22">
        <v>236.5</v>
      </c>
      <c r="AD22" s="22">
        <v>23.334523780000001</v>
      </c>
      <c r="AE22" s="22">
        <v>2</v>
      </c>
      <c r="AF22">
        <f t="shared" si="0"/>
        <v>35.6</v>
      </c>
      <c r="AG22" s="22">
        <v>0.85200845700000005</v>
      </c>
      <c r="AH22" s="22">
        <v>-0.160158827</v>
      </c>
      <c r="AI22" s="22">
        <v>0.28421777799999998</v>
      </c>
    </row>
    <row r="23" spans="1:35" x14ac:dyDescent="0.25">
      <c r="A23" s="22">
        <v>22</v>
      </c>
      <c r="B23" s="22" t="s">
        <v>108</v>
      </c>
      <c r="C23" s="22">
        <v>2000</v>
      </c>
      <c r="D23" s="22">
        <v>14</v>
      </c>
      <c r="E23" s="22" t="s">
        <v>109</v>
      </c>
      <c r="F23" s="22" t="s">
        <v>90</v>
      </c>
      <c r="G23" s="22" t="s">
        <v>110</v>
      </c>
      <c r="H23" s="22" t="s">
        <v>111</v>
      </c>
      <c r="I23" s="22">
        <v>58.5</v>
      </c>
      <c r="J23" s="22">
        <v>26.1</v>
      </c>
      <c r="K23" s="22">
        <v>79</v>
      </c>
      <c r="L23" s="22">
        <v>-6.7</v>
      </c>
      <c r="M23" s="22">
        <v>16.8</v>
      </c>
      <c r="N23" s="22">
        <v>4.4416666669999998</v>
      </c>
      <c r="O23" s="22">
        <v>714</v>
      </c>
      <c r="P23" s="22">
        <v>16.8</v>
      </c>
      <c r="Q23" s="22" t="s">
        <v>98</v>
      </c>
      <c r="R23" s="22">
        <v>0</v>
      </c>
      <c r="S23" s="22">
        <v>1</v>
      </c>
      <c r="T23" s="22" t="s">
        <v>94</v>
      </c>
      <c r="U23">
        <v>100</v>
      </c>
      <c r="V23" s="22">
        <v>0</v>
      </c>
      <c r="W23" s="22">
        <v>0</v>
      </c>
      <c r="X23" s="22">
        <v>1</v>
      </c>
      <c r="Y23">
        <v>5.6000000000000005</v>
      </c>
      <c r="Z23" s="22">
        <v>180</v>
      </c>
      <c r="AA23" s="22">
        <v>87.681240869999996</v>
      </c>
      <c r="AB23" s="22">
        <v>2</v>
      </c>
      <c r="AC23" s="22">
        <v>236.5</v>
      </c>
      <c r="AD23" s="22">
        <v>23.334523780000001</v>
      </c>
      <c r="AE23" s="22">
        <v>2</v>
      </c>
      <c r="AF23">
        <f t="shared" si="0"/>
        <v>105.6</v>
      </c>
      <c r="AG23" s="22">
        <v>0.76109936600000005</v>
      </c>
      <c r="AH23" s="22">
        <v>-0.27299135699999999</v>
      </c>
      <c r="AI23" s="22">
        <v>0.123509471</v>
      </c>
    </row>
    <row r="24" spans="1:35" x14ac:dyDescent="0.25">
      <c r="A24" s="22">
        <v>23</v>
      </c>
      <c r="B24" s="22" t="s">
        <v>113</v>
      </c>
      <c r="C24" s="22">
        <v>2000</v>
      </c>
      <c r="D24" s="22">
        <v>15</v>
      </c>
      <c r="E24" s="22" t="s">
        <v>109</v>
      </c>
      <c r="F24" s="22" t="s">
        <v>90</v>
      </c>
      <c r="G24" s="22" t="s">
        <v>110</v>
      </c>
      <c r="H24" s="22" t="s">
        <v>114</v>
      </c>
      <c r="I24" s="22">
        <v>45.34</v>
      </c>
      <c r="J24" s="22">
        <v>3.56</v>
      </c>
      <c r="K24" s="22">
        <v>1350</v>
      </c>
      <c r="L24" s="22">
        <v>0.7</v>
      </c>
      <c r="M24" s="22">
        <v>17.100000000000001</v>
      </c>
      <c r="N24" s="22">
        <v>8.8166666669999998</v>
      </c>
      <c r="O24" s="22">
        <v>820</v>
      </c>
      <c r="P24" s="22">
        <v>17.100000000000001</v>
      </c>
      <c r="Q24" s="22" t="s">
        <v>98</v>
      </c>
      <c r="R24" s="22">
        <v>0</v>
      </c>
      <c r="S24" s="22">
        <v>1</v>
      </c>
      <c r="T24" s="22" t="s">
        <v>94</v>
      </c>
      <c r="U24">
        <v>10</v>
      </c>
      <c r="V24" s="22">
        <v>0</v>
      </c>
      <c r="W24" s="22">
        <v>0</v>
      </c>
      <c r="X24" s="22">
        <v>1</v>
      </c>
      <c r="Y24">
        <v>10.5</v>
      </c>
      <c r="Z24" s="22">
        <v>232.9627667</v>
      </c>
      <c r="AA24" s="22">
        <v>108.5367052</v>
      </c>
      <c r="AB24" s="22">
        <v>6</v>
      </c>
      <c r="AC24" s="22">
        <v>129.04265000000001</v>
      </c>
      <c r="AD24" s="22">
        <v>35.978018089999999</v>
      </c>
      <c r="AE24" s="22">
        <v>6</v>
      </c>
      <c r="AF24">
        <f t="shared" si="0"/>
        <v>20.5</v>
      </c>
      <c r="AG24" s="22">
        <v>1.805316046</v>
      </c>
      <c r="AH24" s="22">
        <v>0.59073567100000002</v>
      </c>
      <c r="AI24" s="22">
        <v>4.9132278000000001E-2</v>
      </c>
    </row>
    <row r="25" spans="1:35" x14ac:dyDescent="0.25">
      <c r="A25" s="22">
        <v>24</v>
      </c>
      <c r="B25" s="22" t="s">
        <v>113</v>
      </c>
      <c r="C25" s="22">
        <v>2000</v>
      </c>
      <c r="D25" s="22">
        <v>15</v>
      </c>
      <c r="E25" s="22" t="s">
        <v>109</v>
      </c>
      <c r="F25" s="22" t="s">
        <v>90</v>
      </c>
      <c r="G25" s="22" t="s">
        <v>110</v>
      </c>
      <c r="H25" s="22" t="s">
        <v>114</v>
      </c>
      <c r="I25" s="22">
        <v>45.34</v>
      </c>
      <c r="J25" s="22">
        <v>3.56</v>
      </c>
      <c r="K25" s="22">
        <v>1350</v>
      </c>
      <c r="L25" s="22">
        <v>0.7</v>
      </c>
      <c r="M25" s="22">
        <v>17.100000000000001</v>
      </c>
      <c r="N25" s="22">
        <v>8.8166666669999998</v>
      </c>
      <c r="O25" s="22">
        <v>820</v>
      </c>
      <c r="P25" s="22">
        <v>17.100000000000001</v>
      </c>
      <c r="Q25" s="22" t="s">
        <v>98</v>
      </c>
      <c r="R25" s="22">
        <v>0</v>
      </c>
      <c r="S25" s="22">
        <v>1</v>
      </c>
      <c r="T25" s="22" t="s">
        <v>94</v>
      </c>
      <c r="U25">
        <v>30</v>
      </c>
      <c r="V25" s="22">
        <v>0</v>
      </c>
      <c r="W25" s="22">
        <v>0</v>
      </c>
      <c r="X25" s="22">
        <v>1</v>
      </c>
      <c r="Y25">
        <v>10.5</v>
      </c>
      <c r="Z25" s="22">
        <v>158.25021670000001</v>
      </c>
      <c r="AA25" s="22">
        <v>39.559302449999997</v>
      </c>
      <c r="AB25" s="22">
        <v>6</v>
      </c>
      <c r="AC25" s="22">
        <v>129.04265000000001</v>
      </c>
      <c r="AD25" s="22">
        <v>35.978018089999999</v>
      </c>
      <c r="AE25" s="22">
        <v>6</v>
      </c>
      <c r="AF25">
        <f t="shared" si="0"/>
        <v>40.5</v>
      </c>
      <c r="AG25" s="22">
        <v>1.226340413</v>
      </c>
      <c r="AH25" s="22">
        <v>0.20403446</v>
      </c>
      <c r="AI25" s="22">
        <v>2.3370529000000001E-2</v>
      </c>
    </row>
    <row r="26" spans="1:35" x14ac:dyDescent="0.25">
      <c r="A26" s="22">
        <v>25</v>
      </c>
      <c r="B26" s="22" t="s">
        <v>113</v>
      </c>
      <c r="C26" s="22">
        <v>2000</v>
      </c>
      <c r="D26" s="22">
        <v>15</v>
      </c>
      <c r="E26" s="22" t="s">
        <v>109</v>
      </c>
      <c r="F26" s="22" t="s">
        <v>90</v>
      </c>
      <c r="G26" s="22" t="s">
        <v>110</v>
      </c>
      <c r="H26" s="22" t="s">
        <v>114</v>
      </c>
      <c r="I26" s="22">
        <v>45.34</v>
      </c>
      <c r="J26" s="22">
        <v>3.56</v>
      </c>
      <c r="K26" s="22">
        <v>1350</v>
      </c>
      <c r="L26" s="22">
        <v>0.7</v>
      </c>
      <c r="M26" s="22">
        <v>17.100000000000001</v>
      </c>
      <c r="N26" s="22">
        <v>8.8166666669999998</v>
      </c>
      <c r="O26" s="22">
        <v>820</v>
      </c>
      <c r="P26" s="22">
        <v>17.100000000000001</v>
      </c>
      <c r="Q26" s="22" t="s">
        <v>98</v>
      </c>
      <c r="R26" s="22">
        <v>0</v>
      </c>
      <c r="S26" s="22">
        <v>1</v>
      </c>
      <c r="T26" s="22" t="s">
        <v>94</v>
      </c>
      <c r="U26">
        <v>100</v>
      </c>
      <c r="V26" s="22">
        <v>0</v>
      </c>
      <c r="W26" s="22">
        <v>0</v>
      </c>
      <c r="X26" s="22">
        <v>1</v>
      </c>
      <c r="Y26">
        <v>10.5</v>
      </c>
      <c r="Z26" s="22">
        <v>186.69926000000001</v>
      </c>
      <c r="AA26" s="22">
        <v>68.052641919999999</v>
      </c>
      <c r="AB26" s="22">
        <v>5</v>
      </c>
      <c r="AC26" s="22">
        <v>129.04265000000001</v>
      </c>
      <c r="AD26" s="22">
        <v>35.978018089999999</v>
      </c>
      <c r="AE26" s="22">
        <v>6</v>
      </c>
      <c r="AF26">
        <f t="shared" si="0"/>
        <v>110.5</v>
      </c>
      <c r="AG26" s="22">
        <v>1.4468027429999999</v>
      </c>
      <c r="AH26" s="22">
        <v>0.36935611699999998</v>
      </c>
      <c r="AI26" s="22">
        <v>3.9528219000000003E-2</v>
      </c>
    </row>
    <row r="27" spans="1:35" x14ac:dyDescent="0.25">
      <c r="A27" s="22">
        <v>26</v>
      </c>
      <c r="B27" s="22" t="s">
        <v>115</v>
      </c>
      <c r="C27" s="22">
        <v>2000</v>
      </c>
      <c r="D27" s="22">
        <v>16</v>
      </c>
      <c r="E27" s="22" t="s">
        <v>109</v>
      </c>
      <c r="F27" s="22" t="s">
        <v>90</v>
      </c>
      <c r="G27" s="22" t="s">
        <v>110</v>
      </c>
      <c r="H27" s="22" t="s">
        <v>116</v>
      </c>
      <c r="I27" s="22">
        <v>61.5</v>
      </c>
      <c r="J27" s="22">
        <v>24.2</v>
      </c>
      <c r="K27" s="22">
        <v>150</v>
      </c>
      <c r="L27" s="22">
        <v>-8.1</v>
      </c>
      <c r="M27" s="22">
        <v>16.7</v>
      </c>
      <c r="N27" s="22">
        <v>3.6666666669999999</v>
      </c>
      <c r="O27" s="22">
        <v>569</v>
      </c>
      <c r="P27" s="22">
        <v>16.7</v>
      </c>
      <c r="Q27" s="22" t="s">
        <v>98</v>
      </c>
      <c r="R27" s="22">
        <v>0</v>
      </c>
      <c r="S27" s="22">
        <v>1</v>
      </c>
      <c r="T27" s="22" t="s">
        <v>94</v>
      </c>
      <c r="U27">
        <v>10</v>
      </c>
      <c r="V27" s="22">
        <v>0</v>
      </c>
      <c r="W27" s="22">
        <v>0</v>
      </c>
      <c r="X27" s="22">
        <v>1</v>
      </c>
      <c r="Y27">
        <v>7</v>
      </c>
      <c r="Z27" s="22">
        <v>144.9</v>
      </c>
      <c r="AA27" s="22">
        <v>111.40455470000001</v>
      </c>
      <c r="AB27" s="22">
        <v>3</v>
      </c>
      <c r="AC27" s="22">
        <v>170.66</v>
      </c>
      <c r="AD27" s="22">
        <v>124.58529129999999</v>
      </c>
      <c r="AE27" s="22">
        <v>3</v>
      </c>
      <c r="AF27">
        <f t="shared" si="0"/>
        <v>17</v>
      </c>
      <c r="AG27" s="22">
        <v>0.84905660400000005</v>
      </c>
      <c r="AH27" s="22">
        <v>-0.163629424</v>
      </c>
      <c r="AI27" s="22">
        <v>0.37468032600000001</v>
      </c>
    </row>
    <row r="28" spans="1:35" x14ac:dyDescent="0.25">
      <c r="A28" s="22">
        <v>27</v>
      </c>
      <c r="B28" s="22" t="s">
        <v>115</v>
      </c>
      <c r="C28" s="22">
        <v>2000</v>
      </c>
      <c r="D28" s="22">
        <v>16</v>
      </c>
      <c r="E28" s="22" t="s">
        <v>109</v>
      </c>
      <c r="F28" s="22" t="s">
        <v>90</v>
      </c>
      <c r="G28" s="22" t="s">
        <v>110</v>
      </c>
      <c r="H28" s="22" t="s">
        <v>116</v>
      </c>
      <c r="I28" s="22">
        <v>61.5</v>
      </c>
      <c r="J28" s="22">
        <v>24.2</v>
      </c>
      <c r="K28" s="22">
        <v>150</v>
      </c>
      <c r="L28" s="22">
        <v>-8.1</v>
      </c>
      <c r="M28" s="22">
        <v>16.7</v>
      </c>
      <c r="N28" s="22">
        <v>3.6666666669999999</v>
      </c>
      <c r="O28" s="22">
        <v>569</v>
      </c>
      <c r="P28" s="22">
        <v>16.7</v>
      </c>
      <c r="Q28" s="22" t="s">
        <v>98</v>
      </c>
      <c r="R28" s="22">
        <v>0</v>
      </c>
      <c r="S28" s="22">
        <v>1</v>
      </c>
      <c r="T28" s="22" t="s">
        <v>94</v>
      </c>
      <c r="U28">
        <v>30</v>
      </c>
      <c r="V28" s="22">
        <v>0</v>
      </c>
      <c r="W28" s="22">
        <v>0</v>
      </c>
      <c r="X28" s="22">
        <v>1</v>
      </c>
      <c r="Y28">
        <v>7</v>
      </c>
      <c r="Z28" s="22">
        <v>132.02000000000001</v>
      </c>
      <c r="AA28" s="22">
        <v>65.754260700000003</v>
      </c>
      <c r="AB28" s="22">
        <v>3</v>
      </c>
      <c r="AC28" s="22">
        <v>170.66</v>
      </c>
      <c r="AD28" s="22">
        <v>124.58529129999999</v>
      </c>
      <c r="AE28" s="22">
        <v>3</v>
      </c>
      <c r="AF28">
        <f t="shared" si="0"/>
        <v>37</v>
      </c>
      <c r="AG28" s="22">
        <v>0.77358490599999996</v>
      </c>
      <c r="AH28" s="22">
        <v>-0.256719847</v>
      </c>
      <c r="AI28" s="22">
        <v>0.260332165</v>
      </c>
    </row>
    <row r="29" spans="1:35" x14ac:dyDescent="0.25">
      <c r="A29" s="22">
        <v>28</v>
      </c>
      <c r="B29" s="22" t="s">
        <v>115</v>
      </c>
      <c r="C29" s="22">
        <v>2000</v>
      </c>
      <c r="D29" s="22">
        <v>16</v>
      </c>
      <c r="E29" s="22" t="s">
        <v>109</v>
      </c>
      <c r="F29" s="22" t="s">
        <v>90</v>
      </c>
      <c r="G29" s="22" t="s">
        <v>110</v>
      </c>
      <c r="H29" s="22" t="s">
        <v>116</v>
      </c>
      <c r="I29" s="22">
        <v>61.5</v>
      </c>
      <c r="J29" s="22">
        <v>24.2</v>
      </c>
      <c r="K29" s="22">
        <v>150</v>
      </c>
      <c r="L29" s="22">
        <v>-8.1</v>
      </c>
      <c r="M29" s="22">
        <v>16.7</v>
      </c>
      <c r="N29" s="22">
        <v>3.6666666669999999</v>
      </c>
      <c r="O29" s="22">
        <v>569</v>
      </c>
      <c r="P29" s="22">
        <v>16.7</v>
      </c>
      <c r="Q29" s="22" t="s">
        <v>98</v>
      </c>
      <c r="R29" s="22">
        <v>0</v>
      </c>
      <c r="S29" s="22">
        <v>1</v>
      </c>
      <c r="T29" s="22" t="s">
        <v>94</v>
      </c>
      <c r="U29">
        <v>100</v>
      </c>
      <c r="V29" s="22">
        <v>0</v>
      </c>
      <c r="W29" s="22">
        <v>0</v>
      </c>
      <c r="X29" s="22">
        <v>1</v>
      </c>
      <c r="Y29">
        <v>7</v>
      </c>
      <c r="Z29" s="22">
        <v>241.5</v>
      </c>
      <c r="AA29" s="22">
        <v>129.96200830000001</v>
      </c>
      <c r="AB29" s="22">
        <v>3</v>
      </c>
      <c r="AC29" s="22">
        <v>170.66</v>
      </c>
      <c r="AD29" s="22">
        <v>124.58529129999999</v>
      </c>
      <c r="AE29" s="22">
        <v>3</v>
      </c>
      <c r="AF29">
        <f t="shared" si="0"/>
        <v>107</v>
      </c>
      <c r="AG29" s="22">
        <v>1.41509434</v>
      </c>
      <c r="AH29" s="22">
        <v>0.34719620000000001</v>
      </c>
      <c r="AI29" s="22">
        <v>0.27417662300000001</v>
      </c>
    </row>
    <row r="30" spans="1:35" x14ac:dyDescent="0.25">
      <c r="A30" s="22">
        <v>29</v>
      </c>
      <c r="B30" s="22" t="s">
        <v>117</v>
      </c>
      <c r="C30" s="22">
        <v>2000</v>
      </c>
      <c r="D30" s="22">
        <v>17</v>
      </c>
      <c r="E30" s="22" t="s">
        <v>109</v>
      </c>
      <c r="F30" s="22" t="s">
        <v>90</v>
      </c>
      <c r="G30" s="22" t="s">
        <v>110</v>
      </c>
      <c r="H30" s="22" t="s">
        <v>118</v>
      </c>
      <c r="I30" s="22">
        <v>57.3</v>
      </c>
      <c r="J30" s="22">
        <v>-3.6</v>
      </c>
      <c r="K30" s="22">
        <v>275</v>
      </c>
      <c r="L30" s="22">
        <v>2.7</v>
      </c>
      <c r="M30" s="22">
        <v>14.3</v>
      </c>
      <c r="N30" s="22">
        <v>8.15</v>
      </c>
      <c r="O30" s="22">
        <v>670</v>
      </c>
      <c r="P30" s="22">
        <v>14.3</v>
      </c>
      <c r="Q30" s="22" t="s">
        <v>98</v>
      </c>
      <c r="R30" s="22">
        <v>0</v>
      </c>
      <c r="S30" s="22">
        <v>1</v>
      </c>
      <c r="T30" s="22" t="s">
        <v>94</v>
      </c>
      <c r="U30">
        <v>10</v>
      </c>
      <c r="V30" s="22">
        <v>0</v>
      </c>
      <c r="W30" s="22">
        <v>0</v>
      </c>
      <c r="X30" s="22">
        <v>1</v>
      </c>
      <c r="Y30">
        <v>11</v>
      </c>
      <c r="Z30" s="22">
        <v>263.25802900000002</v>
      </c>
      <c r="AA30" s="22">
        <v>83.458046120000006</v>
      </c>
      <c r="AB30" s="22">
        <v>3</v>
      </c>
      <c r="AC30" s="22">
        <v>131.8272891</v>
      </c>
      <c r="AD30" s="22">
        <v>17.920103959999999</v>
      </c>
      <c r="AE30" s="22">
        <v>3</v>
      </c>
      <c r="AF30">
        <f t="shared" si="0"/>
        <v>21</v>
      </c>
      <c r="AG30" s="22">
        <v>1.9969919030000001</v>
      </c>
      <c r="AH30" s="22">
        <v>0.69164199999999998</v>
      </c>
      <c r="AI30" s="22">
        <v>3.9660101000000003E-2</v>
      </c>
    </row>
    <row r="31" spans="1:35" x14ac:dyDescent="0.25">
      <c r="A31" s="22">
        <v>30</v>
      </c>
      <c r="B31" s="22" t="s">
        <v>117</v>
      </c>
      <c r="C31" s="22">
        <v>2000</v>
      </c>
      <c r="D31" s="22">
        <v>17</v>
      </c>
      <c r="E31" s="22" t="s">
        <v>109</v>
      </c>
      <c r="F31" s="22" t="s">
        <v>90</v>
      </c>
      <c r="G31" s="22" t="s">
        <v>110</v>
      </c>
      <c r="H31" s="22" t="s">
        <v>118</v>
      </c>
      <c r="I31" s="22">
        <v>57.3</v>
      </c>
      <c r="J31" s="22">
        <v>-3.6</v>
      </c>
      <c r="K31" s="22">
        <v>275</v>
      </c>
      <c r="L31" s="22">
        <v>2.7</v>
      </c>
      <c r="M31" s="22">
        <v>14.3</v>
      </c>
      <c r="N31" s="22">
        <v>8.15</v>
      </c>
      <c r="O31" s="22">
        <v>670</v>
      </c>
      <c r="P31" s="22">
        <v>14.3</v>
      </c>
      <c r="Q31" s="22" t="s">
        <v>98</v>
      </c>
      <c r="R31" s="22">
        <v>0</v>
      </c>
      <c r="S31" s="22">
        <v>1</v>
      </c>
      <c r="T31" s="22" t="s">
        <v>94</v>
      </c>
      <c r="U31">
        <v>30</v>
      </c>
      <c r="V31" s="22">
        <v>0</v>
      </c>
      <c r="W31" s="22">
        <v>0</v>
      </c>
      <c r="X31" s="22">
        <v>1</v>
      </c>
      <c r="Y31">
        <v>11</v>
      </c>
      <c r="Z31" s="22">
        <v>197.23791929999999</v>
      </c>
      <c r="AA31" s="22">
        <v>32.605497939999999</v>
      </c>
      <c r="AB31" s="22">
        <v>3</v>
      </c>
      <c r="AC31" s="22">
        <v>131.8272891</v>
      </c>
      <c r="AD31" s="22">
        <v>17.920103959999999</v>
      </c>
      <c r="AE31" s="22">
        <v>3</v>
      </c>
      <c r="AF31">
        <f t="shared" si="0"/>
        <v>41</v>
      </c>
      <c r="AG31" s="22">
        <v>1.4961842919999999</v>
      </c>
      <c r="AH31" s="22">
        <v>0.40291806200000002</v>
      </c>
      <c r="AI31" s="22">
        <v>1.5268739E-2</v>
      </c>
    </row>
    <row r="32" spans="1:35" x14ac:dyDescent="0.25">
      <c r="A32" s="22">
        <v>31</v>
      </c>
      <c r="B32" s="22" t="s">
        <v>117</v>
      </c>
      <c r="C32" s="22">
        <v>2000</v>
      </c>
      <c r="D32" s="22">
        <v>17</v>
      </c>
      <c r="E32" s="22" t="s">
        <v>109</v>
      </c>
      <c r="F32" s="22" t="s">
        <v>90</v>
      </c>
      <c r="G32" s="22" t="s">
        <v>110</v>
      </c>
      <c r="H32" s="22" t="s">
        <v>118</v>
      </c>
      <c r="I32" s="22">
        <v>57.3</v>
      </c>
      <c r="J32" s="22">
        <v>-3.6</v>
      </c>
      <c r="K32" s="22">
        <v>275</v>
      </c>
      <c r="L32" s="22">
        <v>2.7</v>
      </c>
      <c r="M32" s="22">
        <v>14.3</v>
      </c>
      <c r="N32" s="22">
        <v>8.15</v>
      </c>
      <c r="O32" s="22">
        <v>670</v>
      </c>
      <c r="P32" s="22">
        <v>14.3</v>
      </c>
      <c r="Q32" s="22" t="s">
        <v>98</v>
      </c>
      <c r="R32" s="22">
        <v>0</v>
      </c>
      <c r="S32" s="22">
        <v>1</v>
      </c>
      <c r="T32" s="22" t="s">
        <v>94</v>
      </c>
      <c r="U32">
        <v>100</v>
      </c>
      <c r="V32" s="22">
        <v>0</v>
      </c>
      <c r="W32" s="22">
        <v>0</v>
      </c>
      <c r="X32" s="22">
        <v>1</v>
      </c>
      <c r="Y32">
        <v>11</v>
      </c>
      <c r="Z32" s="22">
        <v>146.69811189999999</v>
      </c>
      <c r="AA32" s="22">
        <v>19.568176820000001</v>
      </c>
      <c r="AB32" s="22">
        <v>3</v>
      </c>
      <c r="AC32" s="22">
        <v>131.8272891</v>
      </c>
      <c r="AD32" s="22">
        <v>17.920103959999999</v>
      </c>
      <c r="AE32" s="22">
        <v>3</v>
      </c>
      <c r="AF32">
        <f t="shared" si="0"/>
        <v>111</v>
      </c>
      <c r="AG32" s="22">
        <v>1.1128053440000001</v>
      </c>
      <c r="AH32" s="22">
        <v>0.106884164</v>
      </c>
      <c r="AI32" s="22">
        <v>1.2090587E-2</v>
      </c>
    </row>
    <row r="33" spans="1:35" x14ac:dyDescent="0.25">
      <c r="A33" s="22">
        <v>32</v>
      </c>
      <c r="B33" s="22" t="s">
        <v>119</v>
      </c>
      <c r="C33" s="22">
        <v>2000</v>
      </c>
      <c r="D33" s="22">
        <v>19</v>
      </c>
      <c r="E33" s="22" t="s">
        <v>109</v>
      </c>
      <c r="F33" s="22" t="s">
        <v>90</v>
      </c>
      <c r="G33" s="22" t="s">
        <v>110</v>
      </c>
      <c r="H33" s="22" t="s">
        <v>120</v>
      </c>
      <c r="I33" s="22">
        <v>45.32</v>
      </c>
      <c r="J33" s="22">
        <v>3.54</v>
      </c>
      <c r="K33" s="22">
        <v>1300</v>
      </c>
      <c r="L33" s="22">
        <v>0.7</v>
      </c>
      <c r="M33" s="22">
        <v>17.100000000000001</v>
      </c>
      <c r="N33" s="22">
        <v>8.8166666669999998</v>
      </c>
      <c r="O33" s="22">
        <v>820</v>
      </c>
      <c r="P33" s="22">
        <v>17.100000000000001</v>
      </c>
      <c r="Q33" s="22" t="s">
        <v>102</v>
      </c>
      <c r="R33" s="22">
        <v>0</v>
      </c>
      <c r="S33" s="22">
        <v>1</v>
      </c>
      <c r="T33" s="22" t="s">
        <v>94</v>
      </c>
      <c r="U33">
        <v>50</v>
      </c>
      <c r="V33" s="22">
        <v>0</v>
      </c>
      <c r="W33" s="22">
        <v>0</v>
      </c>
      <c r="X33" s="22">
        <v>1</v>
      </c>
      <c r="Y33">
        <v>11.899999999999999</v>
      </c>
      <c r="Z33" s="22">
        <v>235.6</v>
      </c>
      <c r="AA33" s="22">
        <v>77.116794540000001</v>
      </c>
      <c r="AB33" s="22">
        <v>3</v>
      </c>
      <c r="AC33" s="22">
        <v>427.4</v>
      </c>
      <c r="AD33" s="22">
        <v>97.521894979999999</v>
      </c>
      <c r="AE33" s="22">
        <v>3</v>
      </c>
      <c r="AF33">
        <f t="shared" si="0"/>
        <v>61.9</v>
      </c>
      <c r="AG33" s="22">
        <v>0.55124005600000003</v>
      </c>
      <c r="AH33" s="22">
        <v>-0.59558489100000001</v>
      </c>
      <c r="AI33" s="22">
        <v>5.3067556000000002E-2</v>
      </c>
    </row>
    <row r="34" spans="1:35" x14ac:dyDescent="0.25">
      <c r="A34" s="22">
        <v>33</v>
      </c>
      <c r="B34" s="22" t="s">
        <v>121</v>
      </c>
      <c r="C34" s="22">
        <v>2010</v>
      </c>
      <c r="D34" s="22">
        <v>20</v>
      </c>
      <c r="E34" s="22" t="s">
        <v>89</v>
      </c>
      <c r="F34" s="22" t="s">
        <v>90</v>
      </c>
      <c r="G34" s="22" t="s">
        <v>91</v>
      </c>
      <c r="H34" s="22" t="s">
        <v>122</v>
      </c>
      <c r="I34" s="22">
        <v>46.21</v>
      </c>
      <c r="J34" s="22">
        <v>11.44</v>
      </c>
      <c r="K34" s="22">
        <v>1800</v>
      </c>
      <c r="L34" s="22">
        <v>-5.7</v>
      </c>
      <c r="M34" s="22">
        <v>11.1</v>
      </c>
      <c r="N34" s="22">
        <v>2.5499999999999998</v>
      </c>
      <c r="O34" s="22">
        <v>1910</v>
      </c>
      <c r="P34" s="22">
        <v>11.1</v>
      </c>
      <c r="Q34" s="22" t="s">
        <v>102</v>
      </c>
      <c r="R34" s="22">
        <v>0</v>
      </c>
      <c r="S34" s="22">
        <v>4</v>
      </c>
      <c r="T34" s="22" t="s">
        <v>94</v>
      </c>
      <c r="U34">
        <v>10</v>
      </c>
      <c r="V34" s="22">
        <v>0</v>
      </c>
      <c r="W34" s="22">
        <v>1</v>
      </c>
      <c r="X34" s="22">
        <v>2</v>
      </c>
      <c r="Y34">
        <v>8</v>
      </c>
      <c r="Z34" s="22">
        <v>281.5</v>
      </c>
      <c r="AA34" s="22">
        <v>197.25026399999999</v>
      </c>
      <c r="AB34" s="22">
        <v>4</v>
      </c>
      <c r="AC34" s="22">
        <v>317</v>
      </c>
      <c r="AD34" s="22">
        <v>121.2023102</v>
      </c>
      <c r="AE34" s="22">
        <v>4</v>
      </c>
      <c r="AF34">
        <f t="shared" si="0"/>
        <v>18</v>
      </c>
      <c r="AG34" s="22">
        <v>0.88801261799999998</v>
      </c>
      <c r="AH34" s="22">
        <v>-0.11876932599999999</v>
      </c>
      <c r="AI34" s="22">
        <v>0.159295411</v>
      </c>
    </row>
    <row r="35" spans="1:35" x14ac:dyDescent="0.25">
      <c r="A35" s="22">
        <v>34</v>
      </c>
      <c r="B35" s="22" t="s">
        <v>121</v>
      </c>
      <c r="C35" s="22">
        <v>2010</v>
      </c>
      <c r="D35" s="22">
        <v>20</v>
      </c>
      <c r="E35" s="22" t="s">
        <v>89</v>
      </c>
      <c r="F35" s="22" t="s">
        <v>90</v>
      </c>
      <c r="G35" s="22" t="s">
        <v>91</v>
      </c>
      <c r="H35" s="22" t="s">
        <v>122</v>
      </c>
      <c r="I35" s="22">
        <v>46.21</v>
      </c>
      <c r="J35" s="22">
        <v>11.44</v>
      </c>
      <c r="K35" s="22">
        <v>1800</v>
      </c>
      <c r="L35" s="22">
        <v>-5.7</v>
      </c>
      <c r="M35" s="22">
        <v>11.1</v>
      </c>
      <c r="N35" s="22">
        <v>2.5499999999999998</v>
      </c>
      <c r="O35" s="22">
        <v>1910</v>
      </c>
      <c r="P35" s="22">
        <v>11.1</v>
      </c>
      <c r="Q35" s="22" t="s">
        <v>102</v>
      </c>
      <c r="R35" s="22">
        <v>0</v>
      </c>
      <c r="S35" s="22">
        <v>4</v>
      </c>
      <c r="T35" s="22" t="s">
        <v>94</v>
      </c>
      <c r="U35">
        <v>10</v>
      </c>
      <c r="V35" s="22">
        <v>1</v>
      </c>
      <c r="W35" s="22">
        <v>1</v>
      </c>
      <c r="X35" s="22">
        <v>2</v>
      </c>
      <c r="Y35">
        <v>8</v>
      </c>
      <c r="Z35" s="22">
        <v>432.25</v>
      </c>
      <c r="AA35" s="22">
        <v>371.14541179999998</v>
      </c>
      <c r="AB35" s="22">
        <v>4</v>
      </c>
      <c r="AC35" s="22">
        <v>317</v>
      </c>
      <c r="AD35" s="22">
        <v>121.2023102</v>
      </c>
      <c r="AE35" s="22">
        <v>4</v>
      </c>
      <c r="AF35">
        <f t="shared" si="0"/>
        <v>18</v>
      </c>
      <c r="AG35" s="22">
        <v>1.3635646690000001</v>
      </c>
      <c r="AH35" s="22">
        <v>0.310102351</v>
      </c>
      <c r="AI35" s="22">
        <v>0.22086023499999999</v>
      </c>
    </row>
    <row r="36" spans="1:35" x14ac:dyDescent="0.25">
      <c r="A36" s="22">
        <v>35</v>
      </c>
      <c r="B36" s="22" t="s">
        <v>121</v>
      </c>
      <c r="C36" s="22">
        <v>2010</v>
      </c>
      <c r="D36" s="22">
        <v>20</v>
      </c>
      <c r="E36" s="22" t="s">
        <v>89</v>
      </c>
      <c r="F36" s="22" t="s">
        <v>90</v>
      </c>
      <c r="G36" s="22" t="s">
        <v>91</v>
      </c>
      <c r="H36" s="22" t="s">
        <v>122</v>
      </c>
      <c r="I36" s="22">
        <v>46.21</v>
      </c>
      <c r="J36" s="22">
        <v>11.44</v>
      </c>
      <c r="K36" s="22">
        <v>1800</v>
      </c>
      <c r="L36" s="22">
        <v>-5.7</v>
      </c>
      <c r="M36" s="22">
        <v>11.1</v>
      </c>
      <c r="N36" s="22">
        <v>2.5499999999999998</v>
      </c>
      <c r="O36" s="22">
        <v>1910</v>
      </c>
      <c r="P36" s="22">
        <v>11.1</v>
      </c>
      <c r="Q36" s="22" t="s">
        <v>102</v>
      </c>
      <c r="R36" s="22">
        <v>0</v>
      </c>
      <c r="S36" s="22">
        <v>4</v>
      </c>
      <c r="T36" s="22" t="s">
        <v>94</v>
      </c>
      <c r="U36">
        <v>30</v>
      </c>
      <c r="V36" s="22">
        <v>0</v>
      </c>
      <c r="W36" s="22">
        <v>1</v>
      </c>
      <c r="X36" s="22">
        <v>2</v>
      </c>
      <c r="Y36">
        <v>8</v>
      </c>
      <c r="Z36" s="22">
        <v>90.75</v>
      </c>
      <c r="AA36" s="22">
        <v>47.905288499999997</v>
      </c>
      <c r="AB36" s="22">
        <v>4</v>
      </c>
      <c r="AC36" s="22">
        <v>317</v>
      </c>
      <c r="AD36" s="22">
        <v>121.2023102</v>
      </c>
      <c r="AE36" s="22">
        <v>4</v>
      </c>
      <c r="AF36">
        <f t="shared" si="0"/>
        <v>38</v>
      </c>
      <c r="AG36" s="22">
        <v>0.28627760299999999</v>
      </c>
      <c r="AH36" s="22">
        <v>-1.2507933010000001</v>
      </c>
      <c r="AI36" s="22">
        <v>0.106211131</v>
      </c>
    </row>
    <row r="37" spans="1:35" x14ac:dyDescent="0.25">
      <c r="A37" s="22">
        <v>36</v>
      </c>
      <c r="B37" s="22" t="s">
        <v>121</v>
      </c>
      <c r="C37" s="22">
        <v>2010</v>
      </c>
      <c r="D37" s="22">
        <v>20</v>
      </c>
      <c r="E37" s="22" t="s">
        <v>89</v>
      </c>
      <c r="F37" s="22" t="s">
        <v>90</v>
      </c>
      <c r="G37" s="22" t="s">
        <v>91</v>
      </c>
      <c r="H37" s="22" t="s">
        <v>122</v>
      </c>
      <c r="I37" s="22">
        <v>46.21</v>
      </c>
      <c r="J37" s="22">
        <v>11.44</v>
      </c>
      <c r="K37" s="22">
        <v>1800</v>
      </c>
      <c r="L37" s="22">
        <v>-5.7</v>
      </c>
      <c r="M37" s="22">
        <v>11.1</v>
      </c>
      <c r="N37" s="22">
        <v>2.5499999999999998</v>
      </c>
      <c r="O37" s="22">
        <v>1910</v>
      </c>
      <c r="P37" s="22">
        <v>11.1</v>
      </c>
      <c r="Q37" s="22" t="s">
        <v>102</v>
      </c>
      <c r="R37" s="22">
        <v>0</v>
      </c>
      <c r="S37" s="22">
        <v>4</v>
      </c>
      <c r="T37" s="22" t="s">
        <v>94</v>
      </c>
      <c r="U37">
        <v>30</v>
      </c>
      <c r="V37" s="22">
        <v>1</v>
      </c>
      <c r="W37" s="22">
        <v>1</v>
      </c>
      <c r="X37" s="22">
        <v>2</v>
      </c>
      <c r="Y37">
        <v>8</v>
      </c>
      <c r="Z37" s="22">
        <v>248.5</v>
      </c>
      <c r="AA37" s="22">
        <v>34.741905529999997</v>
      </c>
      <c r="AB37" s="22">
        <v>4</v>
      </c>
      <c r="AC37" s="22">
        <v>317</v>
      </c>
      <c r="AD37" s="22">
        <v>121.2023102</v>
      </c>
      <c r="AE37" s="22">
        <v>4</v>
      </c>
      <c r="AF37">
        <f t="shared" si="0"/>
        <v>38</v>
      </c>
      <c r="AG37" s="22">
        <v>0.783911672</v>
      </c>
      <c r="AH37" s="22">
        <v>-0.24345892799999999</v>
      </c>
      <c r="AI37" s="22">
        <v>4.1432749999999997E-2</v>
      </c>
    </row>
    <row r="38" spans="1:35" x14ac:dyDescent="0.25">
      <c r="A38" s="22">
        <v>37</v>
      </c>
      <c r="B38" s="22" t="s">
        <v>121</v>
      </c>
      <c r="C38" s="22">
        <v>2010</v>
      </c>
      <c r="D38" s="22">
        <v>20</v>
      </c>
      <c r="E38" s="22" t="s">
        <v>89</v>
      </c>
      <c r="F38" s="22" t="s">
        <v>90</v>
      </c>
      <c r="G38" s="22" t="s">
        <v>91</v>
      </c>
      <c r="H38" s="22" t="s">
        <v>122</v>
      </c>
      <c r="I38" s="22">
        <v>46.21</v>
      </c>
      <c r="J38" s="22">
        <v>11.44</v>
      </c>
      <c r="K38" s="22">
        <v>1800</v>
      </c>
      <c r="L38" s="22">
        <v>-5.7</v>
      </c>
      <c r="M38" s="22">
        <v>11.1</v>
      </c>
      <c r="N38" s="22">
        <v>2.5499999999999998</v>
      </c>
      <c r="O38" s="22">
        <v>1910</v>
      </c>
      <c r="P38" s="22">
        <v>11.1</v>
      </c>
      <c r="Q38" s="22" t="s">
        <v>112</v>
      </c>
      <c r="R38" s="22">
        <v>1</v>
      </c>
      <c r="S38" s="22">
        <v>4</v>
      </c>
      <c r="T38" s="22" t="s">
        <v>94</v>
      </c>
      <c r="U38">
        <v>10</v>
      </c>
      <c r="V38" s="22">
        <v>0</v>
      </c>
      <c r="W38" s="22">
        <v>1</v>
      </c>
      <c r="X38" s="22">
        <v>2</v>
      </c>
      <c r="Y38">
        <v>8</v>
      </c>
      <c r="Z38" s="22">
        <v>338.33333329999999</v>
      </c>
      <c r="AA38" s="22">
        <v>95.422568960000007</v>
      </c>
      <c r="AB38" s="22">
        <v>6</v>
      </c>
      <c r="AC38" s="22">
        <v>255.33333329999999</v>
      </c>
      <c r="AD38" s="22">
        <v>141.35864549999999</v>
      </c>
      <c r="AE38" s="22">
        <v>6</v>
      </c>
      <c r="AF38">
        <f t="shared" si="0"/>
        <v>18</v>
      </c>
      <c r="AG38" s="22">
        <v>1.325065274</v>
      </c>
      <c r="AH38" s="22">
        <v>0.28146172200000003</v>
      </c>
      <c r="AI38" s="22">
        <v>6.4340735999999996E-2</v>
      </c>
    </row>
    <row r="39" spans="1:35" x14ac:dyDescent="0.25">
      <c r="A39" s="22">
        <v>38</v>
      </c>
      <c r="B39" s="22" t="s">
        <v>121</v>
      </c>
      <c r="C39" s="22">
        <v>2010</v>
      </c>
      <c r="D39" s="22">
        <v>20</v>
      </c>
      <c r="E39" s="22" t="s">
        <v>89</v>
      </c>
      <c r="F39" s="22" t="s">
        <v>90</v>
      </c>
      <c r="G39" s="22" t="s">
        <v>91</v>
      </c>
      <c r="H39" s="22" t="s">
        <v>122</v>
      </c>
      <c r="I39" s="22">
        <v>46.21</v>
      </c>
      <c r="J39" s="22">
        <v>11.44</v>
      </c>
      <c r="K39" s="22">
        <v>1800</v>
      </c>
      <c r="L39" s="22">
        <v>-5.7</v>
      </c>
      <c r="M39" s="22">
        <v>11.1</v>
      </c>
      <c r="N39" s="22">
        <v>2.5499999999999998</v>
      </c>
      <c r="O39" s="22">
        <v>1910</v>
      </c>
      <c r="P39" s="22">
        <v>11.1</v>
      </c>
      <c r="Q39" s="22" t="s">
        <v>112</v>
      </c>
      <c r="R39" s="22">
        <v>1</v>
      </c>
      <c r="S39" s="22">
        <v>4</v>
      </c>
      <c r="T39" s="22" t="s">
        <v>94</v>
      </c>
      <c r="U39">
        <v>10</v>
      </c>
      <c r="V39" s="22">
        <v>1</v>
      </c>
      <c r="W39" s="22">
        <v>1</v>
      </c>
      <c r="X39" s="22">
        <v>2</v>
      </c>
      <c r="Y39">
        <v>8</v>
      </c>
      <c r="Z39" s="22">
        <v>560</v>
      </c>
      <c r="AA39" s="22">
        <v>322.91794620000002</v>
      </c>
      <c r="AB39" s="22">
        <v>6</v>
      </c>
      <c r="AC39" s="22">
        <v>255.33333329999999</v>
      </c>
      <c r="AD39" s="22">
        <v>141.35864549999999</v>
      </c>
      <c r="AE39" s="22">
        <v>6</v>
      </c>
      <c r="AF39">
        <f t="shared" si="0"/>
        <v>18</v>
      </c>
      <c r="AG39" s="22">
        <v>2.1932114880000002</v>
      </c>
      <c r="AH39" s="22">
        <v>0.78536690300000001</v>
      </c>
      <c r="AI39" s="22">
        <v>0.10650203699999999</v>
      </c>
    </row>
    <row r="40" spans="1:35" x14ac:dyDescent="0.25">
      <c r="A40" s="22">
        <v>39</v>
      </c>
      <c r="B40" s="22" t="s">
        <v>121</v>
      </c>
      <c r="C40" s="22">
        <v>2010</v>
      </c>
      <c r="D40" s="22">
        <v>20</v>
      </c>
      <c r="E40" s="22" t="s">
        <v>89</v>
      </c>
      <c r="F40" s="22" t="s">
        <v>90</v>
      </c>
      <c r="G40" s="22" t="s">
        <v>91</v>
      </c>
      <c r="H40" s="22" t="s">
        <v>122</v>
      </c>
      <c r="I40" s="22">
        <v>46.21</v>
      </c>
      <c r="J40" s="22">
        <v>11.44</v>
      </c>
      <c r="K40" s="22">
        <v>1800</v>
      </c>
      <c r="L40" s="22">
        <v>-5.7</v>
      </c>
      <c r="M40" s="22">
        <v>11.1</v>
      </c>
      <c r="N40" s="22">
        <v>2.5499999999999998</v>
      </c>
      <c r="O40" s="22">
        <v>1910</v>
      </c>
      <c r="P40" s="22">
        <v>11.1</v>
      </c>
      <c r="Q40" s="22" t="s">
        <v>112</v>
      </c>
      <c r="R40" s="22">
        <v>1</v>
      </c>
      <c r="S40" s="22">
        <v>4</v>
      </c>
      <c r="T40" s="22" t="s">
        <v>94</v>
      </c>
      <c r="U40">
        <v>30</v>
      </c>
      <c r="V40" s="22">
        <v>0</v>
      </c>
      <c r="W40" s="22">
        <v>1</v>
      </c>
      <c r="X40" s="22">
        <v>2</v>
      </c>
      <c r="Y40">
        <v>8</v>
      </c>
      <c r="Z40" s="22">
        <v>235.83333329999999</v>
      </c>
      <c r="AA40" s="22">
        <v>108.381579</v>
      </c>
      <c r="AB40" s="22">
        <v>6</v>
      </c>
      <c r="AC40" s="22">
        <v>255.33333329999999</v>
      </c>
      <c r="AD40" s="22">
        <v>141.35864549999999</v>
      </c>
      <c r="AE40" s="22">
        <v>6</v>
      </c>
      <c r="AF40">
        <f t="shared" si="0"/>
        <v>38</v>
      </c>
      <c r="AG40" s="22">
        <v>0.92362924300000004</v>
      </c>
      <c r="AH40" s="22">
        <v>-7.9444539999999994E-2</v>
      </c>
      <c r="AI40" s="22">
        <v>8.6283784000000002E-2</v>
      </c>
    </row>
    <row r="41" spans="1:35" x14ac:dyDescent="0.25">
      <c r="A41" s="22">
        <v>40</v>
      </c>
      <c r="B41" s="22" t="s">
        <v>121</v>
      </c>
      <c r="C41" s="22">
        <v>2010</v>
      </c>
      <c r="D41" s="22">
        <v>20</v>
      </c>
      <c r="E41" s="22" t="s">
        <v>89</v>
      </c>
      <c r="F41" s="22" t="s">
        <v>90</v>
      </c>
      <c r="G41" s="22" t="s">
        <v>91</v>
      </c>
      <c r="H41" s="22" t="s">
        <v>122</v>
      </c>
      <c r="I41" s="22">
        <v>46.21</v>
      </c>
      <c r="J41" s="22">
        <v>11.44</v>
      </c>
      <c r="K41" s="22">
        <v>1800</v>
      </c>
      <c r="L41" s="22">
        <v>-5.7</v>
      </c>
      <c r="M41" s="22">
        <v>11.1</v>
      </c>
      <c r="N41" s="22">
        <v>2.5499999999999998</v>
      </c>
      <c r="O41" s="22">
        <v>1910</v>
      </c>
      <c r="P41" s="22">
        <v>11.1</v>
      </c>
      <c r="Q41" s="22" t="s">
        <v>112</v>
      </c>
      <c r="R41" s="22">
        <v>1</v>
      </c>
      <c r="S41" s="22">
        <v>4</v>
      </c>
      <c r="T41" s="22" t="s">
        <v>94</v>
      </c>
      <c r="U41">
        <v>30</v>
      </c>
      <c r="V41" s="22">
        <v>1</v>
      </c>
      <c r="W41" s="22">
        <v>1</v>
      </c>
      <c r="X41" s="22">
        <v>2</v>
      </c>
      <c r="Y41">
        <v>8</v>
      </c>
      <c r="Z41" s="22">
        <v>372.16666670000001</v>
      </c>
      <c r="AA41" s="22">
        <v>142.0878836</v>
      </c>
      <c r="AB41" s="22">
        <v>6</v>
      </c>
      <c r="AC41" s="22">
        <v>255.33333329999999</v>
      </c>
      <c r="AD41" s="22">
        <v>141.35864549999999</v>
      </c>
      <c r="AE41" s="22">
        <v>6</v>
      </c>
      <c r="AF41">
        <f t="shared" si="0"/>
        <v>38</v>
      </c>
      <c r="AG41" s="22">
        <v>1.4575718019999999</v>
      </c>
      <c r="AH41" s="22">
        <v>0.37677190199999999</v>
      </c>
      <c r="AI41" s="22">
        <v>7.5376621000000005E-2</v>
      </c>
    </row>
    <row r="42" spans="1:35" x14ac:dyDescent="0.25">
      <c r="A42" s="22">
        <v>41</v>
      </c>
      <c r="B42" s="22" t="s">
        <v>123</v>
      </c>
      <c r="C42" s="22">
        <v>2000</v>
      </c>
      <c r="D42" s="22">
        <v>21</v>
      </c>
      <c r="E42" s="22" t="s">
        <v>89</v>
      </c>
      <c r="F42" s="22" t="s">
        <v>90</v>
      </c>
      <c r="G42" s="22" t="s">
        <v>91</v>
      </c>
      <c r="H42" s="22" t="s">
        <v>124</v>
      </c>
      <c r="I42" s="22">
        <v>64.11</v>
      </c>
      <c r="J42" s="22">
        <v>19.329999999999998</v>
      </c>
      <c r="K42" s="22">
        <v>270</v>
      </c>
      <c r="L42" s="22">
        <v>-11.2</v>
      </c>
      <c r="M42" s="22">
        <v>14.6</v>
      </c>
      <c r="N42" s="22">
        <v>1.2083333329999999</v>
      </c>
      <c r="O42" s="22">
        <v>622</v>
      </c>
      <c r="P42" s="22">
        <v>14.6</v>
      </c>
      <c r="Q42" s="22" t="s">
        <v>93</v>
      </c>
      <c r="R42" s="22">
        <v>0</v>
      </c>
      <c r="S42" s="22">
        <v>4</v>
      </c>
      <c r="T42" s="22" t="s">
        <v>94</v>
      </c>
      <c r="U42">
        <v>13</v>
      </c>
      <c r="V42" s="22">
        <v>0</v>
      </c>
      <c r="W42" s="22">
        <v>1</v>
      </c>
      <c r="X42" s="22">
        <v>2</v>
      </c>
      <c r="Y42">
        <v>1.2</v>
      </c>
      <c r="Z42" s="22">
        <v>99.061750000000004</v>
      </c>
      <c r="AA42" s="22">
        <v>21.84772091</v>
      </c>
      <c r="AB42" s="22">
        <v>4</v>
      </c>
      <c r="AC42" s="22">
        <v>109.0446</v>
      </c>
      <c r="AD42" s="22">
        <v>11.624730680000001</v>
      </c>
      <c r="AE42" s="22">
        <v>5</v>
      </c>
      <c r="AF42">
        <f t="shared" si="0"/>
        <v>14.2</v>
      </c>
      <c r="AG42" s="22">
        <v>0.90845167900000001</v>
      </c>
      <c r="AH42" s="22">
        <v>-9.6013580000000001E-2</v>
      </c>
      <c r="AI42" s="22">
        <v>1.4433125999999999E-2</v>
      </c>
    </row>
    <row r="43" spans="1:35" x14ac:dyDescent="0.25">
      <c r="A43" s="22">
        <v>42</v>
      </c>
      <c r="B43" s="22" t="s">
        <v>123</v>
      </c>
      <c r="C43" s="22">
        <v>2000</v>
      </c>
      <c r="D43" s="22">
        <v>21</v>
      </c>
      <c r="E43" s="22" t="s">
        <v>89</v>
      </c>
      <c r="F43" s="22" t="s">
        <v>90</v>
      </c>
      <c r="G43" s="22" t="s">
        <v>91</v>
      </c>
      <c r="H43" s="22" t="s">
        <v>124</v>
      </c>
      <c r="I43" s="22">
        <v>64.11</v>
      </c>
      <c r="J43" s="22">
        <v>19.329999999999998</v>
      </c>
      <c r="K43" s="22">
        <v>270</v>
      </c>
      <c r="L43" s="22">
        <v>-11.2</v>
      </c>
      <c r="M43" s="22">
        <v>14.6</v>
      </c>
      <c r="N43" s="22">
        <v>1.2083333329999999</v>
      </c>
      <c r="O43" s="22">
        <v>622</v>
      </c>
      <c r="P43" s="22">
        <v>14.6</v>
      </c>
      <c r="Q43" s="22" t="s">
        <v>93</v>
      </c>
      <c r="R43" s="22">
        <v>0</v>
      </c>
      <c r="S43" s="22">
        <v>4</v>
      </c>
      <c r="T43" s="22" t="s">
        <v>94</v>
      </c>
      <c r="U43">
        <v>28</v>
      </c>
      <c r="V43" s="22">
        <v>0</v>
      </c>
      <c r="W43" s="22">
        <v>1</v>
      </c>
      <c r="X43" s="22">
        <v>2</v>
      </c>
      <c r="Y43">
        <v>1.2</v>
      </c>
      <c r="Z43" s="22">
        <v>76.519499999999994</v>
      </c>
      <c r="AA43" s="22">
        <v>12.698305360000001</v>
      </c>
      <c r="AB43" s="22">
        <v>4</v>
      </c>
      <c r="AC43" s="22">
        <v>109.0446</v>
      </c>
      <c r="AD43" s="22">
        <v>11.624730680000001</v>
      </c>
      <c r="AE43" s="22">
        <v>5</v>
      </c>
      <c r="AF43">
        <f t="shared" si="0"/>
        <v>29.2</v>
      </c>
      <c r="AG43" s="22">
        <v>0.70172663300000004</v>
      </c>
      <c r="AH43" s="22">
        <v>-0.354211363</v>
      </c>
      <c r="AI43" s="22">
        <v>9.1576729999999999E-3</v>
      </c>
    </row>
    <row r="44" spans="1:35" x14ac:dyDescent="0.25">
      <c r="A44" s="22">
        <v>43</v>
      </c>
      <c r="B44" s="22" t="s">
        <v>125</v>
      </c>
      <c r="C44" s="22">
        <v>2000</v>
      </c>
      <c r="D44" s="22">
        <v>22</v>
      </c>
      <c r="E44" s="22" t="s">
        <v>89</v>
      </c>
      <c r="F44" s="22" t="s">
        <v>90</v>
      </c>
      <c r="G44" s="22" t="s">
        <v>91</v>
      </c>
      <c r="H44" s="22" t="s">
        <v>126</v>
      </c>
      <c r="I44" s="22">
        <v>61.02</v>
      </c>
      <c r="J44" s="22">
        <v>13.22</v>
      </c>
      <c r="K44" s="22">
        <v>500</v>
      </c>
      <c r="L44" s="22">
        <v>-9.8000000000000007</v>
      </c>
      <c r="M44" s="22">
        <v>14</v>
      </c>
      <c r="N44" s="22">
        <v>1.8833333329999999</v>
      </c>
      <c r="O44" s="22">
        <v>684</v>
      </c>
      <c r="P44" s="22">
        <v>14</v>
      </c>
      <c r="Q44" s="22" t="s">
        <v>112</v>
      </c>
      <c r="R44" s="22">
        <v>1</v>
      </c>
      <c r="S44" s="22">
        <v>3</v>
      </c>
      <c r="T44" s="22" t="s">
        <v>94</v>
      </c>
      <c r="U44">
        <v>10</v>
      </c>
      <c r="V44" s="22">
        <v>0</v>
      </c>
      <c r="W44" s="22">
        <v>1</v>
      </c>
      <c r="X44" s="22">
        <v>2</v>
      </c>
      <c r="Y44">
        <v>4.2</v>
      </c>
      <c r="Z44" s="22">
        <v>186.69479999999999</v>
      </c>
      <c r="AA44" s="22">
        <v>30.545134319999999</v>
      </c>
      <c r="AB44" s="22">
        <v>5</v>
      </c>
      <c r="AC44" s="22">
        <v>167.85939999999999</v>
      </c>
      <c r="AD44" s="22">
        <v>89.822595759999999</v>
      </c>
      <c r="AE44" s="22">
        <v>5</v>
      </c>
      <c r="AF44">
        <f t="shared" si="0"/>
        <v>14.2</v>
      </c>
      <c r="AG44" s="22">
        <v>1.1122093850000001</v>
      </c>
      <c r="AH44" s="22">
        <v>0.106348474</v>
      </c>
      <c r="AI44" s="22">
        <v>6.2621362E-2</v>
      </c>
    </row>
    <row r="45" spans="1:35" x14ac:dyDescent="0.25">
      <c r="A45" s="22">
        <v>44</v>
      </c>
      <c r="B45" s="22" t="s">
        <v>125</v>
      </c>
      <c r="C45" s="22">
        <v>2000</v>
      </c>
      <c r="D45" s="22">
        <v>22</v>
      </c>
      <c r="E45" s="22" t="s">
        <v>89</v>
      </c>
      <c r="F45" s="22" t="s">
        <v>90</v>
      </c>
      <c r="G45" s="22" t="s">
        <v>91</v>
      </c>
      <c r="H45" s="22" t="s">
        <v>126</v>
      </c>
      <c r="I45" s="22">
        <v>61.02</v>
      </c>
      <c r="J45" s="22">
        <v>13.22</v>
      </c>
      <c r="K45" s="22">
        <v>500</v>
      </c>
      <c r="L45" s="22">
        <v>-9.8000000000000007</v>
      </c>
      <c r="M45" s="22">
        <v>14</v>
      </c>
      <c r="N45" s="22">
        <v>1.8833333329999999</v>
      </c>
      <c r="O45" s="22">
        <v>684</v>
      </c>
      <c r="P45" s="22">
        <v>14</v>
      </c>
      <c r="Q45" s="22" t="s">
        <v>112</v>
      </c>
      <c r="R45" s="22">
        <v>1</v>
      </c>
      <c r="S45" s="22">
        <v>3</v>
      </c>
      <c r="T45" s="22" t="s">
        <v>94</v>
      </c>
      <c r="U45">
        <v>30</v>
      </c>
      <c r="V45" s="22">
        <v>0</v>
      </c>
      <c r="W45" s="22">
        <v>1</v>
      </c>
      <c r="X45" s="22">
        <v>2</v>
      </c>
      <c r="Y45">
        <v>4.2</v>
      </c>
      <c r="Z45" s="22">
        <v>162.01159999999999</v>
      </c>
      <c r="AA45" s="22">
        <v>27.29704156</v>
      </c>
      <c r="AB45" s="22">
        <v>5</v>
      </c>
      <c r="AC45" s="22">
        <v>167.85939999999999</v>
      </c>
      <c r="AD45" s="22">
        <v>89.822595759999999</v>
      </c>
      <c r="AE45" s="22">
        <v>5</v>
      </c>
      <c r="AF45">
        <f t="shared" si="0"/>
        <v>34.200000000000003</v>
      </c>
      <c r="AG45" s="22">
        <v>0.96516251099999995</v>
      </c>
      <c r="AH45" s="22">
        <v>-3.5458786999999999E-2</v>
      </c>
      <c r="AI45" s="22">
        <v>6.2945371E-2</v>
      </c>
    </row>
    <row r="46" spans="1:35" x14ac:dyDescent="0.25">
      <c r="A46" s="22">
        <v>45</v>
      </c>
      <c r="B46" s="22" t="s">
        <v>125</v>
      </c>
      <c r="C46" s="22">
        <v>2000</v>
      </c>
      <c r="D46" s="22">
        <v>22</v>
      </c>
      <c r="E46" s="22" t="s">
        <v>89</v>
      </c>
      <c r="F46" s="22" t="s">
        <v>90</v>
      </c>
      <c r="G46" s="22" t="s">
        <v>91</v>
      </c>
      <c r="H46" s="22" t="s">
        <v>126</v>
      </c>
      <c r="I46" s="22">
        <v>61.02</v>
      </c>
      <c r="J46" s="22">
        <v>13.22</v>
      </c>
      <c r="K46" s="22">
        <v>500</v>
      </c>
      <c r="L46" s="22">
        <v>-9.8000000000000007</v>
      </c>
      <c r="M46" s="22">
        <v>14</v>
      </c>
      <c r="N46" s="22">
        <v>1.8833333329999999</v>
      </c>
      <c r="O46" s="22">
        <v>684</v>
      </c>
      <c r="P46" s="22">
        <v>14</v>
      </c>
      <c r="Q46" s="22" t="s">
        <v>112</v>
      </c>
      <c r="R46" s="22">
        <v>1</v>
      </c>
      <c r="S46" s="22">
        <v>3</v>
      </c>
      <c r="T46" s="22" t="s">
        <v>94</v>
      </c>
      <c r="U46">
        <v>50</v>
      </c>
      <c r="V46" s="22">
        <v>0</v>
      </c>
      <c r="W46" s="22">
        <v>1</v>
      </c>
      <c r="X46" s="22">
        <v>2</v>
      </c>
      <c r="Y46">
        <v>4.2</v>
      </c>
      <c r="Z46" s="22">
        <v>139.65199999999999</v>
      </c>
      <c r="AA46" s="22">
        <v>45.297825000000003</v>
      </c>
      <c r="AB46" s="22">
        <v>5</v>
      </c>
      <c r="AC46" s="22">
        <v>167.85939999999999</v>
      </c>
      <c r="AD46" s="22">
        <v>89.822595759999999</v>
      </c>
      <c r="AE46" s="22">
        <v>5</v>
      </c>
      <c r="AF46">
        <f t="shared" si="0"/>
        <v>54.2</v>
      </c>
      <c r="AG46" s="22">
        <v>0.83195817500000002</v>
      </c>
      <c r="AH46" s="22">
        <v>-0.18397311</v>
      </c>
      <c r="AI46" s="22">
        <v>7.8309878999999999E-2</v>
      </c>
    </row>
    <row r="47" spans="1:35" x14ac:dyDescent="0.25">
      <c r="A47" s="22">
        <v>46</v>
      </c>
      <c r="B47" s="22" t="s">
        <v>125</v>
      </c>
      <c r="C47" s="22">
        <v>2000</v>
      </c>
      <c r="D47" s="22">
        <v>22</v>
      </c>
      <c r="E47" s="22" t="s">
        <v>89</v>
      </c>
      <c r="F47" s="22" t="s">
        <v>90</v>
      </c>
      <c r="G47" s="22" t="s">
        <v>91</v>
      </c>
      <c r="H47" s="22" t="s">
        <v>126</v>
      </c>
      <c r="I47" s="22">
        <v>61.02</v>
      </c>
      <c r="J47" s="22">
        <v>13.22</v>
      </c>
      <c r="K47" s="22">
        <v>500</v>
      </c>
      <c r="L47" s="22">
        <v>-9.8000000000000007</v>
      </c>
      <c r="M47" s="22">
        <v>14</v>
      </c>
      <c r="N47" s="22">
        <v>1.8833333329999999</v>
      </c>
      <c r="O47" s="22">
        <v>684</v>
      </c>
      <c r="P47" s="22">
        <v>14</v>
      </c>
      <c r="Q47" s="22" t="s">
        <v>112</v>
      </c>
      <c r="R47" s="22">
        <v>1</v>
      </c>
      <c r="S47" s="22">
        <v>3</v>
      </c>
      <c r="T47" s="22" t="s">
        <v>94</v>
      </c>
      <c r="U47">
        <v>100</v>
      </c>
      <c r="V47" s="22">
        <v>0</v>
      </c>
      <c r="W47" s="22">
        <v>1</v>
      </c>
      <c r="X47" s="22">
        <v>2</v>
      </c>
      <c r="Y47">
        <v>4.2</v>
      </c>
      <c r="Z47" s="22">
        <v>125.08280000000001</v>
      </c>
      <c r="AA47" s="22">
        <v>45.061059720000003</v>
      </c>
      <c r="AB47" s="22">
        <v>5</v>
      </c>
      <c r="AC47" s="22">
        <v>167.85939999999999</v>
      </c>
      <c r="AD47" s="22">
        <v>89.822595759999999</v>
      </c>
      <c r="AE47" s="22">
        <v>5</v>
      </c>
      <c r="AF47">
        <f t="shared" si="0"/>
        <v>104.2</v>
      </c>
      <c r="AG47" s="22">
        <v>0.74516410799999999</v>
      </c>
      <c r="AH47" s="22">
        <v>-0.29415080599999999</v>
      </c>
      <c r="AI47" s="22">
        <v>8.3223706999999994E-2</v>
      </c>
    </row>
    <row r="48" spans="1:35" x14ac:dyDescent="0.25">
      <c r="A48" s="22">
        <v>47</v>
      </c>
      <c r="B48" s="22" t="s">
        <v>125</v>
      </c>
      <c r="C48" s="22">
        <v>2000</v>
      </c>
      <c r="D48" s="22">
        <v>22</v>
      </c>
      <c r="E48" s="22" t="s">
        <v>89</v>
      </c>
      <c r="F48" s="22" t="s">
        <v>90</v>
      </c>
      <c r="G48" s="22" t="s">
        <v>91</v>
      </c>
      <c r="H48" s="22" t="s">
        <v>126</v>
      </c>
      <c r="I48" s="22">
        <v>61.02</v>
      </c>
      <c r="J48" s="22">
        <v>13.22</v>
      </c>
      <c r="K48" s="22">
        <v>500</v>
      </c>
      <c r="L48" s="22">
        <v>-9.8000000000000007</v>
      </c>
      <c r="M48" s="22">
        <v>14</v>
      </c>
      <c r="N48" s="22">
        <v>1.8833333329999999</v>
      </c>
      <c r="O48" s="22">
        <v>684</v>
      </c>
      <c r="P48" s="22">
        <v>14</v>
      </c>
      <c r="Q48" s="22" t="s">
        <v>127</v>
      </c>
      <c r="R48" s="22">
        <v>1</v>
      </c>
      <c r="S48" s="22">
        <v>3</v>
      </c>
      <c r="T48" s="22" t="s">
        <v>94</v>
      </c>
      <c r="U48">
        <v>10</v>
      </c>
      <c r="V48" s="22">
        <v>0</v>
      </c>
      <c r="W48" s="22">
        <v>1</v>
      </c>
      <c r="X48" s="22">
        <v>2</v>
      </c>
      <c r="Y48">
        <v>4.2</v>
      </c>
      <c r="Z48" s="22">
        <v>110.00920000000001</v>
      </c>
      <c r="AA48" s="22">
        <v>43.247795099999998</v>
      </c>
      <c r="AB48" s="22">
        <v>5</v>
      </c>
      <c r="AC48" s="22">
        <v>121.06140000000001</v>
      </c>
      <c r="AD48" s="22">
        <v>23.061408459999999</v>
      </c>
      <c r="AE48" s="22">
        <v>5</v>
      </c>
      <c r="AF48">
        <f t="shared" si="0"/>
        <v>14.2</v>
      </c>
      <c r="AG48" s="22">
        <v>0.90870583000000005</v>
      </c>
      <c r="AH48" s="22">
        <v>-9.5733856000000006E-2</v>
      </c>
      <c r="AI48" s="22">
        <v>3.8167619E-2</v>
      </c>
    </row>
    <row r="49" spans="1:35" x14ac:dyDescent="0.25">
      <c r="A49" s="22">
        <v>48</v>
      </c>
      <c r="B49" s="22" t="s">
        <v>125</v>
      </c>
      <c r="C49" s="22">
        <v>2000</v>
      </c>
      <c r="D49" s="22">
        <v>22</v>
      </c>
      <c r="E49" s="22" t="s">
        <v>89</v>
      </c>
      <c r="F49" s="22" t="s">
        <v>90</v>
      </c>
      <c r="G49" s="22" t="s">
        <v>91</v>
      </c>
      <c r="H49" s="22" t="s">
        <v>126</v>
      </c>
      <c r="I49" s="22">
        <v>61.02</v>
      </c>
      <c r="J49" s="22">
        <v>13.22</v>
      </c>
      <c r="K49" s="22">
        <v>500</v>
      </c>
      <c r="L49" s="22">
        <v>-9.8000000000000007</v>
      </c>
      <c r="M49" s="22">
        <v>14</v>
      </c>
      <c r="N49" s="22">
        <v>1.8833333329999999</v>
      </c>
      <c r="O49" s="22">
        <v>684</v>
      </c>
      <c r="P49" s="22">
        <v>14</v>
      </c>
      <c r="Q49" s="22" t="s">
        <v>127</v>
      </c>
      <c r="R49" s="22">
        <v>1</v>
      </c>
      <c r="S49" s="22">
        <v>3</v>
      </c>
      <c r="T49" s="22" t="s">
        <v>94</v>
      </c>
      <c r="U49">
        <v>30</v>
      </c>
      <c r="V49" s="22">
        <v>0</v>
      </c>
      <c r="W49" s="22">
        <v>1</v>
      </c>
      <c r="X49" s="22">
        <v>2</v>
      </c>
      <c r="Y49">
        <v>4.2</v>
      </c>
      <c r="Z49" s="22">
        <v>116.5692</v>
      </c>
      <c r="AA49" s="22">
        <v>78.743562429999997</v>
      </c>
      <c r="AB49" s="22">
        <v>5</v>
      </c>
      <c r="AC49" s="22">
        <v>121.06140000000001</v>
      </c>
      <c r="AD49" s="22">
        <v>23.061408459999999</v>
      </c>
      <c r="AE49" s="22">
        <v>5</v>
      </c>
      <c r="AF49">
        <f t="shared" si="0"/>
        <v>34.200000000000003</v>
      </c>
      <c r="AG49" s="22">
        <v>0.96289321000000005</v>
      </c>
      <c r="AH49" s="22">
        <v>-3.7812766999999997E-2</v>
      </c>
      <c r="AI49" s="22">
        <v>9.8520078999999997E-2</v>
      </c>
    </row>
    <row r="50" spans="1:35" x14ac:dyDescent="0.25">
      <c r="A50" s="22">
        <v>49</v>
      </c>
      <c r="B50" s="22" t="s">
        <v>125</v>
      </c>
      <c r="C50" s="22">
        <v>2000</v>
      </c>
      <c r="D50" s="22">
        <v>22</v>
      </c>
      <c r="E50" s="22" t="s">
        <v>89</v>
      </c>
      <c r="F50" s="22" t="s">
        <v>90</v>
      </c>
      <c r="G50" s="22" t="s">
        <v>91</v>
      </c>
      <c r="H50" s="22" t="s">
        <v>126</v>
      </c>
      <c r="I50" s="22">
        <v>61.02</v>
      </c>
      <c r="J50" s="22">
        <v>13.22</v>
      </c>
      <c r="K50" s="22">
        <v>500</v>
      </c>
      <c r="L50" s="22">
        <v>-9.8000000000000007</v>
      </c>
      <c r="M50" s="22">
        <v>14</v>
      </c>
      <c r="N50" s="22">
        <v>1.8833333329999999</v>
      </c>
      <c r="O50" s="22">
        <v>684</v>
      </c>
      <c r="P50" s="22">
        <v>14</v>
      </c>
      <c r="Q50" s="22" t="s">
        <v>127</v>
      </c>
      <c r="R50" s="22">
        <v>1</v>
      </c>
      <c r="S50" s="22">
        <v>3</v>
      </c>
      <c r="T50" s="22" t="s">
        <v>94</v>
      </c>
      <c r="U50">
        <v>50</v>
      </c>
      <c r="V50" s="22">
        <v>0</v>
      </c>
      <c r="W50" s="22">
        <v>1</v>
      </c>
      <c r="X50" s="22">
        <v>2</v>
      </c>
      <c r="Y50">
        <v>4.2</v>
      </c>
      <c r="Z50" s="22">
        <v>97.743399999999994</v>
      </c>
      <c r="AA50" s="22">
        <v>52.654085760000001</v>
      </c>
      <c r="AB50" s="22">
        <v>5</v>
      </c>
      <c r="AC50" s="22">
        <v>121.06140000000001</v>
      </c>
      <c r="AD50" s="22">
        <v>23.061408459999999</v>
      </c>
      <c r="AE50" s="22">
        <v>5</v>
      </c>
      <c r="AF50">
        <f t="shared" si="0"/>
        <v>54.2</v>
      </c>
      <c r="AG50" s="22">
        <v>0.807386995</v>
      </c>
      <c r="AH50" s="22">
        <v>-0.21395217799999999</v>
      </c>
      <c r="AI50" s="22">
        <v>6.5296465999999997E-2</v>
      </c>
    </row>
    <row r="51" spans="1:35" x14ac:dyDescent="0.25">
      <c r="A51" s="22">
        <v>50</v>
      </c>
      <c r="B51" s="22" t="s">
        <v>125</v>
      </c>
      <c r="C51" s="22">
        <v>2000</v>
      </c>
      <c r="D51" s="22">
        <v>22</v>
      </c>
      <c r="E51" s="22" t="s">
        <v>89</v>
      </c>
      <c r="F51" s="22" t="s">
        <v>90</v>
      </c>
      <c r="G51" s="22" t="s">
        <v>91</v>
      </c>
      <c r="H51" s="22" t="s">
        <v>126</v>
      </c>
      <c r="I51" s="22">
        <v>61.02</v>
      </c>
      <c r="J51" s="22">
        <v>13.22</v>
      </c>
      <c r="K51" s="22">
        <v>500</v>
      </c>
      <c r="L51" s="22">
        <v>-9.8000000000000007</v>
      </c>
      <c r="M51" s="22">
        <v>14</v>
      </c>
      <c r="N51" s="22">
        <v>1.8833333329999999</v>
      </c>
      <c r="O51" s="22">
        <v>684</v>
      </c>
      <c r="P51" s="22">
        <v>14</v>
      </c>
      <c r="Q51" s="22" t="s">
        <v>127</v>
      </c>
      <c r="R51" s="22">
        <v>1</v>
      </c>
      <c r="S51" s="22">
        <v>3</v>
      </c>
      <c r="T51" s="22" t="s">
        <v>94</v>
      </c>
      <c r="U51">
        <v>100</v>
      </c>
      <c r="V51" s="22">
        <v>0</v>
      </c>
      <c r="W51" s="22">
        <v>1</v>
      </c>
      <c r="X51" s="22">
        <v>2</v>
      </c>
      <c r="Y51">
        <v>4.2</v>
      </c>
      <c r="Z51" s="22">
        <v>75.739400000000003</v>
      </c>
      <c r="AA51" s="22">
        <v>39.974473660000001</v>
      </c>
      <c r="AB51" s="22">
        <v>5</v>
      </c>
      <c r="AC51" s="22">
        <v>121.06140000000001</v>
      </c>
      <c r="AD51" s="22">
        <v>23.061408459999999</v>
      </c>
      <c r="AE51" s="22">
        <v>5</v>
      </c>
      <c r="AF51">
        <f t="shared" si="0"/>
        <v>104.2</v>
      </c>
      <c r="AG51" s="22">
        <v>0.625627987</v>
      </c>
      <c r="AH51" s="22">
        <v>-0.46899935399999998</v>
      </c>
      <c r="AI51" s="22">
        <v>6.2969943E-2</v>
      </c>
    </row>
    <row r="52" spans="1:35" x14ac:dyDescent="0.25">
      <c r="A52" s="22">
        <v>51</v>
      </c>
      <c r="B52" s="22" t="s">
        <v>128</v>
      </c>
      <c r="C52" s="22">
        <v>2000</v>
      </c>
      <c r="D52" s="22">
        <v>23</v>
      </c>
      <c r="E52" s="22" t="s">
        <v>89</v>
      </c>
      <c r="F52" s="22" t="s">
        <v>90</v>
      </c>
      <c r="G52" s="22" t="s">
        <v>91</v>
      </c>
      <c r="H52" s="22" t="s">
        <v>97</v>
      </c>
      <c r="I52" s="22">
        <v>57.06</v>
      </c>
      <c r="J52" s="22">
        <v>14.3</v>
      </c>
      <c r="K52" s="22">
        <v>225</v>
      </c>
      <c r="L52" s="22">
        <v>-3.3</v>
      </c>
      <c r="M52" s="22">
        <v>15.7</v>
      </c>
      <c r="N52" s="22">
        <v>5.7916666670000003</v>
      </c>
      <c r="O52" s="22">
        <v>666</v>
      </c>
      <c r="P52" s="22">
        <v>15.7</v>
      </c>
      <c r="Q52" s="22" t="s">
        <v>112</v>
      </c>
      <c r="R52" s="22">
        <v>1</v>
      </c>
      <c r="S52" s="22">
        <v>3</v>
      </c>
      <c r="T52" s="22" t="s">
        <v>94</v>
      </c>
      <c r="U52">
        <v>10</v>
      </c>
      <c r="V52" s="22">
        <v>0</v>
      </c>
      <c r="W52" s="22">
        <v>1</v>
      </c>
      <c r="X52" s="22">
        <v>2</v>
      </c>
      <c r="Y52">
        <v>8</v>
      </c>
      <c r="Z52" s="22">
        <v>122.0048</v>
      </c>
      <c r="AA52" s="22">
        <v>67.020473350000003</v>
      </c>
      <c r="AB52" s="22">
        <v>5</v>
      </c>
      <c r="AC52" s="22">
        <v>166.4922</v>
      </c>
      <c r="AD52" s="22">
        <v>84.256784940000003</v>
      </c>
      <c r="AE52" s="22">
        <v>5</v>
      </c>
      <c r="AF52">
        <f t="shared" si="0"/>
        <v>18</v>
      </c>
      <c r="AG52" s="22">
        <v>0.73279589099999998</v>
      </c>
      <c r="AH52" s="22">
        <v>-0.31088807299999999</v>
      </c>
      <c r="AI52" s="22">
        <v>0.11157338999999999</v>
      </c>
    </row>
    <row r="53" spans="1:35" x14ac:dyDescent="0.25">
      <c r="A53" s="22">
        <v>52</v>
      </c>
      <c r="B53" s="22" t="s">
        <v>128</v>
      </c>
      <c r="C53" s="22">
        <v>2000</v>
      </c>
      <c r="D53" s="22">
        <v>23</v>
      </c>
      <c r="E53" s="22" t="s">
        <v>89</v>
      </c>
      <c r="F53" s="22" t="s">
        <v>90</v>
      </c>
      <c r="G53" s="22" t="s">
        <v>91</v>
      </c>
      <c r="H53" s="22" t="s">
        <v>97</v>
      </c>
      <c r="I53" s="22">
        <v>57.06</v>
      </c>
      <c r="J53" s="22">
        <v>14.3</v>
      </c>
      <c r="K53" s="22">
        <v>225</v>
      </c>
      <c r="L53" s="22">
        <v>-3.3</v>
      </c>
      <c r="M53" s="22">
        <v>15.7</v>
      </c>
      <c r="N53" s="22">
        <v>5.7916666670000003</v>
      </c>
      <c r="O53" s="22">
        <v>666</v>
      </c>
      <c r="P53" s="22">
        <v>15.7</v>
      </c>
      <c r="Q53" s="22" t="s">
        <v>112</v>
      </c>
      <c r="R53" s="22">
        <v>1</v>
      </c>
      <c r="S53" s="22">
        <v>3</v>
      </c>
      <c r="T53" s="22" t="s">
        <v>94</v>
      </c>
      <c r="U53">
        <v>30</v>
      </c>
      <c r="V53" s="22">
        <v>0</v>
      </c>
      <c r="W53" s="22">
        <v>1</v>
      </c>
      <c r="X53" s="22">
        <v>2</v>
      </c>
      <c r="Y53">
        <v>8</v>
      </c>
      <c r="Z53" s="22">
        <v>155.26400000000001</v>
      </c>
      <c r="AA53" s="22">
        <v>54.315911440000001</v>
      </c>
      <c r="AB53" s="22">
        <v>5</v>
      </c>
      <c r="AC53" s="22">
        <v>166.4922</v>
      </c>
      <c r="AD53" s="22">
        <v>84.256784940000003</v>
      </c>
      <c r="AE53" s="22">
        <v>5</v>
      </c>
      <c r="AF53">
        <f t="shared" si="0"/>
        <v>38</v>
      </c>
      <c r="AG53" s="22">
        <v>0.93256020399999995</v>
      </c>
      <c r="AH53" s="22">
        <v>-6.9821568000000001E-2</v>
      </c>
      <c r="AI53" s="22">
        <v>7.5697583999999998E-2</v>
      </c>
    </row>
    <row r="54" spans="1:35" x14ac:dyDescent="0.25">
      <c r="A54" s="22">
        <v>53</v>
      </c>
      <c r="B54" s="22" t="s">
        <v>128</v>
      </c>
      <c r="C54" s="22">
        <v>2000</v>
      </c>
      <c r="D54" s="22">
        <v>23</v>
      </c>
      <c r="E54" s="22" t="s">
        <v>89</v>
      </c>
      <c r="F54" s="22" t="s">
        <v>90</v>
      </c>
      <c r="G54" s="22" t="s">
        <v>91</v>
      </c>
      <c r="H54" s="22" t="s">
        <v>97</v>
      </c>
      <c r="I54" s="22">
        <v>57.06</v>
      </c>
      <c r="J54" s="22">
        <v>14.3</v>
      </c>
      <c r="K54" s="22">
        <v>225</v>
      </c>
      <c r="L54" s="22">
        <v>-3.3</v>
      </c>
      <c r="M54" s="22">
        <v>15.7</v>
      </c>
      <c r="N54" s="22">
        <v>5.7916666670000003</v>
      </c>
      <c r="O54" s="22">
        <v>666</v>
      </c>
      <c r="P54" s="22">
        <v>15.7</v>
      </c>
      <c r="Q54" s="22" t="s">
        <v>112</v>
      </c>
      <c r="R54" s="22">
        <v>1</v>
      </c>
      <c r="S54" s="22">
        <v>3</v>
      </c>
      <c r="T54" s="22" t="s">
        <v>94</v>
      </c>
      <c r="U54">
        <v>50</v>
      </c>
      <c r="V54" s="22">
        <v>0</v>
      </c>
      <c r="W54" s="22">
        <v>1</v>
      </c>
      <c r="X54" s="22">
        <v>2</v>
      </c>
      <c r="Y54">
        <v>8</v>
      </c>
      <c r="Z54" s="22">
        <v>86.88</v>
      </c>
      <c r="AA54" s="22">
        <v>45.617197920000002</v>
      </c>
      <c r="AB54" s="22">
        <v>5</v>
      </c>
      <c r="AC54" s="22">
        <v>166.4922</v>
      </c>
      <c r="AD54" s="22">
        <v>84.256784940000003</v>
      </c>
      <c r="AE54" s="22">
        <v>5</v>
      </c>
      <c r="AF54">
        <f t="shared" si="0"/>
        <v>58</v>
      </c>
      <c r="AG54" s="22">
        <v>0.52182624799999999</v>
      </c>
      <c r="AH54" s="22">
        <v>-0.65042060499999999</v>
      </c>
      <c r="AI54" s="22">
        <v>0.10635902799999999</v>
      </c>
    </row>
    <row r="55" spans="1:35" x14ac:dyDescent="0.25">
      <c r="A55" s="22">
        <v>54</v>
      </c>
      <c r="B55" s="22" t="s">
        <v>128</v>
      </c>
      <c r="C55" s="22">
        <v>2000</v>
      </c>
      <c r="D55" s="22">
        <v>23</v>
      </c>
      <c r="E55" s="22" t="s">
        <v>89</v>
      </c>
      <c r="F55" s="22" t="s">
        <v>90</v>
      </c>
      <c r="G55" s="22" t="s">
        <v>91</v>
      </c>
      <c r="H55" s="22" t="s">
        <v>97</v>
      </c>
      <c r="I55" s="22">
        <v>57.06</v>
      </c>
      <c r="J55" s="22">
        <v>14.3</v>
      </c>
      <c r="K55" s="22">
        <v>225</v>
      </c>
      <c r="L55" s="22">
        <v>-3.3</v>
      </c>
      <c r="M55" s="22">
        <v>15.7</v>
      </c>
      <c r="N55" s="22">
        <v>5.7916666670000003</v>
      </c>
      <c r="O55" s="22">
        <v>666</v>
      </c>
      <c r="P55" s="22">
        <v>15.7</v>
      </c>
      <c r="Q55" s="22" t="s">
        <v>112</v>
      </c>
      <c r="R55" s="22">
        <v>1</v>
      </c>
      <c r="S55" s="22">
        <v>3</v>
      </c>
      <c r="T55" s="22" t="s">
        <v>94</v>
      </c>
      <c r="U55">
        <v>100</v>
      </c>
      <c r="V55" s="22">
        <v>0</v>
      </c>
      <c r="W55" s="22">
        <v>1</v>
      </c>
      <c r="X55" s="22">
        <v>2</v>
      </c>
      <c r="Y55">
        <v>8</v>
      </c>
      <c r="Z55" s="22">
        <v>105.9255</v>
      </c>
      <c r="AA55" s="22">
        <v>61.378303950000003</v>
      </c>
      <c r="AB55" s="22">
        <v>4</v>
      </c>
      <c r="AC55" s="22">
        <v>166.4922</v>
      </c>
      <c r="AD55" s="22">
        <v>84.256784940000003</v>
      </c>
      <c r="AE55" s="22">
        <v>5</v>
      </c>
      <c r="AF55">
        <f t="shared" si="0"/>
        <v>108</v>
      </c>
      <c r="AG55" s="22">
        <v>0.63621899400000004</v>
      </c>
      <c r="AH55" s="22">
        <v>-0.45221244500000002</v>
      </c>
      <c r="AI55" s="22">
        <v>0.13516141800000001</v>
      </c>
    </row>
    <row r="56" spans="1:35" x14ac:dyDescent="0.25">
      <c r="A56" s="22">
        <v>55</v>
      </c>
      <c r="B56" s="22" t="s">
        <v>128</v>
      </c>
      <c r="C56" s="22">
        <v>2000</v>
      </c>
      <c r="D56" s="22">
        <v>23</v>
      </c>
      <c r="E56" s="22" t="s">
        <v>89</v>
      </c>
      <c r="F56" s="22" t="s">
        <v>90</v>
      </c>
      <c r="G56" s="22" t="s">
        <v>91</v>
      </c>
      <c r="H56" s="22" t="s">
        <v>97</v>
      </c>
      <c r="I56" s="22">
        <v>57.06</v>
      </c>
      <c r="J56" s="22">
        <v>14.3</v>
      </c>
      <c r="K56" s="22">
        <v>225</v>
      </c>
      <c r="L56" s="22">
        <v>-3.3</v>
      </c>
      <c r="M56" s="22">
        <v>15.7</v>
      </c>
      <c r="N56" s="22">
        <v>5.7916666670000003</v>
      </c>
      <c r="O56" s="22">
        <v>666</v>
      </c>
      <c r="P56" s="22">
        <v>15.7</v>
      </c>
      <c r="Q56" s="22" t="s">
        <v>127</v>
      </c>
      <c r="R56" s="22">
        <v>1</v>
      </c>
      <c r="S56" s="22">
        <v>3</v>
      </c>
      <c r="T56" s="22" t="s">
        <v>94</v>
      </c>
      <c r="U56">
        <v>10</v>
      </c>
      <c r="V56" s="22">
        <v>0</v>
      </c>
      <c r="W56" s="22">
        <v>1</v>
      </c>
      <c r="X56" s="22">
        <v>2</v>
      </c>
      <c r="Y56">
        <v>8</v>
      </c>
      <c r="Z56" s="22">
        <v>205.86</v>
      </c>
      <c r="AA56" s="22">
        <v>120.27611450000001</v>
      </c>
      <c r="AB56" s="22">
        <v>3</v>
      </c>
      <c r="AC56" s="22">
        <v>207.28899999999999</v>
      </c>
      <c r="AD56" s="22">
        <v>81.012291390000001</v>
      </c>
      <c r="AE56" s="22">
        <v>5</v>
      </c>
      <c r="AF56">
        <f t="shared" si="0"/>
        <v>18</v>
      </c>
      <c r="AG56" s="22">
        <v>0.99310624300000006</v>
      </c>
      <c r="AH56" s="22">
        <v>-6.9176289999999998E-3</v>
      </c>
      <c r="AI56" s="22">
        <v>0.14433500299999999</v>
      </c>
    </row>
    <row r="57" spans="1:35" x14ac:dyDescent="0.25">
      <c r="A57" s="22">
        <v>56</v>
      </c>
      <c r="B57" s="22" t="s">
        <v>128</v>
      </c>
      <c r="C57" s="22">
        <v>2000</v>
      </c>
      <c r="D57" s="22">
        <v>23</v>
      </c>
      <c r="E57" s="22" t="s">
        <v>89</v>
      </c>
      <c r="F57" s="22" t="s">
        <v>90</v>
      </c>
      <c r="G57" s="22" t="s">
        <v>91</v>
      </c>
      <c r="H57" s="22" t="s">
        <v>97</v>
      </c>
      <c r="I57" s="22">
        <v>57.06</v>
      </c>
      <c r="J57" s="22">
        <v>14.3</v>
      </c>
      <c r="K57" s="22">
        <v>225</v>
      </c>
      <c r="L57" s="22">
        <v>-3.3</v>
      </c>
      <c r="M57" s="22">
        <v>15.7</v>
      </c>
      <c r="N57" s="22">
        <v>5.7916666670000003</v>
      </c>
      <c r="O57" s="22">
        <v>666</v>
      </c>
      <c r="P57" s="22">
        <v>15.7</v>
      </c>
      <c r="Q57" s="22" t="s">
        <v>127</v>
      </c>
      <c r="R57" s="22">
        <v>1</v>
      </c>
      <c r="S57" s="22">
        <v>3</v>
      </c>
      <c r="T57" s="22" t="s">
        <v>94</v>
      </c>
      <c r="U57">
        <v>30</v>
      </c>
      <c r="V57" s="22">
        <v>0</v>
      </c>
      <c r="W57" s="22">
        <v>1</v>
      </c>
      <c r="X57" s="22">
        <v>2</v>
      </c>
      <c r="Y57">
        <v>8</v>
      </c>
      <c r="Z57" s="22">
        <v>156.37520000000001</v>
      </c>
      <c r="AA57" s="22">
        <v>48.116204150000002</v>
      </c>
      <c r="AB57" s="22">
        <v>5</v>
      </c>
      <c r="AC57" s="22">
        <v>207.28899999999999</v>
      </c>
      <c r="AD57" s="22">
        <v>81.012291390000001</v>
      </c>
      <c r="AE57" s="22">
        <v>5</v>
      </c>
      <c r="AF57">
        <f t="shared" si="0"/>
        <v>38</v>
      </c>
      <c r="AG57" s="22">
        <v>0.75438252900000002</v>
      </c>
      <c r="AH57" s="22">
        <v>-0.28185570700000001</v>
      </c>
      <c r="AI57" s="22">
        <v>4.9483263999999999E-2</v>
      </c>
    </row>
    <row r="58" spans="1:35" x14ac:dyDescent="0.25">
      <c r="A58" s="22">
        <v>57</v>
      </c>
      <c r="B58" s="22" t="s">
        <v>128</v>
      </c>
      <c r="C58" s="22">
        <v>2000</v>
      </c>
      <c r="D58" s="22">
        <v>23</v>
      </c>
      <c r="E58" s="22" t="s">
        <v>89</v>
      </c>
      <c r="F58" s="22" t="s">
        <v>90</v>
      </c>
      <c r="G58" s="22" t="s">
        <v>91</v>
      </c>
      <c r="H58" s="22" t="s">
        <v>97</v>
      </c>
      <c r="I58" s="22">
        <v>57.06</v>
      </c>
      <c r="J58" s="22">
        <v>14.3</v>
      </c>
      <c r="K58" s="22">
        <v>225</v>
      </c>
      <c r="L58" s="22">
        <v>-3.3</v>
      </c>
      <c r="M58" s="22">
        <v>15.7</v>
      </c>
      <c r="N58" s="22">
        <v>5.7916666670000003</v>
      </c>
      <c r="O58" s="22">
        <v>666</v>
      </c>
      <c r="P58" s="22">
        <v>15.7</v>
      </c>
      <c r="Q58" s="22" t="s">
        <v>127</v>
      </c>
      <c r="R58" s="22">
        <v>1</v>
      </c>
      <c r="S58" s="22">
        <v>3</v>
      </c>
      <c r="T58" s="22" t="s">
        <v>94</v>
      </c>
      <c r="U58">
        <v>50</v>
      </c>
      <c r="V58" s="22">
        <v>0</v>
      </c>
      <c r="W58" s="22">
        <v>1</v>
      </c>
      <c r="X58" s="22">
        <v>2</v>
      </c>
      <c r="Y58">
        <v>8</v>
      </c>
      <c r="Z58" s="22">
        <v>165.8964</v>
      </c>
      <c r="AA58" s="22">
        <v>148.74515589999999</v>
      </c>
      <c r="AB58" s="22">
        <v>5</v>
      </c>
      <c r="AC58" s="22">
        <v>207.28899999999999</v>
      </c>
      <c r="AD58" s="22">
        <v>81.012291390000001</v>
      </c>
      <c r="AE58" s="22">
        <v>5</v>
      </c>
      <c r="AF58">
        <f t="shared" si="0"/>
        <v>58</v>
      </c>
      <c r="AG58" s="22">
        <v>0.80031453699999999</v>
      </c>
      <c r="AH58" s="22">
        <v>-0.22275045800000001</v>
      </c>
      <c r="AI58" s="22">
        <v>0.19133135100000001</v>
      </c>
    </row>
    <row r="59" spans="1:35" x14ac:dyDescent="0.25">
      <c r="A59" s="22">
        <v>58</v>
      </c>
      <c r="B59" s="22" t="s">
        <v>128</v>
      </c>
      <c r="C59" s="22">
        <v>2000</v>
      </c>
      <c r="D59" s="22">
        <v>23</v>
      </c>
      <c r="E59" s="22" t="s">
        <v>89</v>
      </c>
      <c r="F59" s="22" t="s">
        <v>90</v>
      </c>
      <c r="G59" s="22" t="s">
        <v>91</v>
      </c>
      <c r="H59" s="22" t="s">
        <v>97</v>
      </c>
      <c r="I59" s="22">
        <v>57.06</v>
      </c>
      <c r="J59" s="22">
        <v>14.3</v>
      </c>
      <c r="K59" s="22">
        <v>225</v>
      </c>
      <c r="L59" s="22">
        <v>-3.3</v>
      </c>
      <c r="M59" s="22">
        <v>15.7</v>
      </c>
      <c r="N59" s="22">
        <v>5.7916666670000003</v>
      </c>
      <c r="O59" s="22">
        <v>666</v>
      </c>
      <c r="P59" s="22">
        <v>15.7</v>
      </c>
      <c r="Q59" s="22" t="s">
        <v>127</v>
      </c>
      <c r="R59" s="22">
        <v>1</v>
      </c>
      <c r="S59" s="22">
        <v>3</v>
      </c>
      <c r="T59" s="22" t="s">
        <v>94</v>
      </c>
      <c r="U59">
        <v>100</v>
      </c>
      <c r="V59" s="22">
        <v>0</v>
      </c>
      <c r="W59" s="22">
        <v>1</v>
      </c>
      <c r="X59" s="22">
        <v>2</v>
      </c>
      <c r="Y59">
        <v>8</v>
      </c>
      <c r="Z59" s="22">
        <v>204.25720000000001</v>
      </c>
      <c r="AA59" s="22">
        <v>71.584362929999998</v>
      </c>
      <c r="AB59" s="22">
        <v>5</v>
      </c>
      <c r="AC59" s="22">
        <v>207.28899999999999</v>
      </c>
      <c r="AD59" s="22">
        <v>81.012291390000001</v>
      </c>
      <c r="AE59" s="22">
        <v>5</v>
      </c>
      <c r="AF59">
        <f t="shared" si="0"/>
        <v>108</v>
      </c>
      <c r="AG59" s="22">
        <v>0.98537404299999998</v>
      </c>
      <c r="AH59" s="22">
        <v>-1.4733971E-2</v>
      </c>
      <c r="AI59" s="22">
        <v>5.5112462000000001E-2</v>
      </c>
    </row>
    <row r="60" spans="1:35" x14ac:dyDescent="0.25">
      <c r="A60" s="22">
        <v>59</v>
      </c>
      <c r="B60" s="22" t="s">
        <v>129</v>
      </c>
      <c r="C60" s="22">
        <v>2010</v>
      </c>
      <c r="D60" s="22">
        <v>24</v>
      </c>
      <c r="E60" s="22" t="s">
        <v>89</v>
      </c>
      <c r="F60" s="22" t="s">
        <v>90</v>
      </c>
      <c r="G60" s="22" t="s">
        <v>91</v>
      </c>
      <c r="H60" s="22" t="s">
        <v>130</v>
      </c>
      <c r="I60" s="22">
        <v>45</v>
      </c>
      <c r="J60" s="22">
        <v>141.41999999999999</v>
      </c>
      <c r="K60" s="22">
        <v>8</v>
      </c>
      <c r="L60" s="22">
        <v>-6.4</v>
      </c>
      <c r="M60" s="22">
        <v>17.100000000000001</v>
      </c>
      <c r="N60" s="22">
        <v>5.9666666670000001</v>
      </c>
      <c r="O60" s="22">
        <v>1280</v>
      </c>
      <c r="P60" s="22">
        <v>17.100000000000001</v>
      </c>
      <c r="Q60" s="22" t="s">
        <v>131</v>
      </c>
      <c r="R60" s="22">
        <v>0</v>
      </c>
      <c r="S60" s="22">
        <v>1</v>
      </c>
      <c r="T60" s="22" t="s">
        <v>94</v>
      </c>
      <c r="U60">
        <v>25</v>
      </c>
      <c r="V60" s="22">
        <v>0</v>
      </c>
      <c r="W60" s="22">
        <v>1</v>
      </c>
      <c r="X60" s="22">
        <v>2</v>
      </c>
      <c r="Y60">
        <v>5</v>
      </c>
      <c r="Z60" s="22">
        <v>565.47161019999999</v>
      </c>
      <c r="AA60" s="22">
        <v>242.85837470000001</v>
      </c>
      <c r="AB60" s="22">
        <v>6</v>
      </c>
      <c r="AC60" s="22">
        <v>1153.3381360000001</v>
      </c>
      <c r="AD60" s="22">
        <v>324.24326289999999</v>
      </c>
      <c r="AE60" s="22">
        <v>6</v>
      </c>
      <c r="AF60">
        <f t="shared" si="0"/>
        <v>30</v>
      </c>
      <c r="AG60" s="22">
        <v>0.49029126200000001</v>
      </c>
      <c r="AH60" s="22">
        <v>-0.71275565200000002</v>
      </c>
      <c r="AI60" s="22">
        <v>4.3914861999999999E-2</v>
      </c>
    </row>
    <row r="61" spans="1:35" x14ac:dyDescent="0.25">
      <c r="A61" s="22">
        <v>60</v>
      </c>
      <c r="B61" s="22" t="s">
        <v>129</v>
      </c>
      <c r="C61" s="22">
        <v>2010</v>
      </c>
      <c r="D61" s="22">
        <v>24</v>
      </c>
      <c r="E61" s="22" t="s">
        <v>89</v>
      </c>
      <c r="F61" s="22" t="s">
        <v>90</v>
      </c>
      <c r="G61" s="22" t="s">
        <v>91</v>
      </c>
      <c r="H61" s="22" t="s">
        <v>130</v>
      </c>
      <c r="I61" s="22">
        <v>45</v>
      </c>
      <c r="J61" s="22">
        <v>141.41999999999999</v>
      </c>
      <c r="K61" s="22">
        <v>8</v>
      </c>
      <c r="L61" s="22">
        <v>-6.4</v>
      </c>
      <c r="M61" s="22">
        <v>17.100000000000001</v>
      </c>
      <c r="N61" s="22">
        <v>5.9666666670000001</v>
      </c>
      <c r="O61" s="22">
        <v>1280</v>
      </c>
      <c r="P61" s="22">
        <v>17.100000000000001</v>
      </c>
      <c r="Q61" s="22" t="s">
        <v>131</v>
      </c>
      <c r="R61" s="22">
        <v>0</v>
      </c>
      <c r="S61" s="22">
        <v>1</v>
      </c>
      <c r="T61" s="22" t="s">
        <v>94</v>
      </c>
      <c r="U61">
        <v>25</v>
      </c>
      <c r="V61" s="22">
        <v>0</v>
      </c>
      <c r="W61" s="22">
        <v>1</v>
      </c>
      <c r="X61" s="22">
        <v>2</v>
      </c>
      <c r="Y61">
        <v>5</v>
      </c>
      <c r="Z61" s="22">
        <v>1184.1311439999999</v>
      </c>
      <c r="AA61" s="22">
        <v>272.64717150000001</v>
      </c>
      <c r="AB61" s="22">
        <v>6</v>
      </c>
      <c r="AC61" s="22">
        <v>1153.3381360000001</v>
      </c>
      <c r="AD61" s="22">
        <v>324.24326289999999</v>
      </c>
      <c r="AE61" s="22">
        <v>6</v>
      </c>
      <c r="AF61">
        <f t="shared" si="0"/>
        <v>30</v>
      </c>
      <c r="AG61" s="22">
        <v>1.026699029</v>
      </c>
      <c r="AH61" s="22">
        <v>2.634883E-2</v>
      </c>
      <c r="AI61" s="22">
        <v>2.2008685E-2</v>
      </c>
    </row>
    <row r="62" spans="1:35" x14ac:dyDescent="0.25">
      <c r="A62" s="22">
        <v>61</v>
      </c>
      <c r="B62" s="22" t="s">
        <v>129</v>
      </c>
      <c r="C62" s="22">
        <v>2010</v>
      </c>
      <c r="D62" s="22">
        <v>24</v>
      </c>
      <c r="E62" s="22" t="s">
        <v>89</v>
      </c>
      <c r="F62" s="22" t="s">
        <v>90</v>
      </c>
      <c r="G62" s="22" t="s">
        <v>91</v>
      </c>
      <c r="H62" s="22" t="s">
        <v>130</v>
      </c>
      <c r="I62" s="22">
        <v>45</v>
      </c>
      <c r="J62" s="22">
        <v>141.41999999999999</v>
      </c>
      <c r="K62" s="22">
        <v>8</v>
      </c>
      <c r="L62" s="22">
        <v>-6.4</v>
      </c>
      <c r="M62" s="22">
        <v>17.100000000000001</v>
      </c>
      <c r="N62" s="22">
        <v>5.9666666670000001</v>
      </c>
      <c r="O62" s="22">
        <v>1280</v>
      </c>
      <c r="P62" s="22">
        <v>17.100000000000001</v>
      </c>
      <c r="Q62" s="22" t="s">
        <v>131</v>
      </c>
      <c r="R62" s="22">
        <v>0</v>
      </c>
      <c r="S62" s="22">
        <v>1</v>
      </c>
      <c r="T62" s="22" t="s">
        <v>94</v>
      </c>
      <c r="U62">
        <v>25</v>
      </c>
      <c r="V62" s="22">
        <v>1</v>
      </c>
      <c r="W62" s="22">
        <v>1</v>
      </c>
      <c r="X62" s="22">
        <v>2</v>
      </c>
      <c r="Y62">
        <v>5</v>
      </c>
      <c r="Z62" s="22">
        <v>699.84110169999997</v>
      </c>
      <c r="AA62" s="22">
        <v>246.5475739</v>
      </c>
      <c r="AB62" s="22">
        <v>6</v>
      </c>
      <c r="AC62" s="22">
        <v>1153.3381360000001</v>
      </c>
      <c r="AD62" s="22">
        <v>324.24326289999999</v>
      </c>
      <c r="AE62" s="22">
        <v>6</v>
      </c>
      <c r="AF62">
        <f t="shared" si="0"/>
        <v>30</v>
      </c>
      <c r="AG62" s="22">
        <v>0.60679611700000002</v>
      </c>
      <c r="AH62" s="22">
        <v>-0.49956243099999997</v>
      </c>
      <c r="AI62" s="22">
        <v>3.3857577999999999E-2</v>
      </c>
    </row>
    <row r="63" spans="1:35" x14ac:dyDescent="0.25">
      <c r="A63" s="22">
        <v>62</v>
      </c>
      <c r="B63" s="22" t="s">
        <v>129</v>
      </c>
      <c r="C63" s="22">
        <v>2010</v>
      </c>
      <c r="D63" s="22">
        <v>24</v>
      </c>
      <c r="E63" s="22" t="s">
        <v>89</v>
      </c>
      <c r="F63" s="22" t="s">
        <v>90</v>
      </c>
      <c r="G63" s="22" t="s">
        <v>91</v>
      </c>
      <c r="H63" s="22" t="s">
        <v>130</v>
      </c>
      <c r="I63" s="22">
        <v>45</v>
      </c>
      <c r="J63" s="22">
        <v>141.41999999999999</v>
      </c>
      <c r="K63" s="22">
        <v>8</v>
      </c>
      <c r="L63" s="22">
        <v>-6.4</v>
      </c>
      <c r="M63" s="22">
        <v>17.100000000000001</v>
      </c>
      <c r="N63" s="22">
        <v>5.9666666670000001</v>
      </c>
      <c r="O63" s="22">
        <v>1280</v>
      </c>
      <c r="P63" s="22">
        <v>17.100000000000001</v>
      </c>
      <c r="Q63" s="22" t="s">
        <v>131</v>
      </c>
      <c r="R63" s="22">
        <v>0</v>
      </c>
      <c r="S63" s="22">
        <v>1</v>
      </c>
      <c r="T63" s="22" t="s">
        <v>94</v>
      </c>
      <c r="U63">
        <v>25</v>
      </c>
      <c r="V63" s="22">
        <v>1</v>
      </c>
      <c r="W63" s="22">
        <v>1</v>
      </c>
      <c r="X63" s="22">
        <v>2</v>
      </c>
      <c r="Y63">
        <v>5</v>
      </c>
      <c r="Z63" s="22">
        <v>1265.3127119999999</v>
      </c>
      <c r="AA63" s="22">
        <v>401.09724610000001</v>
      </c>
      <c r="AB63" s="22">
        <v>6</v>
      </c>
      <c r="AC63" s="22">
        <v>1153.3381360000001</v>
      </c>
      <c r="AD63" s="22">
        <v>324.24326289999999</v>
      </c>
      <c r="AE63" s="22">
        <v>6</v>
      </c>
      <c r="AF63">
        <f t="shared" si="0"/>
        <v>30</v>
      </c>
      <c r="AG63" s="22">
        <v>1.097087379</v>
      </c>
      <c r="AH63" s="22">
        <v>9.2658829999999998E-2</v>
      </c>
      <c r="AI63" s="22">
        <v>2.9920370000000002E-2</v>
      </c>
    </row>
    <row r="64" spans="1:35" x14ac:dyDescent="0.25">
      <c r="A64" s="22">
        <v>63</v>
      </c>
      <c r="B64" s="22" t="s">
        <v>132</v>
      </c>
      <c r="C64" s="22">
        <v>1990</v>
      </c>
      <c r="D64" s="22">
        <v>42</v>
      </c>
      <c r="E64" s="22" t="s">
        <v>133</v>
      </c>
      <c r="F64" s="22" t="s">
        <v>134</v>
      </c>
      <c r="G64" s="22" t="s">
        <v>110</v>
      </c>
      <c r="H64" s="22" t="s">
        <v>135</v>
      </c>
      <c r="I64" s="22">
        <v>62.51</v>
      </c>
      <c r="J64" s="22">
        <v>30.53</v>
      </c>
      <c r="K64" s="22"/>
      <c r="L64" s="22">
        <v>-10.6</v>
      </c>
      <c r="M64" s="22">
        <v>16.399999999999999</v>
      </c>
      <c r="N64" s="22">
        <v>2.3666666670000001</v>
      </c>
      <c r="O64" s="22">
        <v>606</v>
      </c>
      <c r="P64" s="22">
        <v>25</v>
      </c>
      <c r="Q64" s="22" t="s">
        <v>112</v>
      </c>
      <c r="R64" s="22">
        <v>1</v>
      </c>
      <c r="S64" s="22">
        <v>1</v>
      </c>
      <c r="T64" s="22" t="s">
        <v>94</v>
      </c>
      <c r="U64">
        <v>10</v>
      </c>
      <c r="V64" s="22">
        <v>0</v>
      </c>
      <c r="W64" s="22">
        <v>0</v>
      </c>
      <c r="X64" s="22">
        <v>3</v>
      </c>
      <c r="Y64">
        <v>3</v>
      </c>
      <c r="Z64" s="22">
        <v>270</v>
      </c>
      <c r="AA64" s="22">
        <v>30</v>
      </c>
      <c r="AB64" s="22">
        <v>4</v>
      </c>
      <c r="AC64" s="22">
        <v>288</v>
      </c>
      <c r="AD64" s="22">
        <v>15</v>
      </c>
      <c r="AE64" s="22">
        <v>4</v>
      </c>
      <c r="AF64">
        <f t="shared" si="0"/>
        <v>13</v>
      </c>
      <c r="AG64" s="22">
        <v>0.9375</v>
      </c>
      <c r="AH64" s="22">
        <v>-6.4538521000000001E-2</v>
      </c>
      <c r="AI64" s="22">
        <v>3.7645880000000001E-3</v>
      </c>
    </row>
    <row r="65" spans="1:35" x14ac:dyDescent="0.25">
      <c r="A65" s="22">
        <v>64</v>
      </c>
      <c r="B65" s="22" t="s">
        <v>132</v>
      </c>
      <c r="C65" s="22">
        <v>1990</v>
      </c>
      <c r="D65" s="22">
        <v>42</v>
      </c>
      <c r="E65" s="22" t="s">
        <v>133</v>
      </c>
      <c r="F65" s="22" t="s">
        <v>134</v>
      </c>
      <c r="G65" s="22" t="s">
        <v>110</v>
      </c>
      <c r="H65" s="22" t="s">
        <v>135</v>
      </c>
      <c r="I65" s="22">
        <v>62.51</v>
      </c>
      <c r="J65" s="22">
        <v>30.53</v>
      </c>
      <c r="K65" s="22"/>
      <c r="L65" s="22">
        <v>-10.6</v>
      </c>
      <c r="M65" s="22">
        <v>16.399999999999999</v>
      </c>
      <c r="N65" s="22">
        <v>2.3666666670000001</v>
      </c>
      <c r="O65" s="22">
        <v>606</v>
      </c>
      <c r="P65" s="22">
        <v>25</v>
      </c>
      <c r="Q65" s="22" t="s">
        <v>112</v>
      </c>
      <c r="R65" s="22">
        <v>1</v>
      </c>
      <c r="S65" s="22">
        <v>1</v>
      </c>
      <c r="T65" s="22" t="s">
        <v>94</v>
      </c>
      <c r="U65">
        <v>30</v>
      </c>
      <c r="V65" s="22">
        <v>0</v>
      </c>
      <c r="W65" s="22">
        <v>0</v>
      </c>
      <c r="X65" s="22">
        <v>3</v>
      </c>
      <c r="Y65">
        <v>3</v>
      </c>
      <c r="Z65" s="22">
        <v>325.5</v>
      </c>
      <c r="AA65" s="22">
        <v>21</v>
      </c>
      <c r="AB65" s="22">
        <v>4</v>
      </c>
      <c r="AC65" s="22">
        <v>288</v>
      </c>
      <c r="AD65" s="22">
        <v>15</v>
      </c>
      <c r="AE65" s="22">
        <v>4</v>
      </c>
      <c r="AF65">
        <f t="shared" si="0"/>
        <v>33</v>
      </c>
      <c r="AG65" s="22">
        <v>1.1302083329999999</v>
      </c>
      <c r="AH65" s="22">
        <v>0.12240198200000001</v>
      </c>
      <c r="AI65" s="22">
        <v>1.7187509999999999E-3</v>
      </c>
    </row>
    <row r="66" spans="1:35" x14ac:dyDescent="0.25">
      <c r="A66" s="22">
        <v>65</v>
      </c>
      <c r="B66" s="22" t="s">
        <v>132</v>
      </c>
      <c r="C66" s="22">
        <v>1990</v>
      </c>
      <c r="D66" s="22">
        <v>42</v>
      </c>
      <c r="E66" s="22" t="s">
        <v>133</v>
      </c>
      <c r="F66" s="22" t="s">
        <v>134</v>
      </c>
      <c r="G66" s="22" t="s">
        <v>110</v>
      </c>
      <c r="H66" s="22" t="s">
        <v>135</v>
      </c>
      <c r="I66" s="22">
        <v>62.51</v>
      </c>
      <c r="J66" s="22">
        <v>30.53</v>
      </c>
      <c r="K66" s="22"/>
      <c r="L66" s="22">
        <v>-10.6</v>
      </c>
      <c r="M66" s="22">
        <v>16.399999999999999</v>
      </c>
      <c r="N66" s="22">
        <v>2.3666666670000001</v>
      </c>
      <c r="O66" s="22">
        <v>606</v>
      </c>
      <c r="P66" s="22">
        <v>25</v>
      </c>
      <c r="Q66" s="22" t="s">
        <v>112</v>
      </c>
      <c r="R66" s="22">
        <v>1</v>
      </c>
      <c r="S66" s="22">
        <v>1</v>
      </c>
      <c r="T66" s="22" t="s">
        <v>94</v>
      </c>
      <c r="U66">
        <v>100</v>
      </c>
      <c r="V66" s="22">
        <v>0</v>
      </c>
      <c r="W66" s="22">
        <v>0</v>
      </c>
      <c r="X66" s="22">
        <v>3</v>
      </c>
      <c r="Y66">
        <v>3</v>
      </c>
      <c r="Z66" s="22">
        <v>67.5</v>
      </c>
      <c r="AA66" s="22">
        <v>30</v>
      </c>
      <c r="AB66" s="22">
        <v>4</v>
      </c>
      <c r="AC66" s="22">
        <v>288</v>
      </c>
      <c r="AD66" s="22">
        <v>15</v>
      </c>
      <c r="AE66" s="22">
        <v>4</v>
      </c>
      <c r="AF66">
        <f t="shared" si="0"/>
        <v>103</v>
      </c>
      <c r="AG66" s="22">
        <v>0.234375</v>
      </c>
      <c r="AH66" s="22">
        <v>-1.450832882</v>
      </c>
      <c r="AI66" s="22">
        <v>5.0060884E-2</v>
      </c>
    </row>
    <row r="67" spans="1:35" x14ac:dyDescent="0.25">
      <c r="A67" s="22">
        <v>66</v>
      </c>
      <c r="B67" s="22" t="s">
        <v>136</v>
      </c>
      <c r="C67" s="22">
        <v>1990</v>
      </c>
      <c r="D67" s="22">
        <v>43</v>
      </c>
      <c r="E67" s="22" t="s">
        <v>133</v>
      </c>
      <c r="F67" s="22" t="s">
        <v>134</v>
      </c>
      <c r="G67" s="22" t="s">
        <v>110</v>
      </c>
      <c r="H67" s="22" t="s">
        <v>137</v>
      </c>
      <c r="I67" s="22">
        <v>63.01</v>
      </c>
      <c r="J67" s="22">
        <v>29.54</v>
      </c>
      <c r="K67" s="22"/>
      <c r="L67" s="22">
        <v>-10.5</v>
      </c>
      <c r="M67" s="22">
        <v>16.899999999999999</v>
      </c>
      <c r="N67" s="22">
        <v>2.6583333329999999</v>
      </c>
      <c r="O67" s="22">
        <v>532</v>
      </c>
      <c r="P67" s="22">
        <v>25</v>
      </c>
      <c r="Q67" s="22" t="s">
        <v>138</v>
      </c>
      <c r="R67" s="22">
        <v>0</v>
      </c>
      <c r="S67" s="22">
        <v>1</v>
      </c>
      <c r="T67" s="22" t="s">
        <v>94</v>
      </c>
      <c r="U67">
        <v>10</v>
      </c>
      <c r="V67" s="22">
        <v>0</v>
      </c>
      <c r="W67" s="22">
        <v>0</v>
      </c>
      <c r="X67" s="22">
        <v>3</v>
      </c>
      <c r="Y67">
        <v>2.7</v>
      </c>
      <c r="Z67" s="22">
        <v>450</v>
      </c>
      <c r="AA67" s="22">
        <v>73.469387760000004</v>
      </c>
      <c r="AB67" s="22">
        <v>4</v>
      </c>
      <c r="AC67" s="22">
        <v>404.0816327</v>
      </c>
      <c r="AD67" s="22">
        <v>73.469387760000004</v>
      </c>
      <c r="AE67" s="22">
        <v>4</v>
      </c>
      <c r="AF67">
        <f t="shared" ref="AF67:AF130" si="1">U67+Y67</f>
        <v>12.7</v>
      </c>
      <c r="AG67" s="22">
        <v>1.113636364</v>
      </c>
      <c r="AH67" s="22">
        <v>0.107630664</v>
      </c>
      <c r="AI67" s="22">
        <v>1.4928353E-2</v>
      </c>
    </row>
    <row r="68" spans="1:35" x14ac:dyDescent="0.25">
      <c r="A68" s="22">
        <v>67</v>
      </c>
      <c r="B68" s="22" t="s">
        <v>136</v>
      </c>
      <c r="C68" s="22">
        <v>1990</v>
      </c>
      <c r="D68" s="22">
        <v>43</v>
      </c>
      <c r="E68" s="22" t="s">
        <v>133</v>
      </c>
      <c r="F68" s="22" t="s">
        <v>134</v>
      </c>
      <c r="G68" s="22" t="s">
        <v>110</v>
      </c>
      <c r="H68" s="22" t="s">
        <v>137</v>
      </c>
      <c r="I68" s="22">
        <v>63.01</v>
      </c>
      <c r="J68" s="22">
        <v>29.54</v>
      </c>
      <c r="K68" s="22"/>
      <c r="L68" s="22">
        <v>-10.5</v>
      </c>
      <c r="M68" s="22">
        <v>16.899999999999999</v>
      </c>
      <c r="N68" s="22">
        <v>2.6583333329999999</v>
      </c>
      <c r="O68" s="22">
        <v>532</v>
      </c>
      <c r="P68" s="22">
        <v>25</v>
      </c>
      <c r="Q68" s="22" t="s">
        <v>138</v>
      </c>
      <c r="R68" s="22">
        <v>0</v>
      </c>
      <c r="S68" s="22">
        <v>1</v>
      </c>
      <c r="T68" s="22" t="s">
        <v>94</v>
      </c>
      <c r="U68">
        <v>30</v>
      </c>
      <c r="V68" s="22">
        <v>0</v>
      </c>
      <c r="W68" s="22">
        <v>0</v>
      </c>
      <c r="X68" s="22">
        <v>3</v>
      </c>
      <c r="Y68">
        <v>2.7</v>
      </c>
      <c r="Z68" s="22">
        <v>367.34693879999998</v>
      </c>
      <c r="AA68" s="22">
        <v>73.469387760000004</v>
      </c>
      <c r="AB68" s="22">
        <v>4</v>
      </c>
      <c r="AC68" s="22">
        <v>404.0816327</v>
      </c>
      <c r="AD68" s="22">
        <v>73.469387760000004</v>
      </c>
      <c r="AE68" s="22">
        <v>4</v>
      </c>
      <c r="AF68">
        <f t="shared" si="1"/>
        <v>32.700000000000003</v>
      </c>
      <c r="AG68" s="22">
        <v>0.909090909</v>
      </c>
      <c r="AH68" s="22">
        <v>-9.5310179999999994E-2</v>
      </c>
      <c r="AI68" s="22">
        <v>1.8264463000000002E-2</v>
      </c>
    </row>
    <row r="69" spans="1:35" x14ac:dyDescent="0.25">
      <c r="A69" s="22">
        <v>68</v>
      </c>
      <c r="B69" s="22" t="s">
        <v>136</v>
      </c>
      <c r="C69" s="22">
        <v>1990</v>
      </c>
      <c r="D69" s="22">
        <v>43</v>
      </c>
      <c r="E69" s="22" t="s">
        <v>133</v>
      </c>
      <c r="F69" s="22" t="s">
        <v>134</v>
      </c>
      <c r="G69" s="22" t="s">
        <v>110</v>
      </c>
      <c r="H69" s="22" t="s">
        <v>137</v>
      </c>
      <c r="I69" s="22">
        <v>63.01</v>
      </c>
      <c r="J69" s="22">
        <v>29.54</v>
      </c>
      <c r="K69" s="22"/>
      <c r="L69" s="22">
        <v>-10.5</v>
      </c>
      <c r="M69" s="22">
        <v>16.899999999999999</v>
      </c>
      <c r="N69" s="22">
        <v>2.6583333329999999</v>
      </c>
      <c r="O69" s="22">
        <v>532</v>
      </c>
      <c r="P69" s="22">
        <v>25</v>
      </c>
      <c r="Q69" s="22" t="s">
        <v>138</v>
      </c>
      <c r="R69" s="22">
        <v>0</v>
      </c>
      <c r="S69" s="22">
        <v>1</v>
      </c>
      <c r="T69" s="22" t="s">
        <v>94</v>
      </c>
      <c r="U69">
        <v>100</v>
      </c>
      <c r="V69" s="22">
        <v>0</v>
      </c>
      <c r="W69" s="22">
        <v>0</v>
      </c>
      <c r="X69" s="22">
        <v>3</v>
      </c>
      <c r="Y69">
        <v>2.7</v>
      </c>
      <c r="Z69" s="22">
        <v>330.61224490000001</v>
      </c>
      <c r="AA69" s="22">
        <v>73.469387760000004</v>
      </c>
      <c r="AB69" s="22">
        <v>4</v>
      </c>
      <c r="AC69" s="22">
        <v>404.0816327</v>
      </c>
      <c r="AD69" s="22">
        <v>73.469387760000004</v>
      </c>
      <c r="AE69" s="22">
        <v>4</v>
      </c>
      <c r="AF69">
        <f t="shared" si="1"/>
        <v>102.7</v>
      </c>
      <c r="AG69" s="22">
        <v>0.81818181800000001</v>
      </c>
      <c r="AH69" s="22">
        <v>-0.20067069500000001</v>
      </c>
      <c r="AI69" s="22">
        <v>2.0610142000000001E-2</v>
      </c>
    </row>
    <row r="70" spans="1:35" x14ac:dyDescent="0.25">
      <c r="A70" s="22">
        <v>69</v>
      </c>
      <c r="B70" s="22" t="s">
        <v>136</v>
      </c>
      <c r="C70" s="22">
        <v>1990</v>
      </c>
      <c r="D70" s="22">
        <v>43</v>
      </c>
      <c r="E70" s="22" t="s">
        <v>133</v>
      </c>
      <c r="F70" s="22" t="s">
        <v>134</v>
      </c>
      <c r="G70" s="22" t="s">
        <v>110</v>
      </c>
      <c r="H70" s="22" t="s">
        <v>139</v>
      </c>
      <c r="I70" s="22">
        <v>62.38</v>
      </c>
      <c r="J70" s="22">
        <v>29.46</v>
      </c>
      <c r="K70" s="22"/>
      <c r="L70" s="22">
        <v>-10.199999999999999</v>
      </c>
      <c r="M70" s="22">
        <v>16.8</v>
      </c>
      <c r="N70" s="22">
        <v>2.733333333</v>
      </c>
      <c r="O70" s="22">
        <v>562</v>
      </c>
      <c r="P70" s="22">
        <v>25</v>
      </c>
      <c r="Q70" s="22" t="s">
        <v>140</v>
      </c>
      <c r="R70" s="22">
        <v>0</v>
      </c>
      <c r="S70" s="22">
        <v>1</v>
      </c>
      <c r="T70" s="22" t="s">
        <v>94</v>
      </c>
      <c r="U70">
        <v>10</v>
      </c>
      <c r="V70" s="22">
        <v>0</v>
      </c>
      <c r="W70" s="22">
        <v>0</v>
      </c>
      <c r="X70" s="22">
        <v>3</v>
      </c>
      <c r="Y70">
        <v>3.1</v>
      </c>
      <c r="Z70" s="22">
        <v>291.54929579999998</v>
      </c>
      <c r="AA70" s="22">
        <v>50.704225350000002</v>
      </c>
      <c r="AB70" s="22">
        <v>4</v>
      </c>
      <c r="AC70" s="22">
        <v>190.14084510000001</v>
      </c>
      <c r="AD70" s="22">
        <v>50.704225350000002</v>
      </c>
      <c r="AE70" s="22">
        <v>4</v>
      </c>
      <c r="AF70">
        <f t="shared" si="1"/>
        <v>13.1</v>
      </c>
      <c r="AG70" s="22">
        <v>1.5333333330000001</v>
      </c>
      <c r="AH70" s="22">
        <v>0.42744401500000001</v>
      </c>
      <c r="AI70" s="22">
        <v>2.5339213999999999E-2</v>
      </c>
    </row>
    <row r="71" spans="1:35" x14ac:dyDescent="0.25">
      <c r="A71" s="22">
        <v>70</v>
      </c>
      <c r="B71" s="22" t="s">
        <v>136</v>
      </c>
      <c r="C71" s="22">
        <v>1990</v>
      </c>
      <c r="D71" s="22">
        <v>43</v>
      </c>
      <c r="E71" s="22" t="s">
        <v>133</v>
      </c>
      <c r="F71" s="22" t="s">
        <v>134</v>
      </c>
      <c r="G71" s="22" t="s">
        <v>110</v>
      </c>
      <c r="H71" s="22" t="s">
        <v>139</v>
      </c>
      <c r="I71" s="22">
        <v>62.38</v>
      </c>
      <c r="J71" s="22">
        <v>29.46</v>
      </c>
      <c r="K71" s="22"/>
      <c r="L71" s="22">
        <v>-10.199999999999999</v>
      </c>
      <c r="M71" s="22">
        <v>16.8</v>
      </c>
      <c r="N71" s="22">
        <v>2.733333333</v>
      </c>
      <c r="O71" s="22">
        <v>562</v>
      </c>
      <c r="P71" s="22">
        <v>25</v>
      </c>
      <c r="Q71" s="22" t="s">
        <v>140</v>
      </c>
      <c r="R71" s="22">
        <v>0</v>
      </c>
      <c r="S71" s="22">
        <v>1</v>
      </c>
      <c r="T71" s="22" t="s">
        <v>94</v>
      </c>
      <c r="U71">
        <v>30</v>
      </c>
      <c r="V71" s="22">
        <v>0</v>
      </c>
      <c r="W71" s="22">
        <v>0</v>
      </c>
      <c r="X71" s="22">
        <v>3</v>
      </c>
      <c r="Y71">
        <v>3.1</v>
      </c>
      <c r="Z71" s="22">
        <v>228.1690141</v>
      </c>
      <c r="AA71" s="22">
        <v>50.704225350000002</v>
      </c>
      <c r="AB71" s="22">
        <v>4</v>
      </c>
      <c r="AC71" s="22">
        <v>190.14084510000001</v>
      </c>
      <c r="AD71" s="22">
        <v>50.704225350000002</v>
      </c>
      <c r="AE71" s="22">
        <v>4</v>
      </c>
      <c r="AF71">
        <f t="shared" si="1"/>
        <v>33.1</v>
      </c>
      <c r="AG71" s="22">
        <v>1.2</v>
      </c>
      <c r="AH71" s="22">
        <v>0.182321557</v>
      </c>
      <c r="AI71" s="22">
        <v>3.0123456999999999E-2</v>
      </c>
    </row>
    <row r="72" spans="1:35" x14ac:dyDescent="0.25">
      <c r="A72" s="22">
        <v>71</v>
      </c>
      <c r="B72" s="22" t="s">
        <v>136</v>
      </c>
      <c r="C72" s="22">
        <v>1990</v>
      </c>
      <c r="D72" s="22">
        <v>43</v>
      </c>
      <c r="E72" s="22" t="s">
        <v>133</v>
      </c>
      <c r="F72" s="22" t="s">
        <v>134</v>
      </c>
      <c r="G72" s="22" t="s">
        <v>110</v>
      </c>
      <c r="H72" s="22" t="s">
        <v>139</v>
      </c>
      <c r="I72" s="22">
        <v>62.38</v>
      </c>
      <c r="J72" s="22">
        <v>29.46</v>
      </c>
      <c r="K72" s="22"/>
      <c r="L72" s="22">
        <v>-10.199999999999999</v>
      </c>
      <c r="M72" s="22">
        <v>16.8</v>
      </c>
      <c r="N72" s="22">
        <v>2.733333333</v>
      </c>
      <c r="O72" s="22">
        <v>562</v>
      </c>
      <c r="P72" s="22">
        <v>25</v>
      </c>
      <c r="Q72" s="22" t="s">
        <v>140</v>
      </c>
      <c r="R72" s="22">
        <v>0</v>
      </c>
      <c r="S72" s="22">
        <v>1</v>
      </c>
      <c r="T72" s="22" t="s">
        <v>94</v>
      </c>
      <c r="U72">
        <v>100</v>
      </c>
      <c r="V72" s="22">
        <v>0</v>
      </c>
      <c r="W72" s="22">
        <v>0</v>
      </c>
      <c r="X72" s="22">
        <v>3</v>
      </c>
      <c r="Y72">
        <v>3.1</v>
      </c>
      <c r="Z72" s="22">
        <v>195.21126760000001</v>
      </c>
      <c r="AA72" s="22">
        <v>50.704225350000002</v>
      </c>
      <c r="AB72" s="22">
        <v>4</v>
      </c>
      <c r="AC72" s="22">
        <v>190.14084510000001</v>
      </c>
      <c r="AD72" s="22">
        <v>50.704225350000002</v>
      </c>
      <c r="AE72" s="22">
        <v>4</v>
      </c>
      <c r="AF72">
        <f t="shared" si="1"/>
        <v>103.1</v>
      </c>
      <c r="AG72" s="22">
        <v>1.026666667</v>
      </c>
      <c r="AH72" s="22">
        <v>2.6317308000000001E-2</v>
      </c>
      <c r="AI72" s="22">
        <v>3.4644028E-2</v>
      </c>
    </row>
    <row r="73" spans="1:35" x14ac:dyDescent="0.25">
      <c r="A73" s="22">
        <v>72</v>
      </c>
      <c r="B73" s="22" t="s">
        <v>141</v>
      </c>
      <c r="C73" s="22">
        <v>2010</v>
      </c>
      <c r="D73" s="22">
        <v>35</v>
      </c>
      <c r="E73" s="22" t="s">
        <v>89</v>
      </c>
      <c r="F73" s="22" t="s">
        <v>90</v>
      </c>
      <c r="G73" s="22" t="s">
        <v>91</v>
      </c>
      <c r="H73" s="22" t="s">
        <v>142</v>
      </c>
      <c r="I73" s="22">
        <v>52.51</v>
      </c>
      <c r="J73" s="22">
        <v>6.23</v>
      </c>
      <c r="K73" s="22">
        <v>8</v>
      </c>
      <c r="L73" s="22">
        <v>1.5</v>
      </c>
      <c r="M73" s="22">
        <v>17.2</v>
      </c>
      <c r="N73" s="22">
        <v>9.375</v>
      </c>
      <c r="O73" s="22">
        <v>804</v>
      </c>
      <c r="P73" s="22">
        <v>17.2</v>
      </c>
      <c r="Q73" s="22" t="s">
        <v>102</v>
      </c>
      <c r="R73" s="22">
        <v>0</v>
      </c>
      <c r="S73" s="22">
        <v>4</v>
      </c>
      <c r="T73" s="22" t="s">
        <v>94</v>
      </c>
      <c r="U73">
        <v>40</v>
      </c>
      <c r="V73" s="22">
        <v>0</v>
      </c>
      <c r="W73" s="22">
        <v>1</v>
      </c>
      <c r="X73" s="22">
        <v>2</v>
      </c>
      <c r="Y73">
        <v>20</v>
      </c>
      <c r="Z73" s="22">
        <v>64.135999999999996</v>
      </c>
      <c r="AA73" s="22">
        <v>119.67935439999999</v>
      </c>
      <c r="AB73" s="22">
        <v>5</v>
      </c>
      <c r="AC73" s="22">
        <v>107.71</v>
      </c>
      <c r="AD73" s="22">
        <v>125.9745355</v>
      </c>
      <c r="AE73" s="22">
        <v>5</v>
      </c>
      <c r="AF73">
        <f t="shared" si="1"/>
        <v>60</v>
      </c>
      <c r="AG73" s="22">
        <v>0.595450747</v>
      </c>
      <c r="AH73" s="22">
        <v>-0.51843660199999997</v>
      </c>
      <c r="AI73" s="22">
        <v>0.96998902200000003</v>
      </c>
    </row>
    <row r="74" spans="1:35" x14ac:dyDescent="0.25">
      <c r="A74" s="22">
        <v>73</v>
      </c>
      <c r="B74" s="22" t="s">
        <v>141</v>
      </c>
      <c r="C74" s="22">
        <v>2010</v>
      </c>
      <c r="D74" s="22">
        <v>35</v>
      </c>
      <c r="E74" s="22" t="s">
        <v>89</v>
      </c>
      <c r="F74" s="22" t="s">
        <v>90</v>
      </c>
      <c r="G74" s="22" t="s">
        <v>91</v>
      </c>
      <c r="H74" s="22" t="s">
        <v>142</v>
      </c>
      <c r="I74" s="22">
        <v>52.51</v>
      </c>
      <c r="J74" s="22">
        <v>6.23</v>
      </c>
      <c r="K74" s="22">
        <v>8</v>
      </c>
      <c r="L74" s="22">
        <v>1.5</v>
      </c>
      <c r="M74" s="22">
        <v>17.2</v>
      </c>
      <c r="N74" s="22">
        <v>9.375</v>
      </c>
      <c r="O74" s="22">
        <v>804</v>
      </c>
      <c r="P74" s="22">
        <v>17.2</v>
      </c>
      <c r="Q74" s="22" t="s">
        <v>102</v>
      </c>
      <c r="R74" s="22">
        <v>0</v>
      </c>
      <c r="S74" s="22">
        <v>4</v>
      </c>
      <c r="T74" s="22" t="s">
        <v>94</v>
      </c>
      <c r="U74">
        <v>40</v>
      </c>
      <c r="V74" s="22">
        <v>0</v>
      </c>
      <c r="W74" s="22">
        <v>1</v>
      </c>
      <c r="X74" s="22">
        <v>2</v>
      </c>
      <c r="Y74">
        <v>20</v>
      </c>
      <c r="Z74" s="22">
        <v>19.452000000000002</v>
      </c>
      <c r="AA74" s="22">
        <v>40.077329880000001</v>
      </c>
      <c r="AB74" s="22">
        <v>5</v>
      </c>
      <c r="AC74" s="22">
        <v>107.71</v>
      </c>
      <c r="AD74" s="22">
        <v>125.9745355</v>
      </c>
      <c r="AE74" s="22">
        <v>5</v>
      </c>
      <c r="AF74">
        <f t="shared" si="1"/>
        <v>60</v>
      </c>
      <c r="AG74" s="22">
        <v>0.18059604500000001</v>
      </c>
      <c r="AH74" s="22">
        <v>-1.7114925379999999</v>
      </c>
      <c r="AI74" s="22">
        <v>1.1225625269999999</v>
      </c>
    </row>
    <row r="75" spans="1:35" x14ac:dyDescent="0.25">
      <c r="A75" s="22">
        <v>74</v>
      </c>
      <c r="B75" s="22" t="s">
        <v>143</v>
      </c>
      <c r="C75" s="22">
        <v>2010</v>
      </c>
      <c r="D75" s="22">
        <v>36</v>
      </c>
      <c r="E75" s="22" t="s">
        <v>89</v>
      </c>
      <c r="F75" s="22" t="s">
        <v>90</v>
      </c>
      <c r="G75" s="22" t="s">
        <v>91</v>
      </c>
      <c r="H75" s="22" t="s">
        <v>144</v>
      </c>
      <c r="I75" s="22">
        <v>53.19</v>
      </c>
      <c r="J75" s="22">
        <v>-7.36</v>
      </c>
      <c r="K75" s="22"/>
      <c r="L75" s="22">
        <v>4.0999999999999996</v>
      </c>
      <c r="M75" s="22">
        <v>15</v>
      </c>
      <c r="N75" s="22">
        <v>9.3000000000000007</v>
      </c>
      <c r="O75" s="22">
        <v>834</v>
      </c>
      <c r="P75" s="22">
        <v>15</v>
      </c>
      <c r="Q75" s="22" t="s">
        <v>98</v>
      </c>
      <c r="R75" s="22">
        <v>0</v>
      </c>
      <c r="S75" s="22">
        <v>4</v>
      </c>
      <c r="T75" s="22" t="s">
        <v>94</v>
      </c>
      <c r="U75">
        <v>40</v>
      </c>
      <c r="V75" s="22">
        <v>0</v>
      </c>
      <c r="W75" s="22">
        <v>1</v>
      </c>
      <c r="X75" s="22">
        <v>2</v>
      </c>
      <c r="Y75">
        <v>6</v>
      </c>
      <c r="Z75" s="22">
        <v>99.915999999999997</v>
      </c>
      <c r="AA75" s="22">
        <v>101.893681</v>
      </c>
      <c r="AB75" s="22">
        <v>5</v>
      </c>
      <c r="AC75" s="22">
        <v>130.845</v>
      </c>
      <c r="AD75" s="22">
        <v>92.952233789999994</v>
      </c>
      <c r="AE75" s="22">
        <v>4</v>
      </c>
      <c r="AF75">
        <f t="shared" si="1"/>
        <v>46</v>
      </c>
      <c r="AG75" s="22">
        <v>0.76362107800000001</v>
      </c>
      <c r="AH75" s="22">
        <v>-0.26968358399999998</v>
      </c>
      <c r="AI75" s="22">
        <v>0.33416262400000002</v>
      </c>
    </row>
    <row r="76" spans="1:35" x14ac:dyDescent="0.25">
      <c r="A76" s="22">
        <v>75</v>
      </c>
      <c r="B76" s="22" t="s">
        <v>143</v>
      </c>
      <c r="C76" s="22">
        <v>2010</v>
      </c>
      <c r="D76" s="22">
        <v>36</v>
      </c>
      <c r="E76" s="22" t="s">
        <v>89</v>
      </c>
      <c r="F76" s="22" t="s">
        <v>90</v>
      </c>
      <c r="G76" s="22" t="s">
        <v>91</v>
      </c>
      <c r="H76" s="22" t="s">
        <v>144</v>
      </c>
      <c r="I76" s="22">
        <v>53.19</v>
      </c>
      <c r="J76" s="22">
        <v>-7.36</v>
      </c>
      <c r="K76" s="22"/>
      <c r="L76" s="22">
        <v>4.0999999999999996</v>
      </c>
      <c r="M76" s="22">
        <v>15</v>
      </c>
      <c r="N76" s="22">
        <v>9.3000000000000007</v>
      </c>
      <c r="O76" s="22">
        <v>834</v>
      </c>
      <c r="P76" s="22">
        <v>15</v>
      </c>
      <c r="Q76" s="22" t="s">
        <v>98</v>
      </c>
      <c r="R76" s="22">
        <v>0</v>
      </c>
      <c r="S76" s="22">
        <v>4</v>
      </c>
      <c r="T76" s="22" t="s">
        <v>94</v>
      </c>
      <c r="U76">
        <v>40</v>
      </c>
      <c r="V76" s="22">
        <v>1</v>
      </c>
      <c r="W76" s="22">
        <v>1</v>
      </c>
      <c r="X76" s="22">
        <v>2</v>
      </c>
      <c r="Y76">
        <v>6</v>
      </c>
      <c r="Z76" s="22">
        <v>108.54600000000001</v>
      </c>
      <c r="AA76" s="22">
        <v>128.86585600000001</v>
      </c>
      <c r="AB76" s="22">
        <v>5</v>
      </c>
      <c r="AC76" s="22">
        <v>130.845</v>
      </c>
      <c r="AD76" s="22">
        <v>92.952233789999994</v>
      </c>
      <c r="AE76" s="22">
        <v>4</v>
      </c>
      <c r="AF76">
        <f t="shared" si="1"/>
        <v>46</v>
      </c>
      <c r="AG76" s="22">
        <v>0.82957698000000002</v>
      </c>
      <c r="AH76" s="22">
        <v>-0.18683937</v>
      </c>
      <c r="AI76" s="22">
        <v>0.40805585700000002</v>
      </c>
    </row>
    <row r="77" spans="1:35" x14ac:dyDescent="0.25">
      <c r="A77" s="22">
        <v>76</v>
      </c>
      <c r="B77" s="22" t="s">
        <v>145</v>
      </c>
      <c r="C77" s="22">
        <v>2010</v>
      </c>
      <c r="D77" s="22">
        <v>38</v>
      </c>
      <c r="E77" s="22" t="s">
        <v>89</v>
      </c>
      <c r="F77" s="22" t="s">
        <v>90</v>
      </c>
      <c r="G77" s="22" t="s">
        <v>91</v>
      </c>
      <c r="H77" s="22" t="s">
        <v>146</v>
      </c>
      <c r="I77" s="22">
        <v>52.51</v>
      </c>
      <c r="J77" s="22">
        <v>6.25</v>
      </c>
      <c r="K77" s="22">
        <v>8</v>
      </c>
      <c r="L77" s="22">
        <v>1.4</v>
      </c>
      <c r="M77" s="22">
        <v>17</v>
      </c>
      <c r="N77" s="22">
        <v>9.2249999999999996</v>
      </c>
      <c r="O77" s="22">
        <v>781</v>
      </c>
      <c r="P77" s="22">
        <v>17</v>
      </c>
      <c r="Q77" s="22" t="s">
        <v>102</v>
      </c>
      <c r="R77" s="22">
        <v>0</v>
      </c>
      <c r="S77" s="22">
        <v>4</v>
      </c>
      <c r="T77" s="22" t="s">
        <v>94</v>
      </c>
      <c r="U77">
        <v>40</v>
      </c>
      <c r="V77" s="22">
        <v>1</v>
      </c>
      <c r="W77" s="22">
        <v>1</v>
      </c>
      <c r="X77" s="22">
        <v>2</v>
      </c>
      <c r="Y77">
        <v>18</v>
      </c>
      <c r="Z77" s="22">
        <v>118.654</v>
      </c>
      <c r="AA77" s="22">
        <v>88.65508011</v>
      </c>
      <c r="AB77" s="22">
        <v>5</v>
      </c>
      <c r="AC77" s="22">
        <v>72.658000000000001</v>
      </c>
      <c r="AD77" s="22">
        <v>63.678151829999997</v>
      </c>
      <c r="AE77" s="22">
        <v>5</v>
      </c>
      <c r="AF77">
        <f t="shared" si="1"/>
        <v>58</v>
      </c>
      <c r="AG77" s="22">
        <v>1.633047978</v>
      </c>
      <c r="AH77" s="22">
        <v>0.490448194</v>
      </c>
      <c r="AI77" s="22">
        <v>0.26527221200000001</v>
      </c>
    </row>
    <row r="78" spans="1:35" x14ac:dyDescent="0.25">
      <c r="A78" s="22">
        <v>77</v>
      </c>
      <c r="B78" s="22" t="s">
        <v>145</v>
      </c>
      <c r="C78" s="22">
        <v>2010</v>
      </c>
      <c r="D78" s="22">
        <v>38</v>
      </c>
      <c r="E78" s="22" t="s">
        <v>89</v>
      </c>
      <c r="F78" s="22" t="s">
        <v>90</v>
      </c>
      <c r="G78" s="22" t="s">
        <v>91</v>
      </c>
      <c r="H78" s="22" t="s">
        <v>146</v>
      </c>
      <c r="I78" s="22">
        <v>52.51</v>
      </c>
      <c r="J78" s="22">
        <v>6.25</v>
      </c>
      <c r="K78" s="22">
        <v>8</v>
      </c>
      <c r="L78" s="22">
        <v>1.4</v>
      </c>
      <c r="M78" s="22">
        <v>17</v>
      </c>
      <c r="N78" s="22">
        <v>9.2249999999999996</v>
      </c>
      <c r="O78" s="22">
        <v>781</v>
      </c>
      <c r="P78" s="22">
        <v>17</v>
      </c>
      <c r="Q78" s="22" t="s">
        <v>102</v>
      </c>
      <c r="R78" s="22">
        <v>0</v>
      </c>
      <c r="S78" s="22">
        <v>4</v>
      </c>
      <c r="T78" s="22" t="s">
        <v>94</v>
      </c>
      <c r="U78">
        <v>40</v>
      </c>
      <c r="V78" s="22">
        <v>0</v>
      </c>
      <c r="W78" s="22">
        <v>1</v>
      </c>
      <c r="X78" s="22">
        <v>2</v>
      </c>
      <c r="Y78">
        <v>18</v>
      </c>
      <c r="Z78" s="22">
        <v>7.4039999999999999</v>
      </c>
      <c r="AA78" s="22">
        <v>28.332014220000001</v>
      </c>
      <c r="AB78" s="22">
        <v>5</v>
      </c>
      <c r="AC78" s="22">
        <v>72.658000000000001</v>
      </c>
      <c r="AD78" s="22">
        <v>63.678151829999997</v>
      </c>
      <c r="AE78" s="22">
        <v>5</v>
      </c>
      <c r="AF78">
        <f t="shared" si="1"/>
        <v>58</v>
      </c>
      <c r="AG78" s="22">
        <v>0.101902062</v>
      </c>
      <c r="AH78" s="22">
        <v>-2.2837431060000002</v>
      </c>
      <c r="AI78" s="22">
        <v>3.082164863</v>
      </c>
    </row>
    <row r="79" spans="1:35" x14ac:dyDescent="0.25">
      <c r="A79" s="22">
        <v>78</v>
      </c>
      <c r="B79" s="22" t="s">
        <v>147</v>
      </c>
      <c r="C79" s="22">
        <v>2010</v>
      </c>
      <c r="D79" s="22">
        <v>40</v>
      </c>
      <c r="E79" s="22" t="s">
        <v>89</v>
      </c>
      <c r="F79" s="22" t="s">
        <v>90</v>
      </c>
      <c r="G79" s="22" t="s">
        <v>91</v>
      </c>
      <c r="H79" s="22" t="s">
        <v>148</v>
      </c>
      <c r="I79" s="22">
        <v>52.42</v>
      </c>
      <c r="J79" s="22">
        <v>7.03</v>
      </c>
      <c r="K79" s="22"/>
      <c r="L79" s="22">
        <v>1.2</v>
      </c>
      <c r="M79" s="22">
        <v>16.7</v>
      </c>
      <c r="N79" s="22">
        <v>8.9499999999999993</v>
      </c>
      <c r="O79" s="22">
        <v>773</v>
      </c>
      <c r="P79" s="22">
        <v>16.7</v>
      </c>
      <c r="Q79" s="22" t="s">
        <v>131</v>
      </c>
      <c r="R79" s="22">
        <v>0</v>
      </c>
      <c r="S79" s="22">
        <v>4</v>
      </c>
      <c r="T79" s="22" t="s">
        <v>94</v>
      </c>
      <c r="U79">
        <v>40</v>
      </c>
      <c r="V79" s="22">
        <v>0</v>
      </c>
      <c r="W79" s="22">
        <v>1</v>
      </c>
      <c r="X79" s="22">
        <v>2</v>
      </c>
      <c r="Y79">
        <v>20</v>
      </c>
      <c r="Z79" s="22">
        <v>22.492000000000001</v>
      </c>
      <c r="AA79" s="22">
        <v>56.129429620000003</v>
      </c>
      <c r="AB79" s="22">
        <v>5</v>
      </c>
      <c r="AC79" s="22">
        <v>179.90799999999999</v>
      </c>
      <c r="AD79" s="22">
        <v>47.780229910000003</v>
      </c>
      <c r="AE79" s="22">
        <v>5</v>
      </c>
      <c r="AF79">
        <f t="shared" si="1"/>
        <v>60</v>
      </c>
      <c r="AG79" s="22">
        <v>0.125019454</v>
      </c>
      <c r="AH79" s="22">
        <v>-2.0792859190000001</v>
      </c>
      <c r="AI79" s="22">
        <v>1.259639317</v>
      </c>
    </row>
    <row r="80" spans="1:35" x14ac:dyDescent="0.25">
      <c r="A80" s="22">
        <v>79</v>
      </c>
      <c r="B80" s="22" t="s">
        <v>147</v>
      </c>
      <c r="C80" s="22">
        <v>2010</v>
      </c>
      <c r="D80" s="22">
        <v>40</v>
      </c>
      <c r="E80" s="22" t="s">
        <v>89</v>
      </c>
      <c r="F80" s="22" t="s">
        <v>90</v>
      </c>
      <c r="G80" s="22" t="s">
        <v>91</v>
      </c>
      <c r="H80" s="22" t="s">
        <v>148</v>
      </c>
      <c r="I80" s="22">
        <v>52.42</v>
      </c>
      <c r="J80" s="22">
        <v>7.03</v>
      </c>
      <c r="K80" s="22"/>
      <c r="L80" s="22">
        <v>1.2</v>
      </c>
      <c r="M80" s="22">
        <v>16.7</v>
      </c>
      <c r="N80" s="22">
        <v>8.9499999999999993</v>
      </c>
      <c r="O80" s="22">
        <v>773</v>
      </c>
      <c r="P80" s="22">
        <v>16.7</v>
      </c>
      <c r="Q80" s="22" t="s">
        <v>131</v>
      </c>
      <c r="R80" s="22">
        <v>0</v>
      </c>
      <c r="S80" s="22">
        <v>4</v>
      </c>
      <c r="T80" s="22" t="s">
        <v>94</v>
      </c>
      <c r="U80">
        <v>40</v>
      </c>
      <c r="V80" s="22">
        <v>1</v>
      </c>
      <c r="W80" s="22">
        <v>1</v>
      </c>
      <c r="X80" s="22">
        <v>2</v>
      </c>
      <c r="Y80">
        <v>20</v>
      </c>
      <c r="Z80" s="22">
        <v>84.251999999999995</v>
      </c>
      <c r="AA80" s="22">
        <v>44.971703550000001</v>
      </c>
      <c r="AB80" s="22">
        <v>5</v>
      </c>
      <c r="AC80" s="22">
        <v>179.90799999999999</v>
      </c>
      <c r="AD80" s="22">
        <v>47.780229910000003</v>
      </c>
      <c r="AE80" s="22">
        <v>5</v>
      </c>
      <c r="AF80">
        <f t="shared" si="1"/>
        <v>60</v>
      </c>
      <c r="AG80" s="22">
        <v>0.46830602300000002</v>
      </c>
      <c r="AH80" s="22">
        <v>-0.75863330100000004</v>
      </c>
      <c r="AI80" s="22">
        <v>7.1090086999999996E-2</v>
      </c>
    </row>
    <row r="81" spans="1:35" x14ac:dyDescent="0.25">
      <c r="A81" s="22">
        <v>80</v>
      </c>
      <c r="B81" s="22" t="s">
        <v>149</v>
      </c>
      <c r="C81" s="22">
        <v>2010</v>
      </c>
      <c r="D81" s="22">
        <v>37</v>
      </c>
      <c r="E81" s="22" t="s">
        <v>150</v>
      </c>
      <c r="F81" s="22" t="s">
        <v>90</v>
      </c>
      <c r="G81" s="22" t="s">
        <v>91</v>
      </c>
      <c r="H81" s="22" t="s">
        <v>144</v>
      </c>
      <c r="I81" s="22">
        <v>53.19</v>
      </c>
      <c r="J81" s="22">
        <v>-7.36</v>
      </c>
      <c r="K81" s="22"/>
      <c r="L81" s="22">
        <v>4.0999999999999996</v>
      </c>
      <c r="M81" s="22">
        <v>15</v>
      </c>
      <c r="N81" s="22">
        <v>9.3000000000000007</v>
      </c>
      <c r="O81" s="22">
        <v>834</v>
      </c>
      <c r="P81" s="22">
        <v>15</v>
      </c>
      <c r="Q81" s="22" t="s">
        <v>98</v>
      </c>
      <c r="R81" s="22">
        <v>0</v>
      </c>
      <c r="S81" s="22">
        <v>4</v>
      </c>
      <c r="T81" s="22" t="s">
        <v>94</v>
      </c>
      <c r="U81">
        <v>40</v>
      </c>
      <c r="V81" s="22">
        <v>0</v>
      </c>
      <c r="W81" s="22">
        <v>0</v>
      </c>
      <c r="X81" s="22">
        <v>1</v>
      </c>
      <c r="Y81">
        <v>6</v>
      </c>
      <c r="Z81" s="22">
        <v>142.08984599999999</v>
      </c>
      <c r="AA81" s="22">
        <v>267.16570769999998</v>
      </c>
      <c r="AB81" s="22">
        <v>5</v>
      </c>
      <c r="AC81" s="22">
        <v>208.72982300000001</v>
      </c>
      <c r="AD81" s="22">
        <v>102.2267058</v>
      </c>
      <c r="AE81" s="22">
        <v>4</v>
      </c>
      <c r="AF81">
        <f t="shared" si="1"/>
        <v>46</v>
      </c>
      <c r="AG81" s="22">
        <v>0.68073571899999996</v>
      </c>
      <c r="AH81" s="22">
        <v>-0.38458112700000002</v>
      </c>
      <c r="AI81" s="22">
        <v>0.76704002100000002</v>
      </c>
    </row>
    <row r="82" spans="1:35" x14ac:dyDescent="0.25">
      <c r="A82" s="22">
        <v>81</v>
      </c>
      <c r="B82" s="22" t="s">
        <v>151</v>
      </c>
      <c r="C82" s="22">
        <v>2010</v>
      </c>
      <c r="D82" s="22">
        <v>41</v>
      </c>
      <c r="E82" s="22" t="s">
        <v>133</v>
      </c>
      <c r="F82" s="22" t="s">
        <v>90</v>
      </c>
      <c r="G82" s="22" t="s">
        <v>110</v>
      </c>
      <c r="H82" s="22" t="s">
        <v>152</v>
      </c>
      <c r="I82" s="22">
        <v>51.59</v>
      </c>
      <c r="J82" s="22">
        <v>5.39</v>
      </c>
      <c r="K82" s="22">
        <v>8</v>
      </c>
      <c r="L82" s="22">
        <v>2</v>
      </c>
      <c r="M82" s="22">
        <v>17.5</v>
      </c>
      <c r="N82" s="22">
        <v>9.7333333329999991</v>
      </c>
      <c r="O82" s="22">
        <v>754</v>
      </c>
      <c r="P82" s="22">
        <v>17.5</v>
      </c>
      <c r="Q82" s="22" t="s">
        <v>98</v>
      </c>
      <c r="R82" s="22">
        <v>0</v>
      </c>
      <c r="S82" s="22">
        <v>2</v>
      </c>
      <c r="T82" s="22" t="s">
        <v>94</v>
      </c>
      <c r="U82">
        <v>40</v>
      </c>
      <c r="V82" s="22">
        <v>0</v>
      </c>
      <c r="W82" s="22">
        <v>1</v>
      </c>
      <c r="X82" s="22">
        <v>2</v>
      </c>
      <c r="Y82">
        <v>20</v>
      </c>
      <c r="Z82" s="22">
        <v>185.94862219999999</v>
      </c>
      <c r="AA82" s="22">
        <v>72.511044069999997</v>
      </c>
      <c r="AB82" s="22">
        <v>9</v>
      </c>
      <c r="AC82" s="22">
        <v>220.881606</v>
      </c>
      <c r="AD82" s="22">
        <v>96.158804810000007</v>
      </c>
      <c r="AE82" s="22">
        <v>10</v>
      </c>
      <c r="AF82">
        <f t="shared" si="1"/>
        <v>60</v>
      </c>
      <c r="AG82" s="22">
        <v>0.84184747500000001</v>
      </c>
      <c r="AH82" s="22">
        <v>-0.172156428</v>
      </c>
      <c r="AI82" s="22">
        <v>3.5848016000000003E-2</v>
      </c>
    </row>
    <row r="83" spans="1:35" x14ac:dyDescent="0.25">
      <c r="A83" s="22">
        <v>82</v>
      </c>
      <c r="B83" s="22" t="s">
        <v>151</v>
      </c>
      <c r="C83" s="22">
        <v>2010</v>
      </c>
      <c r="D83" s="22">
        <v>41</v>
      </c>
      <c r="E83" s="22" t="s">
        <v>133</v>
      </c>
      <c r="F83" s="22" t="s">
        <v>90</v>
      </c>
      <c r="G83" s="22" t="s">
        <v>110</v>
      </c>
      <c r="H83" s="22" t="s">
        <v>152</v>
      </c>
      <c r="I83" s="22">
        <v>51.59</v>
      </c>
      <c r="J83" s="22">
        <v>5.39</v>
      </c>
      <c r="K83" s="22">
        <v>8</v>
      </c>
      <c r="L83" s="22">
        <v>2</v>
      </c>
      <c r="M83" s="22">
        <v>17.5</v>
      </c>
      <c r="N83" s="22">
        <v>9.7333333329999991</v>
      </c>
      <c r="O83" s="22">
        <v>754</v>
      </c>
      <c r="P83" s="22">
        <v>17.5</v>
      </c>
      <c r="Q83" s="22" t="s">
        <v>98</v>
      </c>
      <c r="R83" s="22">
        <v>0</v>
      </c>
      <c r="S83" s="22">
        <v>2</v>
      </c>
      <c r="T83" s="22" t="s">
        <v>94</v>
      </c>
      <c r="U83">
        <v>80</v>
      </c>
      <c r="V83" s="22">
        <v>0</v>
      </c>
      <c r="W83" s="22">
        <v>1</v>
      </c>
      <c r="X83" s="22">
        <v>2</v>
      </c>
      <c r="Y83">
        <v>20</v>
      </c>
      <c r="Z83" s="22">
        <v>129.64470220000001</v>
      </c>
      <c r="AA83" s="22">
        <v>59.754056300000002</v>
      </c>
      <c r="AB83" s="22">
        <v>10</v>
      </c>
      <c r="AC83" s="22">
        <v>220.881606</v>
      </c>
      <c r="AD83" s="22">
        <v>96.158804810000007</v>
      </c>
      <c r="AE83" s="22">
        <v>10</v>
      </c>
      <c r="AF83">
        <f t="shared" si="1"/>
        <v>100</v>
      </c>
      <c r="AG83" s="22">
        <v>0.58694204800000005</v>
      </c>
      <c r="AH83" s="22">
        <v>-0.53282918999999995</v>
      </c>
      <c r="AI83" s="22">
        <v>4.0195632000000002E-2</v>
      </c>
    </row>
    <row r="84" spans="1:35" x14ac:dyDescent="0.25">
      <c r="A84" s="22">
        <v>83</v>
      </c>
      <c r="B84" s="22" t="s">
        <v>153</v>
      </c>
      <c r="C84" s="22">
        <v>2000</v>
      </c>
      <c r="D84" s="22">
        <v>25</v>
      </c>
      <c r="E84" s="22" t="s">
        <v>154</v>
      </c>
      <c r="F84" s="22" t="s">
        <v>90</v>
      </c>
      <c r="G84" s="22" t="s">
        <v>91</v>
      </c>
      <c r="H84" s="22" t="s">
        <v>155</v>
      </c>
      <c r="I84" s="22">
        <v>54.698369</v>
      </c>
      <c r="J84" s="22">
        <v>-2.3157199999999998</v>
      </c>
      <c r="K84" s="22">
        <v>580</v>
      </c>
      <c r="L84" s="22">
        <v>1.1000000000000001</v>
      </c>
      <c r="M84" s="22">
        <v>13.5</v>
      </c>
      <c r="N84" s="22">
        <v>7.125</v>
      </c>
      <c r="O84" s="22">
        <v>1216</v>
      </c>
      <c r="P84" s="22">
        <v>19.100000000000001</v>
      </c>
      <c r="Q84" s="22" t="s">
        <v>107</v>
      </c>
      <c r="R84" s="22">
        <v>1</v>
      </c>
      <c r="S84" s="22">
        <v>1</v>
      </c>
      <c r="T84" s="22" t="s">
        <v>94</v>
      </c>
      <c r="U84">
        <v>28</v>
      </c>
      <c r="V84" s="22">
        <v>0</v>
      </c>
      <c r="W84" s="22">
        <v>0</v>
      </c>
      <c r="X84" s="22">
        <v>1</v>
      </c>
      <c r="Y84">
        <v>16.8</v>
      </c>
      <c r="Z84" s="22">
        <v>585.71126230000004</v>
      </c>
      <c r="AA84" s="22">
        <v>255.63856179999999</v>
      </c>
      <c r="AB84" s="22">
        <v>6</v>
      </c>
      <c r="AC84" s="22">
        <v>768.97473830000001</v>
      </c>
      <c r="AD84" s="22">
        <v>410.21860099999998</v>
      </c>
      <c r="AE84" s="22">
        <v>5</v>
      </c>
      <c r="AF84">
        <f t="shared" si="1"/>
        <v>44.8</v>
      </c>
      <c r="AG84" s="22">
        <v>0.76167815800000005</v>
      </c>
      <c r="AH84" s="22">
        <v>-0.27223117699999999</v>
      </c>
      <c r="AI84" s="22">
        <v>8.8665597999999998E-2</v>
      </c>
    </row>
    <row r="85" spans="1:35" x14ac:dyDescent="0.25">
      <c r="A85" s="22">
        <v>84</v>
      </c>
      <c r="B85" s="22" t="s">
        <v>153</v>
      </c>
      <c r="C85" s="22">
        <v>2000</v>
      </c>
      <c r="D85" s="22">
        <v>25</v>
      </c>
      <c r="E85" s="22" t="s">
        <v>154</v>
      </c>
      <c r="F85" s="22" t="s">
        <v>90</v>
      </c>
      <c r="G85" s="22" t="s">
        <v>91</v>
      </c>
      <c r="H85" s="22" t="s">
        <v>155</v>
      </c>
      <c r="I85" s="22">
        <v>54.698369</v>
      </c>
      <c r="J85" s="22">
        <v>-2.3157199999999998</v>
      </c>
      <c r="K85" s="22">
        <v>580</v>
      </c>
      <c r="L85" s="22">
        <v>1.1000000000000001</v>
      </c>
      <c r="M85" s="22">
        <v>13.5</v>
      </c>
      <c r="N85" s="22">
        <v>7.125</v>
      </c>
      <c r="O85" s="22">
        <v>1216</v>
      </c>
      <c r="P85" s="22">
        <v>19.100000000000001</v>
      </c>
      <c r="Q85" s="22" t="s">
        <v>107</v>
      </c>
      <c r="R85" s="22">
        <v>1</v>
      </c>
      <c r="S85" s="22">
        <v>1</v>
      </c>
      <c r="T85" s="22" t="s">
        <v>94</v>
      </c>
      <c r="U85">
        <v>28</v>
      </c>
      <c r="V85" s="22">
        <v>0</v>
      </c>
      <c r="W85" s="22">
        <v>0</v>
      </c>
      <c r="X85" s="22">
        <v>1</v>
      </c>
      <c r="Y85">
        <v>16.8</v>
      </c>
      <c r="Z85" s="22">
        <v>621.64285540000003</v>
      </c>
      <c r="AA85" s="22">
        <v>265.90249879999999</v>
      </c>
      <c r="AB85" s="22">
        <v>6</v>
      </c>
      <c r="AC85" s="22">
        <v>768.97473830000001</v>
      </c>
      <c r="AD85" s="22">
        <v>410.21860099999998</v>
      </c>
      <c r="AE85" s="22">
        <v>5</v>
      </c>
      <c r="AF85">
        <f t="shared" si="1"/>
        <v>44.8</v>
      </c>
      <c r="AG85" s="22">
        <v>0.80840478199999999</v>
      </c>
      <c r="AH85" s="22">
        <v>-0.21269237899999999</v>
      </c>
      <c r="AI85" s="22">
        <v>8.7410096000000007E-2</v>
      </c>
    </row>
    <row r="86" spans="1:35" x14ac:dyDescent="0.25">
      <c r="A86" s="22">
        <v>85</v>
      </c>
      <c r="B86" s="22" t="s">
        <v>153</v>
      </c>
      <c r="C86" s="22">
        <v>2000</v>
      </c>
      <c r="D86" s="22">
        <v>25</v>
      </c>
      <c r="E86" s="22" t="s">
        <v>154</v>
      </c>
      <c r="F86" s="22" t="s">
        <v>90</v>
      </c>
      <c r="G86" s="22" t="s">
        <v>91</v>
      </c>
      <c r="H86" s="22" t="s">
        <v>155</v>
      </c>
      <c r="I86" s="22">
        <v>54.698369</v>
      </c>
      <c r="J86" s="22">
        <v>-2.3157199999999998</v>
      </c>
      <c r="K86" s="22">
        <v>580</v>
      </c>
      <c r="L86" s="22">
        <v>1.1000000000000001</v>
      </c>
      <c r="M86" s="22">
        <v>13.5</v>
      </c>
      <c r="N86" s="22">
        <v>7.125</v>
      </c>
      <c r="O86" s="22">
        <v>1216</v>
      </c>
      <c r="P86" s="22">
        <v>19.100000000000001</v>
      </c>
      <c r="Q86" s="22" t="s">
        <v>107</v>
      </c>
      <c r="R86" s="22">
        <v>1</v>
      </c>
      <c r="S86" s="22">
        <v>1</v>
      </c>
      <c r="T86" s="22" t="s">
        <v>94</v>
      </c>
      <c r="U86">
        <v>60</v>
      </c>
      <c r="V86" s="22">
        <v>0</v>
      </c>
      <c r="W86" s="22">
        <v>0</v>
      </c>
      <c r="X86" s="22">
        <v>1</v>
      </c>
      <c r="Y86">
        <v>16.8</v>
      </c>
      <c r="Z86" s="22">
        <v>410.83042970000002</v>
      </c>
      <c r="AA86" s="22">
        <v>296.18755540000001</v>
      </c>
      <c r="AB86" s="22">
        <v>6</v>
      </c>
      <c r="AC86" s="22">
        <v>768.97473830000001</v>
      </c>
      <c r="AD86" s="22">
        <v>410.21860099999998</v>
      </c>
      <c r="AE86" s="22">
        <v>5</v>
      </c>
      <c r="AF86">
        <f t="shared" si="1"/>
        <v>76.8</v>
      </c>
      <c r="AG86" s="22">
        <v>0.53425738099999998</v>
      </c>
      <c r="AH86" s="22">
        <v>-0.62687756900000002</v>
      </c>
      <c r="AI86" s="22">
        <v>0.14354406</v>
      </c>
    </row>
    <row r="87" spans="1:35" x14ac:dyDescent="0.25">
      <c r="A87" s="22">
        <v>86</v>
      </c>
      <c r="B87" s="22" t="s">
        <v>153</v>
      </c>
      <c r="C87" s="22">
        <v>2000</v>
      </c>
      <c r="D87" s="22">
        <v>25</v>
      </c>
      <c r="E87" s="22" t="s">
        <v>154</v>
      </c>
      <c r="F87" s="22" t="s">
        <v>90</v>
      </c>
      <c r="G87" s="22" t="s">
        <v>91</v>
      </c>
      <c r="H87" s="22" t="s">
        <v>155</v>
      </c>
      <c r="I87" s="22">
        <v>54.698369</v>
      </c>
      <c r="J87" s="22">
        <v>-2.3157199999999998</v>
      </c>
      <c r="K87" s="22">
        <v>580</v>
      </c>
      <c r="L87" s="22">
        <v>1.1000000000000001</v>
      </c>
      <c r="M87" s="22">
        <v>13.5</v>
      </c>
      <c r="N87" s="22">
        <v>7.125</v>
      </c>
      <c r="O87" s="22">
        <v>1216</v>
      </c>
      <c r="P87" s="22">
        <v>19.100000000000001</v>
      </c>
      <c r="Q87" s="22" t="s">
        <v>107</v>
      </c>
      <c r="R87" s="22">
        <v>1</v>
      </c>
      <c r="S87" s="22">
        <v>1</v>
      </c>
      <c r="T87" s="22" t="s">
        <v>94</v>
      </c>
      <c r="U87">
        <v>60</v>
      </c>
      <c r="V87" s="22">
        <v>0</v>
      </c>
      <c r="W87" s="22">
        <v>0</v>
      </c>
      <c r="X87" s="22">
        <v>1</v>
      </c>
      <c r="Y87">
        <v>16.8</v>
      </c>
      <c r="Z87" s="22">
        <v>470.16387529999997</v>
      </c>
      <c r="AA87" s="22">
        <v>325.46256640000001</v>
      </c>
      <c r="AB87" s="22">
        <v>6</v>
      </c>
      <c r="AC87" s="22">
        <v>768.97473830000001</v>
      </c>
      <c r="AD87" s="22">
        <v>410.21860099999998</v>
      </c>
      <c r="AE87" s="22">
        <v>5</v>
      </c>
      <c r="AF87">
        <f t="shared" si="1"/>
        <v>76.8</v>
      </c>
      <c r="AG87" s="22">
        <v>0.61141654199999995</v>
      </c>
      <c r="AH87" s="22">
        <v>-0.49197681399999998</v>
      </c>
      <c r="AI87" s="22">
        <v>0.13678051799999999</v>
      </c>
    </row>
    <row r="88" spans="1:35" x14ac:dyDescent="0.25">
      <c r="A88" s="22">
        <v>87</v>
      </c>
      <c r="B88" s="22" t="s">
        <v>156</v>
      </c>
      <c r="C88" s="22">
        <v>2000</v>
      </c>
      <c r="D88" s="22">
        <v>26</v>
      </c>
      <c r="E88" s="22" t="s">
        <v>90</v>
      </c>
      <c r="F88" s="22" t="s">
        <v>90</v>
      </c>
      <c r="G88" s="22" t="s">
        <v>157</v>
      </c>
      <c r="H88" s="22" t="s">
        <v>158</v>
      </c>
      <c r="I88" s="22">
        <v>49.4</v>
      </c>
      <c r="J88" s="22">
        <v>-93.43</v>
      </c>
      <c r="K88" s="22">
        <v>320</v>
      </c>
      <c r="L88" s="22">
        <v>-17.899999999999999</v>
      </c>
      <c r="M88" s="22">
        <v>19.100000000000001</v>
      </c>
      <c r="N88" s="22">
        <v>2.1583333329999999</v>
      </c>
      <c r="O88" s="22">
        <v>621</v>
      </c>
      <c r="P88" s="22">
        <v>19.100000000000001</v>
      </c>
      <c r="Q88" s="22" t="s">
        <v>140</v>
      </c>
      <c r="R88" s="22">
        <v>0</v>
      </c>
      <c r="S88" s="22">
        <v>4</v>
      </c>
      <c r="T88" s="22" t="s">
        <v>94</v>
      </c>
      <c r="U88">
        <v>4.6000000000000005</v>
      </c>
      <c r="V88" s="22">
        <v>0</v>
      </c>
      <c r="W88" s="22">
        <v>1</v>
      </c>
      <c r="X88" s="22">
        <v>2</v>
      </c>
      <c r="Y88">
        <v>1.4000000000000001</v>
      </c>
      <c r="Z88" s="22">
        <v>82.5</v>
      </c>
      <c r="AA88" s="22">
        <v>3.5355339059999999</v>
      </c>
      <c r="AB88" s="22">
        <v>2</v>
      </c>
      <c r="AC88" s="22">
        <v>98</v>
      </c>
      <c r="AD88" s="22">
        <v>1.414213562</v>
      </c>
      <c r="AE88" s="22">
        <v>2</v>
      </c>
      <c r="AF88">
        <f t="shared" si="1"/>
        <v>6.0000000000000009</v>
      </c>
      <c r="AG88" s="22">
        <v>0.841836735</v>
      </c>
      <c r="AH88" s="22">
        <v>-0.172169185</v>
      </c>
      <c r="AI88" s="22">
        <v>1.022397E-3</v>
      </c>
    </row>
    <row r="89" spans="1:35" x14ac:dyDescent="0.25">
      <c r="A89" s="22">
        <v>88</v>
      </c>
      <c r="B89" s="22" t="s">
        <v>156</v>
      </c>
      <c r="C89" s="22">
        <v>2000</v>
      </c>
      <c r="D89" s="22">
        <v>26</v>
      </c>
      <c r="E89" s="22" t="s">
        <v>90</v>
      </c>
      <c r="F89" s="22" t="s">
        <v>90</v>
      </c>
      <c r="G89" s="22" t="s">
        <v>157</v>
      </c>
      <c r="H89" s="22" t="s">
        <v>158</v>
      </c>
      <c r="I89" s="22">
        <v>49.4</v>
      </c>
      <c r="J89" s="22">
        <v>-93.43</v>
      </c>
      <c r="K89" s="22">
        <v>320</v>
      </c>
      <c r="L89" s="22">
        <v>-17.899999999999999</v>
      </c>
      <c r="M89" s="22">
        <v>19.100000000000001</v>
      </c>
      <c r="N89" s="22">
        <v>2.1583333329999999</v>
      </c>
      <c r="O89" s="22">
        <v>621</v>
      </c>
      <c r="P89" s="22">
        <v>19.100000000000001</v>
      </c>
      <c r="Q89" s="22" t="s">
        <v>112</v>
      </c>
      <c r="R89" s="22">
        <v>1</v>
      </c>
      <c r="S89" s="22">
        <v>4</v>
      </c>
      <c r="T89" s="22" t="s">
        <v>94</v>
      </c>
      <c r="U89">
        <v>4.6000000000000005</v>
      </c>
      <c r="V89" s="22">
        <v>0</v>
      </c>
      <c r="W89" s="22">
        <v>1</v>
      </c>
      <c r="X89" s="22">
        <v>2</v>
      </c>
      <c r="Y89">
        <v>1.4000000000000001</v>
      </c>
      <c r="Z89" s="22">
        <v>169</v>
      </c>
      <c r="AA89" s="22">
        <v>42.426406870000001</v>
      </c>
      <c r="AB89" s="22">
        <v>2</v>
      </c>
      <c r="AC89" s="22">
        <v>137.5</v>
      </c>
      <c r="AD89" s="22">
        <v>26.162950899999998</v>
      </c>
      <c r="AE89" s="22">
        <v>2</v>
      </c>
      <c r="AF89">
        <f t="shared" si="1"/>
        <v>6.0000000000000009</v>
      </c>
      <c r="AG89" s="22">
        <v>1.229090909</v>
      </c>
      <c r="AH89" s="22">
        <v>0.20627479800000001</v>
      </c>
      <c r="AI89" s="22">
        <v>4.9613981000000001E-2</v>
      </c>
    </row>
    <row r="90" spans="1:35" x14ac:dyDescent="0.25">
      <c r="A90" s="22">
        <v>89</v>
      </c>
      <c r="B90" s="22" t="s">
        <v>156</v>
      </c>
      <c r="C90" s="22">
        <v>2000</v>
      </c>
      <c r="D90" s="22">
        <v>26</v>
      </c>
      <c r="E90" s="22" t="s">
        <v>90</v>
      </c>
      <c r="F90" s="22" t="s">
        <v>90</v>
      </c>
      <c r="G90" s="22" t="s">
        <v>157</v>
      </c>
      <c r="H90" s="22" t="s">
        <v>158</v>
      </c>
      <c r="I90" s="22">
        <v>49.4</v>
      </c>
      <c r="J90" s="22">
        <v>-93.43</v>
      </c>
      <c r="K90" s="22">
        <v>320</v>
      </c>
      <c r="L90" s="22">
        <v>-17.899999999999999</v>
      </c>
      <c r="M90" s="22">
        <v>19.100000000000001</v>
      </c>
      <c r="N90" s="22">
        <v>2.1583333329999999</v>
      </c>
      <c r="O90" s="22">
        <v>621</v>
      </c>
      <c r="P90" s="22">
        <v>19.100000000000001</v>
      </c>
      <c r="Q90" s="22" t="s">
        <v>98</v>
      </c>
      <c r="R90" s="22">
        <v>0</v>
      </c>
      <c r="S90" s="22">
        <v>4</v>
      </c>
      <c r="T90" s="22" t="s">
        <v>94</v>
      </c>
      <c r="U90">
        <v>4.6000000000000005</v>
      </c>
      <c r="V90" s="22">
        <v>0</v>
      </c>
      <c r="W90" s="22">
        <v>1</v>
      </c>
      <c r="X90" s="22">
        <v>2</v>
      </c>
      <c r="Y90">
        <v>1.4000000000000001</v>
      </c>
      <c r="Z90" s="22">
        <v>79.5</v>
      </c>
      <c r="AA90" s="22">
        <v>16.263455969999999</v>
      </c>
      <c r="AB90" s="22">
        <v>2</v>
      </c>
      <c r="AC90" s="22">
        <v>52</v>
      </c>
      <c r="AD90" s="22">
        <v>1.5</v>
      </c>
      <c r="AE90" s="22">
        <v>2</v>
      </c>
      <c r="AF90">
        <f t="shared" si="1"/>
        <v>6.0000000000000009</v>
      </c>
      <c r="AG90" s="22">
        <v>1.528846154</v>
      </c>
      <c r="AH90" s="22">
        <v>0.42451330300000001</v>
      </c>
      <c r="AI90" s="22">
        <v>2.1340854999999999E-2</v>
      </c>
    </row>
    <row r="91" spans="1:35" x14ac:dyDescent="0.25">
      <c r="A91" s="22">
        <v>90</v>
      </c>
      <c r="B91" s="22" t="s">
        <v>159</v>
      </c>
      <c r="C91" s="22">
        <v>2000</v>
      </c>
      <c r="D91" s="22">
        <v>31</v>
      </c>
      <c r="E91" s="22" t="s">
        <v>89</v>
      </c>
      <c r="F91" s="22" t="s">
        <v>90</v>
      </c>
      <c r="G91" s="22" t="s">
        <v>91</v>
      </c>
      <c r="H91" s="22" t="s">
        <v>160</v>
      </c>
      <c r="I91" s="22">
        <v>54.41</v>
      </c>
      <c r="J91" s="22">
        <v>-113.28</v>
      </c>
      <c r="K91" s="22">
        <v>626.29999999999995</v>
      </c>
      <c r="L91" s="22">
        <v>-16.2</v>
      </c>
      <c r="M91" s="22">
        <v>17</v>
      </c>
      <c r="N91" s="22">
        <v>1.808333333</v>
      </c>
      <c r="O91" s="22">
        <v>451</v>
      </c>
      <c r="P91" s="22">
        <v>17</v>
      </c>
      <c r="Q91" s="22" t="s">
        <v>112</v>
      </c>
      <c r="R91" s="22">
        <v>1</v>
      </c>
      <c r="S91" s="22">
        <v>1</v>
      </c>
      <c r="T91" s="22" t="s">
        <v>94</v>
      </c>
      <c r="U91">
        <v>150</v>
      </c>
      <c r="V91" s="22">
        <v>0</v>
      </c>
      <c r="W91" s="22">
        <v>1</v>
      </c>
      <c r="X91" s="22">
        <v>2</v>
      </c>
      <c r="Y91">
        <v>2.4</v>
      </c>
      <c r="Z91" s="22">
        <v>161</v>
      </c>
      <c r="AA91" s="22">
        <v>19</v>
      </c>
      <c r="AB91" s="22">
        <v>5</v>
      </c>
      <c r="AC91" s="22">
        <v>268</v>
      </c>
      <c r="AD91" s="22">
        <v>56</v>
      </c>
      <c r="AE91" s="22">
        <v>5</v>
      </c>
      <c r="AF91">
        <f t="shared" si="1"/>
        <v>152.4</v>
      </c>
      <c r="AG91" s="22">
        <v>0.60074626900000005</v>
      </c>
      <c r="AH91" s="22">
        <v>-0.50958261599999999</v>
      </c>
      <c r="AI91" s="22">
        <v>1.1517843E-2</v>
      </c>
    </row>
    <row r="92" spans="1:35" x14ac:dyDescent="0.25">
      <c r="A92" s="22">
        <v>91</v>
      </c>
      <c r="B92" s="22" t="s">
        <v>161</v>
      </c>
      <c r="C92" s="22">
        <v>2000</v>
      </c>
      <c r="D92" s="22">
        <v>51</v>
      </c>
      <c r="E92" s="22" t="s">
        <v>89</v>
      </c>
      <c r="F92" s="22" t="s">
        <v>90</v>
      </c>
      <c r="G92" s="22" t="s">
        <v>91</v>
      </c>
      <c r="H92" s="22" t="s">
        <v>162</v>
      </c>
      <c r="I92" s="22">
        <v>54.24</v>
      </c>
      <c r="J92" s="22">
        <v>10.039999999999999</v>
      </c>
      <c r="K92" s="22">
        <v>25</v>
      </c>
      <c r="L92" s="22">
        <v>0.1</v>
      </c>
      <c r="M92" s="22">
        <v>17.100000000000001</v>
      </c>
      <c r="N92" s="22">
        <v>8.4250000000000007</v>
      </c>
      <c r="O92" s="22">
        <v>766</v>
      </c>
      <c r="P92" s="22">
        <v>17.100000000000001</v>
      </c>
      <c r="Q92" s="22" t="s">
        <v>102</v>
      </c>
      <c r="R92" s="22">
        <v>0</v>
      </c>
      <c r="S92" s="22">
        <v>2</v>
      </c>
      <c r="T92" s="22" t="s">
        <v>94</v>
      </c>
      <c r="U92">
        <v>10</v>
      </c>
      <c r="V92" s="22">
        <v>0</v>
      </c>
      <c r="W92" s="22">
        <v>0</v>
      </c>
      <c r="X92" s="22">
        <v>1</v>
      </c>
      <c r="Y92">
        <v>10</v>
      </c>
      <c r="Z92" s="22">
        <v>498.5</v>
      </c>
      <c r="AA92" s="22">
        <v>125.16</v>
      </c>
      <c r="AB92" s="22">
        <v>2</v>
      </c>
      <c r="AC92" s="22">
        <v>422.5</v>
      </c>
      <c r="AD92" s="22">
        <v>47.376154339999999</v>
      </c>
      <c r="AE92" s="22">
        <v>2</v>
      </c>
      <c r="AF92">
        <f t="shared" si="1"/>
        <v>20</v>
      </c>
      <c r="AG92" s="22">
        <v>1.1798816569999999</v>
      </c>
      <c r="AH92" s="22">
        <v>0.16541414300000001</v>
      </c>
      <c r="AI92" s="22">
        <v>3.7805775999999999E-2</v>
      </c>
    </row>
    <row r="93" spans="1:35" x14ac:dyDescent="0.25">
      <c r="A93" s="22">
        <v>92</v>
      </c>
      <c r="B93" s="22" t="s">
        <v>161</v>
      </c>
      <c r="C93" s="22">
        <v>2000</v>
      </c>
      <c r="D93" s="22">
        <v>51</v>
      </c>
      <c r="E93" s="22" t="s">
        <v>89</v>
      </c>
      <c r="F93" s="22" t="s">
        <v>90</v>
      </c>
      <c r="G93" s="22" t="s">
        <v>91</v>
      </c>
      <c r="H93" s="22" t="s">
        <v>162</v>
      </c>
      <c r="I93" s="22">
        <v>54.24</v>
      </c>
      <c r="J93" s="22">
        <v>10.039999999999999</v>
      </c>
      <c r="K93" s="22">
        <v>25</v>
      </c>
      <c r="L93" s="22">
        <v>0.1</v>
      </c>
      <c r="M93" s="22">
        <v>17.100000000000001</v>
      </c>
      <c r="N93" s="22">
        <v>8.4250000000000007</v>
      </c>
      <c r="O93" s="22">
        <v>766</v>
      </c>
      <c r="P93" s="22">
        <v>17.100000000000001</v>
      </c>
      <c r="Q93" s="22" t="s">
        <v>102</v>
      </c>
      <c r="R93" s="22">
        <v>0</v>
      </c>
      <c r="S93" s="22">
        <v>2</v>
      </c>
      <c r="T93" s="22" t="s">
        <v>94</v>
      </c>
      <c r="U93">
        <v>29</v>
      </c>
      <c r="V93" s="22">
        <v>0</v>
      </c>
      <c r="W93" s="22">
        <v>0</v>
      </c>
      <c r="X93" s="22">
        <v>1</v>
      </c>
      <c r="Y93">
        <v>10</v>
      </c>
      <c r="Z93" s="22">
        <v>703.5</v>
      </c>
      <c r="AA93" s="22">
        <v>183.54</v>
      </c>
      <c r="AB93" s="22">
        <v>4</v>
      </c>
      <c r="AC93" s="22">
        <v>422.5</v>
      </c>
      <c r="AD93" s="22">
        <v>47.376154339999999</v>
      </c>
      <c r="AE93" s="22">
        <v>2</v>
      </c>
      <c r="AF93">
        <f t="shared" si="1"/>
        <v>39</v>
      </c>
      <c r="AG93" s="22">
        <v>1.6650887569999999</v>
      </c>
      <c r="AH93" s="22">
        <v>0.50987842999999999</v>
      </c>
      <c r="AI93" s="22">
        <v>2.3303513000000001E-2</v>
      </c>
    </row>
    <row r="94" spans="1:35" x14ac:dyDescent="0.25">
      <c r="A94" s="22">
        <v>93</v>
      </c>
      <c r="B94" s="22" t="s">
        <v>161</v>
      </c>
      <c r="C94" s="22">
        <v>2000</v>
      </c>
      <c r="D94" s="22">
        <v>51</v>
      </c>
      <c r="E94" s="22" t="s">
        <v>89</v>
      </c>
      <c r="F94" s="22" t="s">
        <v>90</v>
      </c>
      <c r="G94" s="22" t="s">
        <v>91</v>
      </c>
      <c r="H94" s="22" t="s">
        <v>162</v>
      </c>
      <c r="I94" s="22">
        <v>54.24</v>
      </c>
      <c r="J94" s="22">
        <v>10.039999999999999</v>
      </c>
      <c r="K94" s="22">
        <v>25</v>
      </c>
      <c r="L94" s="22">
        <v>0.1</v>
      </c>
      <c r="M94" s="22">
        <v>17.100000000000001</v>
      </c>
      <c r="N94" s="22">
        <v>8.4250000000000007</v>
      </c>
      <c r="O94" s="22">
        <v>766</v>
      </c>
      <c r="P94" s="22">
        <v>17.100000000000001</v>
      </c>
      <c r="Q94" s="22" t="s">
        <v>98</v>
      </c>
      <c r="R94" s="22">
        <v>0</v>
      </c>
      <c r="S94" s="22">
        <v>2</v>
      </c>
      <c r="T94" s="22" t="s">
        <v>94</v>
      </c>
      <c r="U94">
        <v>10</v>
      </c>
      <c r="V94" s="22">
        <v>0</v>
      </c>
      <c r="W94" s="22">
        <v>0</v>
      </c>
      <c r="X94" s="22">
        <v>1</v>
      </c>
      <c r="Y94">
        <v>10</v>
      </c>
      <c r="Z94" s="22">
        <v>540</v>
      </c>
      <c r="AA94" s="22">
        <v>55.154328929999998</v>
      </c>
      <c r="AB94" s="22">
        <v>2</v>
      </c>
      <c r="AC94" s="22">
        <v>422.5</v>
      </c>
      <c r="AD94" s="22">
        <v>47.376154339999999</v>
      </c>
      <c r="AE94" s="22">
        <v>2</v>
      </c>
      <c r="AF94">
        <f t="shared" si="1"/>
        <v>20</v>
      </c>
      <c r="AG94" s="22">
        <v>1.2781065089999999</v>
      </c>
      <c r="AH94" s="22">
        <v>0.24537969300000001</v>
      </c>
      <c r="AI94" s="22">
        <v>1.1502943999999999E-2</v>
      </c>
    </row>
    <row r="95" spans="1:35" x14ac:dyDescent="0.25">
      <c r="A95" s="22">
        <v>94</v>
      </c>
      <c r="B95" s="22" t="s">
        <v>161</v>
      </c>
      <c r="C95" s="22">
        <v>2000</v>
      </c>
      <c r="D95" s="22">
        <v>51</v>
      </c>
      <c r="E95" s="22" t="s">
        <v>89</v>
      </c>
      <c r="F95" s="22" t="s">
        <v>90</v>
      </c>
      <c r="G95" s="22" t="s">
        <v>91</v>
      </c>
      <c r="H95" s="22" t="s">
        <v>162</v>
      </c>
      <c r="I95" s="22">
        <v>54.24</v>
      </c>
      <c r="J95" s="22">
        <v>10.039999999999999</v>
      </c>
      <c r="K95" s="22">
        <v>25</v>
      </c>
      <c r="L95" s="22">
        <v>0.1</v>
      </c>
      <c r="M95" s="22">
        <v>17.100000000000001</v>
      </c>
      <c r="N95" s="22">
        <v>8.4250000000000007</v>
      </c>
      <c r="O95" s="22">
        <v>766</v>
      </c>
      <c r="P95" s="22">
        <v>17.100000000000001</v>
      </c>
      <c r="Q95" s="22" t="s">
        <v>98</v>
      </c>
      <c r="R95" s="22">
        <v>0</v>
      </c>
      <c r="S95" s="22">
        <v>2</v>
      </c>
      <c r="T95" s="22" t="s">
        <v>94</v>
      </c>
      <c r="U95">
        <v>29</v>
      </c>
      <c r="V95" s="22">
        <v>0</v>
      </c>
      <c r="W95" s="22">
        <v>0</v>
      </c>
      <c r="X95" s="22">
        <v>1</v>
      </c>
      <c r="Y95">
        <v>10</v>
      </c>
      <c r="Z95" s="22">
        <v>490.5</v>
      </c>
      <c r="AA95" s="22">
        <v>85.81</v>
      </c>
      <c r="AB95" s="22">
        <v>4</v>
      </c>
      <c r="AC95" s="22">
        <v>422.5</v>
      </c>
      <c r="AD95" s="22">
        <v>47.376154339999999</v>
      </c>
      <c r="AE95" s="22">
        <v>2</v>
      </c>
      <c r="AF95">
        <f t="shared" si="1"/>
        <v>39</v>
      </c>
      <c r="AG95" s="22">
        <v>1.160946746</v>
      </c>
      <c r="AH95" s="22">
        <v>0.14923583200000001</v>
      </c>
      <c r="AI95" s="22">
        <v>1.3938239999999999E-2</v>
      </c>
    </row>
    <row r="96" spans="1:35" x14ac:dyDescent="0.25">
      <c r="A96" s="22">
        <v>95</v>
      </c>
      <c r="B96" s="22" t="s">
        <v>163</v>
      </c>
      <c r="C96" s="22">
        <v>2000</v>
      </c>
      <c r="D96" s="22">
        <v>7</v>
      </c>
      <c r="E96" s="22" t="s">
        <v>164</v>
      </c>
      <c r="F96" s="22" t="s">
        <v>90</v>
      </c>
      <c r="G96" s="22" t="s">
        <v>91</v>
      </c>
      <c r="H96" s="22" t="s">
        <v>152</v>
      </c>
      <c r="I96" s="22">
        <v>51.59</v>
      </c>
      <c r="J96" s="22">
        <v>5.39</v>
      </c>
      <c r="K96" s="22">
        <v>8</v>
      </c>
      <c r="L96" s="22">
        <v>2</v>
      </c>
      <c r="M96" s="22">
        <v>17.5</v>
      </c>
      <c r="N96" s="22">
        <v>9.7333333329999991</v>
      </c>
      <c r="O96" s="22">
        <v>754</v>
      </c>
      <c r="P96" s="22">
        <v>17.5</v>
      </c>
      <c r="Q96" s="22" t="s">
        <v>98</v>
      </c>
      <c r="R96" s="22">
        <v>0</v>
      </c>
      <c r="S96" s="22">
        <v>3</v>
      </c>
      <c r="T96" s="22" t="s">
        <v>94</v>
      </c>
      <c r="U96">
        <v>50</v>
      </c>
      <c r="V96" s="22">
        <v>0</v>
      </c>
      <c r="W96" s="22">
        <v>1</v>
      </c>
      <c r="X96" s="22">
        <v>2</v>
      </c>
      <c r="Y96">
        <v>14.299999999999999</v>
      </c>
      <c r="Z96" s="22">
        <v>211</v>
      </c>
      <c r="AA96" s="22">
        <v>66.827936899999997</v>
      </c>
      <c r="AB96" s="22">
        <v>5</v>
      </c>
      <c r="AC96" s="22">
        <v>308.73200000000003</v>
      </c>
      <c r="AD96" s="22">
        <v>39.539613930000002</v>
      </c>
      <c r="AE96" s="22">
        <v>5</v>
      </c>
      <c r="AF96">
        <f t="shared" si="1"/>
        <v>64.3</v>
      </c>
      <c r="AG96" s="22">
        <v>0.68344065399999998</v>
      </c>
      <c r="AH96" s="22">
        <v>-0.38061545299999999</v>
      </c>
      <c r="AI96" s="22">
        <v>2.3342758000000002E-2</v>
      </c>
    </row>
    <row r="97" spans="1:35" x14ac:dyDescent="0.25">
      <c r="A97" s="22">
        <v>96</v>
      </c>
      <c r="B97" s="22" t="s">
        <v>165</v>
      </c>
      <c r="C97" s="22">
        <v>2000</v>
      </c>
      <c r="D97" s="22">
        <v>9</v>
      </c>
      <c r="E97" s="22" t="s">
        <v>166</v>
      </c>
      <c r="F97" s="22" t="s">
        <v>134</v>
      </c>
      <c r="G97" s="22" t="s">
        <v>110</v>
      </c>
      <c r="H97" s="22" t="s">
        <v>152</v>
      </c>
      <c r="I97" s="22">
        <v>52.49</v>
      </c>
      <c r="J97" s="22">
        <v>6.26</v>
      </c>
      <c r="K97" s="22">
        <v>17</v>
      </c>
      <c r="L97" s="22">
        <v>1.4</v>
      </c>
      <c r="M97" s="22">
        <v>17</v>
      </c>
      <c r="N97" s="22">
        <v>9.2249999999999996</v>
      </c>
      <c r="O97" s="22">
        <v>781</v>
      </c>
      <c r="P97" s="22">
        <v>19</v>
      </c>
      <c r="Q97" s="22" t="s">
        <v>98</v>
      </c>
      <c r="R97" s="22">
        <v>0</v>
      </c>
      <c r="S97" s="22">
        <v>2</v>
      </c>
      <c r="T97" s="22" t="s">
        <v>94</v>
      </c>
      <c r="U97">
        <v>50</v>
      </c>
      <c r="V97" s="22">
        <v>0</v>
      </c>
      <c r="W97" s="22">
        <v>1</v>
      </c>
      <c r="X97" s="22">
        <v>4</v>
      </c>
      <c r="Y97">
        <v>15.1</v>
      </c>
      <c r="Z97" s="22">
        <v>103.4922524</v>
      </c>
      <c r="AA97" s="22">
        <v>20.565661500000001</v>
      </c>
      <c r="AB97" s="22">
        <v>5</v>
      </c>
      <c r="AC97" s="22">
        <v>111.0516157</v>
      </c>
      <c r="AD97" s="22">
        <v>29.898310299999999</v>
      </c>
      <c r="AE97" s="22">
        <v>5</v>
      </c>
      <c r="AF97">
        <f t="shared" si="1"/>
        <v>65.099999999999994</v>
      </c>
      <c r="AG97" s="22">
        <v>0.93192928200000003</v>
      </c>
      <c r="AH97" s="22">
        <v>-7.0498345000000004E-2</v>
      </c>
      <c r="AI97" s="22">
        <v>2.2394529E-2</v>
      </c>
    </row>
    <row r="98" spans="1:35" x14ac:dyDescent="0.25">
      <c r="A98" s="22">
        <v>97</v>
      </c>
      <c r="B98" s="22" t="s">
        <v>167</v>
      </c>
      <c r="C98" s="22" t="s">
        <v>168</v>
      </c>
      <c r="D98" s="22">
        <v>12</v>
      </c>
      <c r="E98" s="22" t="s">
        <v>166</v>
      </c>
      <c r="F98" s="22" t="s">
        <v>134</v>
      </c>
      <c r="G98" s="22" t="s">
        <v>110</v>
      </c>
      <c r="H98" s="22" t="s">
        <v>169</v>
      </c>
      <c r="I98" s="22">
        <v>47.5</v>
      </c>
      <c r="J98" s="22">
        <v>6.4</v>
      </c>
      <c r="K98" s="22">
        <v>1040</v>
      </c>
      <c r="L98" s="22">
        <v>-0.5</v>
      </c>
      <c r="M98" s="22">
        <v>16.899999999999999</v>
      </c>
      <c r="N98" s="22">
        <v>8.2916666669999994</v>
      </c>
      <c r="O98" s="22">
        <v>1467</v>
      </c>
      <c r="P98" s="22">
        <v>22</v>
      </c>
      <c r="Q98" s="22" t="s">
        <v>98</v>
      </c>
      <c r="R98" s="22">
        <v>0</v>
      </c>
      <c r="S98" s="22">
        <v>1</v>
      </c>
      <c r="T98" s="22" t="s">
        <v>94</v>
      </c>
      <c r="U98">
        <v>10</v>
      </c>
      <c r="V98" s="22">
        <v>0</v>
      </c>
      <c r="W98" s="22">
        <v>0</v>
      </c>
      <c r="X98" s="22">
        <v>3</v>
      </c>
      <c r="Y98">
        <v>13</v>
      </c>
      <c r="Z98" s="22">
        <v>360.64</v>
      </c>
      <c r="AA98" s="22">
        <v>128.6388992</v>
      </c>
      <c r="AB98" s="22">
        <v>3</v>
      </c>
      <c r="AC98" s="22">
        <v>360.64</v>
      </c>
      <c r="AD98" s="22">
        <v>275.32412240000002</v>
      </c>
      <c r="AE98" s="22">
        <v>3</v>
      </c>
      <c r="AF98">
        <f t="shared" si="1"/>
        <v>23</v>
      </c>
      <c r="AG98" s="22">
        <v>1</v>
      </c>
      <c r="AH98" s="22">
        <v>1E-4</v>
      </c>
      <c r="AI98" s="22">
        <v>0.236686862</v>
      </c>
    </row>
    <row r="99" spans="1:35" x14ac:dyDescent="0.25">
      <c r="A99" s="22">
        <v>98</v>
      </c>
      <c r="B99" s="22" t="s">
        <v>167</v>
      </c>
      <c r="C99" s="22" t="s">
        <v>168</v>
      </c>
      <c r="D99" s="22">
        <v>12</v>
      </c>
      <c r="E99" s="22" t="s">
        <v>166</v>
      </c>
      <c r="F99" s="22" t="s">
        <v>134</v>
      </c>
      <c r="G99" s="22" t="s">
        <v>110</v>
      </c>
      <c r="H99" s="22" t="s">
        <v>169</v>
      </c>
      <c r="I99" s="22">
        <v>47.5</v>
      </c>
      <c r="J99" s="22">
        <v>6.4</v>
      </c>
      <c r="K99" s="22">
        <v>1040</v>
      </c>
      <c r="L99" s="22">
        <v>-0.5</v>
      </c>
      <c r="M99" s="22">
        <v>16.899999999999999</v>
      </c>
      <c r="N99" s="22">
        <v>8.2916666669999994</v>
      </c>
      <c r="O99" s="22">
        <v>1467</v>
      </c>
      <c r="P99" s="22">
        <v>22</v>
      </c>
      <c r="Q99" s="22" t="s">
        <v>98</v>
      </c>
      <c r="R99" s="22">
        <v>0</v>
      </c>
      <c r="S99" s="22">
        <v>1</v>
      </c>
      <c r="T99" s="22" t="s">
        <v>94</v>
      </c>
      <c r="U99">
        <v>10</v>
      </c>
      <c r="V99" s="22">
        <v>0</v>
      </c>
      <c r="W99" s="22">
        <v>0</v>
      </c>
      <c r="X99" s="22">
        <v>3</v>
      </c>
      <c r="Y99">
        <v>13</v>
      </c>
      <c r="Z99" s="22">
        <v>99.82</v>
      </c>
      <c r="AA99" s="22">
        <v>49.571269909999998</v>
      </c>
      <c r="AB99" s="22">
        <v>3</v>
      </c>
      <c r="AC99" s="22">
        <v>93.38</v>
      </c>
      <c r="AD99" s="22">
        <v>56.602434580000001</v>
      </c>
      <c r="AE99" s="22">
        <v>3</v>
      </c>
      <c r="AF99">
        <f t="shared" si="1"/>
        <v>23</v>
      </c>
      <c r="AG99" s="22">
        <v>1.0689655170000001</v>
      </c>
      <c r="AH99" s="22">
        <v>6.6691373999999998E-2</v>
      </c>
      <c r="AI99" s="22">
        <v>0.20467928199999999</v>
      </c>
    </row>
    <row r="100" spans="1:35" x14ac:dyDescent="0.25">
      <c r="A100" s="22">
        <v>99</v>
      </c>
      <c r="B100" s="22" t="s">
        <v>167</v>
      </c>
      <c r="C100" s="22" t="s">
        <v>168</v>
      </c>
      <c r="D100" s="22">
        <v>12</v>
      </c>
      <c r="E100" s="22" t="s">
        <v>166</v>
      </c>
      <c r="F100" s="22" t="s">
        <v>134</v>
      </c>
      <c r="G100" s="22" t="s">
        <v>110</v>
      </c>
      <c r="H100" s="22" t="s">
        <v>169</v>
      </c>
      <c r="I100" s="22">
        <v>47.5</v>
      </c>
      <c r="J100" s="22">
        <v>6.4</v>
      </c>
      <c r="K100" s="22">
        <v>1040</v>
      </c>
      <c r="L100" s="22">
        <v>-0.5</v>
      </c>
      <c r="M100" s="22">
        <v>16.899999999999999</v>
      </c>
      <c r="N100" s="22">
        <v>8.2916666669999994</v>
      </c>
      <c r="O100" s="22">
        <v>1467</v>
      </c>
      <c r="P100" s="22">
        <v>22</v>
      </c>
      <c r="Q100" s="22" t="s">
        <v>98</v>
      </c>
      <c r="R100" s="22">
        <v>0</v>
      </c>
      <c r="S100" s="22">
        <v>1</v>
      </c>
      <c r="T100" s="22" t="s">
        <v>94</v>
      </c>
      <c r="U100">
        <v>10</v>
      </c>
      <c r="V100" s="22">
        <v>0</v>
      </c>
      <c r="W100" s="22">
        <v>0</v>
      </c>
      <c r="X100" s="22">
        <v>3</v>
      </c>
      <c r="Y100">
        <v>13</v>
      </c>
      <c r="Z100" s="22">
        <v>408.94</v>
      </c>
      <c r="AA100" s="22">
        <v>162.31483109999999</v>
      </c>
      <c r="AB100" s="22">
        <v>3</v>
      </c>
      <c r="AC100" s="22">
        <v>286.58</v>
      </c>
      <c r="AD100" s="22">
        <v>301.22063079999998</v>
      </c>
      <c r="AE100" s="22">
        <v>3</v>
      </c>
      <c r="AF100">
        <f t="shared" si="1"/>
        <v>23</v>
      </c>
      <c r="AG100" s="22">
        <v>1.4269662919999999</v>
      </c>
      <c r="AH100" s="22">
        <v>0.35555071700000002</v>
      </c>
      <c r="AI100" s="22">
        <v>0.42077568799999998</v>
      </c>
    </row>
    <row r="101" spans="1:35" x14ac:dyDescent="0.25">
      <c r="A101" s="22">
        <v>100</v>
      </c>
      <c r="B101" s="22" t="s">
        <v>167</v>
      </c>
      <c r="C101" s="22" t="s">
        <v>168</v>
      </c>
      <c r="D101" s="22">
        <v>12</v>
      </c>
      <c r="E101" s="22" t="s">
        <v>166</v>
      </c>
      <c r="F101" s="22" t="s">
        <v>134</v>
      </c>
      <c r="G101" s="22" t="s">
        <v>110</v>
      </c>
      <c r="H101" s="22" t="s">
        <v>169</v>
      </c>
      <c r="I101" s="22">
        <v>47.5</v>
      </c>
      <c r="J101" s="22">
        <v>6.4</v>
      </c>
      <c r="K101" s="22">
        <v>1040</v>
      </c>
      <c r="L101" s="22">
        <v>-0.5</v>
      </c>
      <c r="M101" s="22">
        <v>16.899999999999999</v>
      </c>
      <c r="N101" s="22">
        <v>8.2916666669999994</v>
      </c>
      <c r="O101" s="22">
        <v>1467</v>
      </c>
      <c r="P101" s="22">
        <v>22</v>
      </c>
      <c r="Q101" s="22" t="s">
        <v>98</v>
      </c>
      <c r="R101" s="22">
        <v>0</v>
      </c>
      <c r="S101" s="22">
        <v>1</v>
      </c>
      <c r="T101" s="22" t="s">
        <v>94</v>
      </c>
      <c r="U101">
        <v>30</v>
      </c>
      <c r="V101" s="22">
        <v>0</v>
      </c>
      <c r="W101" s="22">
        <v>0</v>
      </c>
      <c r="X101" s="22">
        <v>3</v>
      </c>
      <c r="Y101">
        <v>13</v>
      </c>
      <c r="Z101" s="22">
        <v>235.06</v>
      </c>
      <c r="AA101" s="22">
        <v>111.1249945</v>
      </c>
      <c r="AB101" s="22">
        <v>3</v>
      </c>
      <c r="AC101" s="22">
        <v>360.64</v>
      </c>
      <c r="AD101" s="22">
        <v>275.32412240000002</v>
      </c>
      <c r="AE101" s="22">
        <v>3</v>
      </c>
      <c r="AF101">
        <f t="shared" si="1"/>
        <v>43</v>
      </c>
      <c r="AG101" s="22">
        <v>0.65178571399999996</v>
      </c>
      <c r="AH101" s="22">
        <v>-0.42803943</v>
      </c>
      <c r="AI101" s="22">
        <v>0.26877417799999997</v>
      </c>
    </row>
    <row r="102" spans="1:35" x14ac:dyDescent="0.25">
      <c r="A102" s="22">
        <v>101</v>
      </c>
      <c r="B102" s="22" t="s">
        <v>167</v>
      </c>
      <c r="C102" s="22" t="s">
        <v>168</v>
      </c>
      <c r="D102" s="22">
        <v>12</v>
      </c>
      <c r="E102" s="22" t="s">
        <v>166</v>
      </c>
      <c r="F102" s="22" t="s">
        <v>134</v>
      </c>
      <c r="G102" s="22" t="s">
        <v>110</v>
      </c>
      <c r="H102" s="22" t="s">
        <v>169</v>
      </c>
      <c r="I102" s="22">
        <v>47.5</v>
      </c>
      <c r="J102" s="22">
        <v>6.4</v>
      </c>
      <c r="K102" s="22">
        <v>1040</v>
      </c>
      <c r="L102" s="22">
        <v>-0.5</v>
      </c>
      <c r="M102" s="22">
        <v>16.899999999999999</v>
      </c>
      <c r="N102" s="22">
        <v>8.2916666669999994</v>
      </c>
      <c r="O102" s="22">
        <v>1467</v>
      </c>
      <c r="P102" s="22">
        <v>22</v>
      </c>
      <c r="Q102" s="22" t="s">
        <v>98</v>
      </c>
      <c r="R102" s="22">
        <v>0</v>
      </c>
      <c r="S102" s="22">
        <v>1</v>
      </c>
      <c r="T102" s="22" t="s">
        <v>94</v>
      </c>
      <c r="U102">
        <v>30</v>
      </c>
      <c r="V102" s="22">
        <v>0</v>
      </c>
      <c r="W102" s="22">
        <v>0</v>
      </c>
      <c r="X102" s="22">
        <v>3</v>
      </c>
      <c r="Y102">
        <v>13</v>
      </c>
      <c r="Z102" s="22">
        <v>392.84</v>
      </c>
      <c r="AA102" s="22">
        <v>178.7317554</v>
      </c>
      <c r="AB102" s="22">
        <v>3</v>
      </c>
      <c r="AC102" s="22">
        <v>286.58</v>
      </c>
      <c r="AD102" s="22">
        <v>301.22063079999998</v>
      </c>
      <c r="AE102" s="22">
        <v>3</v>
      </c>
      <c r="AF102">
        <f t="shared" si="1"/>
        <v>43</v>
      </c>
      <c r="AG102" s="22">
        <v>1.370786517</v>
      </c>
      <c r="AH102" s="22">
        <v>0.315384675</v>
      </c>
      <c r="AI102" s="22">
        <v>0.43726185200000001</v>
      </c>
    </row>
    <row r="103" spans="1:35" x14ac:dyDescent="0.25">
      <c r="A103" s="22">
        <v>102</v>
      </c>
      <c r="B103" s="22" t="s">
        <v>167</v>
      </c>
      <c r="C103" s="22" t="s">
        <v>168</v>
      </c>
      <c r="D103" s="22">
        <v>12</v>
      </c>
      <c r="E103" s="22" t="s">
        <v>166</v>
      </c>
      <c r="F103" s="22" t="s">
        <v>134</v>
      </c>
      <c r="G103" s="22" t="s">
        <v>110</v>
      </c>
      <c r="H103" s="22" t="s">
        <v>169</v>
      </c>
      <c r="I103" s="22">
        <v>47.5</v>
      </c>
      <c r="J103" s="22">
        <v>6.4</v>
      </c>
      <c r="K103" s="22">
        <v>1040</v>
      </c>
      <c r="L103" s="22">
        <v>-0.5</v>
      </c>
      <c r="M103" s="22">
        <v>16.899999999999999</v>
      </c>
      <c r="N103" s="22">
        <v>8.2916666669999994</v>
      </c>
      <c r="O103" s="22">
        <v>1467</v>
      </c>
      <c r="P103" s="22">
        <v>22</v>
      </c>
      <c r="Q103" s="22" t="s">
        <v>98</v>
      </c>
      <c r="R103" s="22">
        <v>0</v>
      </c>
      <c r="S103" s="22">
        <v>1</v>
      </c>
      <c r="T103" s="22" t="s">
        <v>94</v>
      </c>
      <c r="U103">
        <v>30</v>
      </c>
      <c r="V103" s="22">
        <v>0</v>
      </c>
      <c r="W103" s="22">
        <v>0</v>
      </c>
      <c r="X103" s="22">
        <v>3</v>
      </c>
      <c r="Y103">
        <v>13</v>
      </c>
      <c r="Z103" s="22">
        <v>138.46</v>
      </c>
      <c r="AA103" s="22">
        <v>59.023574949999997</v>
      </c>
      <c r="AB103" s="22">
        <v>3</v>
      </c>
      <c r="AC103" s="22">
        <v>93.38</v>
      </c>
      <c r="AD103" s="22">
        <v>56.602434580000001</v>
      </c>
      <c r="AE103" s="22">
        <v>3</v>
      </c>
      <c r="AF103">
        <f t="shared" si="1"/>
        <v>43</v>
      </c>
      <c r="AG103" s="22">
        <v>1.4827586210000001</v>
      </c>
      <c r="AH103" s="22">
        <v>0.39390428599999999</v>
      </c>
      <c r="AI103" s="22">
        <v>0.18304652900000001</v>
      </c>
    </row>
    <row r="104" spans="1:35" x14ac:dyDescent="0.25">
      <c r="A104" s="22">
        <v>103</v>
      </c>
      <c r="B104" s="22" t="s">
        <v>167</v>
      </c>
      <c r="C104" s="22" t="s">
        <v>168</v>
      </c>
      <c r="D104" s="22">
        <v>12</v>
      </c>
      <c r="E104" s="22" t="s">
        <v>166</v>
      </c>
      <c r="F104" s="22" t="s">
        <v>134</v>
      </c>
      <c r="G104" s="22" t="s">
        <v>110</v>
      </c>
      <c r="H104" s="22" t="s">
        <v>169</v>
      </c>
      <c r="I104" s="22">
        <v>47.5</v>
      </c>
      <c r="J104" s="22">
        <v>6.4</v>
      </c>
      <c r="K104" s="22">
        <v>1040</v>
      </c>
      <c r="L104" s="22">
        <v>-0.5</v>
      </c>
      <c r="M104" s="22">
        <v>16.899999999999999</v>
      </c>
      <c r="N104" s="22">
        <v>8.2916666669999994</v>
      </c>
      <c r="O104" s="22">
        <v>1467</v>
      </c>
      <c r="P104" s="22">
        <v>22</v>
      </c>
      <c r="Q104" s="22" t="s">
        <v>98</v>
      </c>
      <c r="R104" s="22">
        <v>0</v>
      </c>
      <c r="S104" s="22">
        <v>1</v>
      </c>
      <c r="T104" s="22" t="s">
        <v>94</v>
      </c>
      <c r="U104">
        <v>100</v>
      </c>
      <c r="V104" s="22">
        <v>0</v>
      </c>
      <c r="W104" s="22">
        <v>0</v>
      </c>
      <c r="X104" s="22">
        <v>3</v>
      </c>
      <c r="Y104">
        <v>13</v>
      </c>
      <c r="Z104" s="22">
        <v>251.16</v>
      </c>
      <c r="AA104" s="22">
        <v>144.25456249999999</v>
      </c>
      <c r="AB104" s="22">
        <v>3</v>
      </c>
      <c r="AC104" s="22">
        <v>286.58</v>
      </c>
      <c r="AD104" s="22">
        <v>301.22063079999998</v>
      </c>
      <c r="AE104" s="22">
        <v>3</v>
      </c>
      <c r="AF104">
        <f t="shared" si="1"/>
        <v>113</v>
      </c>
      <c r="AG104" s="22">
        <v>0.87640449399999998</v>
      </c>
      <c r="AH104" s="22">
        <v>-0.13192754300000001</v>
      </c>
      <c r="AI104" s="22">
        <v>0.47822213499999999</v>
      </c>
    </row>
    <row r="105" spans="1:35" x14ac:dyDescent="0.25">
      <c r="A105" s="22">
        <v>104</v>
      </c>
      <c r="B105" s="22" t="s">
        <v>167</v>
      </c>
      <c r="C105" s="22" t="s">
        <v>168</v>
      </c>
      <c r="D105" s="22">
        <v>12</v>
      </c>
      <c r="E105" s="22" t="s">
        <v>166</v>
      </c>
      <c r="F105" s="22" t="s">
        <v>134</v>
      </c>
      <c r="G105" s="22" t="s">
        <v>110</v>
      </c>
      <c r="H105" s="22" t="s">
        <v>169</v>
      </c>
      <c r="I105" s="22">
        <v>47.5</v>
      </c>
      <c r="J105" s="22">
        <v>6.4</v>
      </c>
      <c r="K105" s="22">
        <v>1040</v>
      </c>
      <c r="L105" s="22">
        <v>-0.5</v>
      </c>
      <c r="M105" s="22">
        <v>16.899999999999999</v>
      </c>
      <c r="N105" s="22">
        <v>8.2916666669999994</v>
      </c>
      <c r="O105" s="22">
        <v>1467</v>
      </c>
      <c r="P105" s="22">
        <v>22</v>
      </c>
      <c r="Q105" s="22" t="s">
        <v>98</v>
      </c>
      <c r="R105" s="22">
        <v>0</v>
      </c>
      <c r="S105" s="22">
        <v>1</v>
      </c>
      <c r="T105" s="22" t="s">
        <v>94</v>
      </c>
      <c r="U105">
        <v>100</v>
      </c>
      <c r="V105" s="22">
        <v>0</v>
      </c>
      <c r="W105" s="22">
        <v>0</v>
      </c>
      <c r="X105" s="22">
        <v>3</v>
      </c>
      <c r="Y105">
        <v>13</v>
      </c>
      <c r="Z105" s="22">
        <v>350.98</v>
      </c>
      <c r="AA105" s="22">
        <v>160.58085439999999</v>
      </c>
      <c r="AB105" s="22">
        <v>3</v>
      </c>
      <c r="AC105" s="22">
        <v>360.64</v>
      </c>
      <c r="AD105" s="22">
        <v>275.32412240000002</v>
      </c>
      <c r="AE105" s="22">
        <v>3</v>
      </c>
      <c r="AF105">
        <f t="shared" si="1"/>
        <v>113</v>
      </c>
      <c r="AG105" s="22">
        <v>0.97321428600000004</v>
      </c>
      <c r="AH105" s="22">
        <v>-2.7150989E-2</v>
      </c>
      <c r="AI105" s="22">
        <v>0.26405141900000001</v>
      </c>
    </row>
    <row r="106" spans="1:35" x14ac:dyDescent="0.25">
      <c r="A106" s="22">
        <v>105</v>
      </c>
      <c r="B106" s="22" t="s">
        <v>167</v>
      </c>
      <c r="C106" s="22" t="s">
        <v>168</v>
      </c>
      <c r="D106" s="22">
        <v>12</v>
      </c>
      <c r="E106" s="22" t="s">
        <v>166</v>
      </c>
      <c r="F106" s="22" t="s">
        <v>134</v>
      </c>
      <c r="G106" s="22" t="s">
        <v>110</v>
      </c>
      <c r="H106" s="22" t="s">
        <v>169</v>
      </c>
      <c r="I106" s="22">
        <v>47.5</v>
      </c>
      <c r="J106" s="22">
        <v>6.4</v>
      </c>
      <c r="K106" s="22">
        <v>1040</v>
      </c>
      <c r="L106" s="22">
        <v>-0.5</v>
      </c>
      <c r="M106" s="22">
        <v>16.899999999999999</v>
      </c>
      <c r="N106" s="22">
        <v>8.2916666669999994</v>
      </c>
      <c r="O106" s="22">
        <v>1467</v>
      </c>
      <c r="P106" s="22">
        <v>22</v>
      </c>
      <c r="Q106" s="22" t="s">
        <v>98</v>
      </c>
      <c r="R106" s="22">
        <v>0</v>
      </c>
      <c r="S106" s="22">
        <v>1</v>
      </c>
      <c r="T106" s="22" t="s">
        <v>94</v>
      </c>
      <c r="U106">
        <v>100</v>
      </c>
      <c r="V106" s="22">
        <v>0</v>
      </c>
      <c r="W106" s="22">
        <v>0</v>
      </c>
      <c r="X106" s="22">
        <v>3</v>
      </c>
      <c r="Y106">
        <v>13</v>
      </c>
      <c r="Z106" s="22">
        <v>138.46</v>
      </c>
      <c r="AA106" s="22">
        <v>91.812358649999993</v>
      </c>
      <c r="AB106" s="22">
        <v>3</v>
      </c>
      <c r="AC106" s="22">
        <v>93.38</v>
      </c>
      <c r="AD106" s="22">
        <v>56.602434580000001</v>
      </c>
      <c r="AE106" s="22">
        <v>3</v>
      </c>
      <c r="AF106">
        <f t="shared" si="1"/>
        <v>113</v>
      </c>
      <c r="AG106" s="22">
        <v>1.4827586210000001</v>
      </c>
      <c r="AH106" s="22">
        <v>0.39390428599999999</v>
      </c>
      <c r="AI106" s="22">
        <v>0.26903895700000002</v>
      </c>
    </row>
    <row r="107" spans="1:35" x14ac:dyDescent="0.25">
      <c r="A107" s="22">
        <v>106</v>
      </c>
      <c r="B107" s="22" t="s">
        <v>170</v>
      </c>
      <c r="C107" s="22"/>
      <c r="D107" s="22">
        <v>48</v>
      </c>
      <c r="E107" s="22" t="s">
        <v>171</v>
      </c>
      <c r="F107" s="22" t="s">
        <v>134</v>
      </c>
      <c r="G107" s="22" t="s">
        <v>172</v>
      </c>
      <c r="H107" s="22" t="s">
        <v>173</v>
      </c>
      <c r="I107" s="22">
        <v>52.47</v>
      </c>
      <c r="J107" s="22">
        <v>5.59</v>
      </c>
      <c r="K107" s="22">
        <v>0</v>
      </c>
      <c r="L107" s="22">
        <v>1.6</v>
      </c>
      <c r="M107" s="22">
        <v>17.3</v>
      </c>
      <c r="N107" s="22">
        <v>9.6083333329999991</v>
      </c>
      <c r="O107" s="22">
        <v>774</v>
      </c>
      <c r="P107" s="22">
        <v>18</v>
      </c>
      <c r="Q107" s="22" t="s">
        <v>174</v>
      </c>
      <c r="R107" s="22">
        <v>0</v>
      </c>
      <c r="S107" s="22">
        <v>0.4</v>
      </c>
      <c r="T107" s="22" t="s">
        <v>94</v>
      </c>
      <c r="U107">
        <v>2.8000000000000003</v>
      </c>
      <c r="V107" s="22">
        <v>0</v>
      </c>
      <c r="W107" s="22">
        <v>0</v>
      </c>
      <c r="X107" s="22">
        <v>3</v>
      </c>
      <c r="Y107">
        <v>28</v>
      </c>
      <c r="Z107" s="22">
        <v>283.21374029999998</v>
      </c>
      <c r="AA107" s="22">
        <v>115.61952789999999</v>
      </c>
      <c r="AB107" s="22">
        <v>5</v>
      </c>
      <c r="AC107" s="22">
        <v>286.13072729999999</v>
      </c>
      <c r="AD107" s="22">
        <v>92.766366270000006</v>
      </c>
      <c r="AE107" s="22">
        <v>10</v>
      </c>
      <c r="AF107">
        <f t="shared" si="1"/>
        <v>30.8</v>
      </c>
      <c r="AG107" s="22">
        <v>0.98980540500000003</v>
      </c>
      <c r="AH107" s="22">
        <v>-1.0246916E-2</v>
      </c>
      <c r="AI107" s="22">
        <v>4.3843377000000003E-2</v>
      </c>
    </row>
    <row r="108" spans="1:35" x14ac:dyDescent="0.25">
      <c r="A108" s="22">
        <v>107</v>
      </c>
      <c r="B108" s="22" t="s">
        <v>170</v>
      </c>
      <c r="C108" s="22"/>
      <c r="D108" s="22">
        <v>48</v>
      </c>
      <c r="E108" s="22" t="s">
        <v>171</v>
      </c>
      <c r="F108" s="22" t="s">
        <v>134</v>
      </c>
      <c r="G108" s="22" t="s">
        <v>172</v>
      </c>
      <c r="H108" s="22" t="s">
        <v>173</v>
      </c>
      <c r="I108" s="22">
        <v>52.47</v>
      </c>
      <c r="J108" s="22">
        <v>5.59</v>
      </c>
      <c r="K108" s="22">
        <v>0</v>
      </c>
      <c r="L108" s="22">
        <v>1.6</v>
      </c>
      <c r="M108" s="22">
        <v>17.3</v>
      </c>
      <c r="N108" s="22">
        <v>9.6083333329999991</v>
      </c>
      <c r="O108" s="22">
        <v>774</v>
      </c>
      <c r="P108" s="22">
        <v>18</v>
      </c>
      <c r="Q108" s="22" t="s">
        <v>174</v>
      </c>
      <c r="R108" s="22">
        <v>0</v>
      </c>
      <c r="S108" s="22">
        <v>0.4</v>
      </c>
      <c r="T108" s="22" t="s">
        <v>94</v>
      </c>
      <c r="U108">
        <v>6.16</v>
      </c>
      <c r="V108" s="22">
        <v>0</v>
      </c>
      <c r="W108" s="22">
        <v>0</v>
      </c>
      <c r="X108" s="22">
        <v>3</v>
      </c>
      <c r="Y108">
        <v>28</v>
      </c>
      <c r="Z108" s="22">
        <v>147.29128990000001</v>
      </c>
      <c r="AA108" s="22">
        <v>89.29072395</v>
      </c>
      <c r="AB108" s="22">
        <v>5</v>
      </c>
      <c r="AC108" s="22">
        <v>286.13072729999999</v>
      </c>
      <c r="AD108" s="22">
        <v>92.766366270000006</v>
      </c>
      <c r="AE108" s="22">
        <v>10</v>
      </c>
      <c r="AF108">
        <f t="shared" si="1"/>
        <v>34.159999999999997</v>
      </c>
      <c r="AG108" s="22">
        <v>0.51476921499999995</v>
      </c>
      <c r="AH108" s="22">
        <v>-0.66403660499999995</v>
      </c>
      <c r="AI108" s="22">
        <v>8.40114E-2</v>
      </c>
    </row>
    <row r="109" spans="1:35" x14ac:dyDescent="0.25">
      <c r="A109" s="22">
        <v>108</v>
      </c>
      <c r="B109" s="22" t="s">
        <v>170</v>
      </c>
      <c r="C109" s="22"/>
      <c r="D109" s="22">
        <v>48</v>
      </c>
      <c r="E109" s="22" t="s">
        <v>171</v>
      </c>
      <c r="F109" s="22" t="s">
        <v>134</v>
      </c>
      <c r="G109" s="22" t="s">
        <v>172</v>
      </c>
      <c r="H109" s="22" t="s">
        <v>173</v>
      </c>
      <c r="I109" s="22">
        <v>52.47</v>
      </c>
      <c r="J109" s="22">
        <v>5.59</v>
      </c>
      <c r="K109" s="22">
        <v>0</v>
      </c>
      <c r="L109" s="22">
        <v>1.6</v>
      </c>
      <c r="M109" s="22">
        <v>17.3</v>
      </c>
      <c r="N109" s="22">
        <v>9.6083333329999991</v>
      </c>
      <c r="O109" s="22">
        <v>774</v>
      </c>
      <c r="P109" s="22">
        <v>18</v>
      </c>
      <c r="Q109" s="22" t="s">
        <v>174</v>
      </c>
      <c r="R109" s="22">
        <v>0</v>
      </c>
      <c r="S109" s="22">
        <v>0.4</v>
      </c>
      <c r="T109" s="22" t="s">
        <v>94</v>
      </c>
      <c r="U109">
        <v>11.76</v>
      </c>
      <c r="V109" s="22">
        <v>0</v>
      </c>
      <c r="W109" s="22">
        <v>0</v>
      </c>
      <c r="X109" s="22">
        <v>3</v>
      </c>
      <c r="Y109">
        <v>28</v>
      </c>
      <c r="Z109" s="22">
        <v>233.72125919999999</v>
      </c>
      <c r="AA109" s="22">
        <v>76.449859079999996</v>
      </c>
      <c r="AB109" s="22">
        <v>5</v>
      </c>
      <c r="AC109" s="22">
        <v>286.13072729999999</v>
      </c>
      <c r="AD109" s="22">
        <v>92.766366270000006</v>
      </c>
      <c r="AE109" s="22">
        <v>10</v>
      </c>
      <c r="AF109">
        <f t="shared" si="1"/>
        <v>39.76</v>
      </c>
      <c r="AG109" s="22">
        <v>0.81683383499999995</v>
      </c>
      <c r="AH109" s="22">
        <v>-0.20231958999999999</v>
      </c>
      <c r="AI109" s="22">
        <v>3.1909872999999998E-2</v>
      </c>
    </row>
    <row r="110" spans="1:35" x14ac:dyDescent="0.25">
      <c r="A110" s="22">
        <v>109</v>
      </c>
      <c r="B110" s="22" t="s">
        <v>170</v>
      </c>
      <c r="C110" s="22"/>
      <c r="D110" s="22">
        <v>48</v>
      </c>
      <c r="E110" s="22" t="s">
        <v>171</v>
      </c>
      <c r="F110" s="22" t="s">
        <v>134</v>
      </c>
      <c r="G110" s="22" t="s">
        <v>172</v>
      </c>
      <c r="H110" s="22" t="s">
        <v>173</v>
      </c>
      <c r="I110" s="22">
        <v>52.47</v>
      </c>
      <c r="J110" s="22">
        <v>5.59</v>
      </c>
      <c r="K110" s="22">
        <v>0</v>
      </c>
      <c r="L110" s="22">
        <v>1.6</v>
      </c>
      <c r="M110" s="22">
        <v>17.3</v>
      </c>
      <c r="N110" s="22">
        <v>9.6083333329999991</v>
      </c>
      <c r="O110" s="22">
        <v>774</v>
      </c>
      <c r="P110" s="22">
        <v>18</v>
      </c>
      <c r="Q110" s="22" t="s">
        <v>174</v>
      </c>
      <c r="R110" s="22">
        <v>0</v>
      </c>
      <c r="S110" s="22">
        <v>0.4</v>
      </c>
      <c r="T110" s="22" t="s">
        <v>94</v>
      </c>
      <c r="U110">
        <v>56.6</v>
      </c>
      <c r="V110" s="22">
        <v>0</v>
      </c>
      <c r="W110" s="22">
        <v>0</v>
      </c>
      <c r="X110" s="22">
        <v>3</v>
      </c>
      <c r="Y110">
        <v>28</v>
      </c>
      <c r="Z110" s="22">
        <v>43.153068349999998</v>
      </c>
      <c r="AA110" s="22">
        <v>64.129971800000007</v>
      </c>
      <c r="AB110" s="22">
        <v>5</v>
      </c>
      <c r="AC110" s="22">
        <v>286.13072729999999</v>
      </c>
      <c r="AD110" s="22">
        <v>92.766366270000006</v>
      </c>
      <c r="AE110" s="22">
        <v>10</v>
      </c>
      <c r="AF110">
        <f t="shared" si="1"/>
        <v>84.6</v>
      </c>
      <c r="AG110" s="22">
        <v>0.15081591799999999</v>
      </c>
      <c r="AH110" s="22">
        <v>-1.8916952709999999</v>
      </c>
      <c r="AI110" s="22">
        <v>0.45221254999999999</v>
      </c>
    </row>
    <row r="111" spans="1:35" x14ac:dyDescent="0.25">
      <c r="A111" s="22">
        <v>110</v>
      </c>
      <c r="B111" s="22" t="s">
        <v>170</v>
      </c>
      <c r="C111" s="22"/>
      <c r="D111" s="22">
        <v>48</v>
      </c>
      <c r="E111" s="22" t="s">
        <v>171</v>
      </c>
      <c r="F111" s="22" t="s">
        <v>134</v>
      </c>
      <c r="G111" s="22" t="s">
        <v>172</v>
      </c>
      <c r="H111" s="22" t="s">
        <v>173</v>
      </c>
      <c r="I111" s="22">
        <v>52.47</v>
      </c>
      <c r="J111" s="22">
        <v>5.59</v>
      </c>
      <c r="K111" s="22">
        <v>0</v>
      </c>
      <c r="L111" s="22">
        <v>1.6</v>
      </c>
      <c r="M111" s="22">
        <v>17.3</v>
      </c>
      <c r="N111" s="22">
        <v>9.6083333329999991</v>
      </c>
      <c r="O111" s="22">
        <v>774</v>
      </c>
      <c r="P111" s="22">
        <v>18</v>
      </c>
      <c r="Q111" s="22" t="s">
        <v>175</v>
      </c>
      <c r="R111" s="22">
        <v>0</v>
      </c>
      <c r="S111" s="22">
        <v>0.3</v>
      </c>
      <c r="T111" s="22" t="s">
        <v>94</v>
      </c>
      <c r="U111">
        <v>2.8000000000000003</v>
      </c>
      <c r="V111" s="22">
        <v>0</v>
      </c>
      <c r="W111" s="22">
        <v>0</v>
      </c>
      <c r="X111" s="22">
        <v>3</v>
      </c>
      <c r="Y111">
        <v>28</v>
      </c>
      <c r="Z111" s="22">
        <v>469.42633030000002</v>
      </c>
      <c r="AA111" s="22">
        <v>47.22830845</v>
      </c>
      <c r="AB111" s="22">
        <v>5</v>
      </c>
      <c r="AC111" s="22">
        <v>484.4838704</v>
      </c>
      <c r="AD111" s="22">
        <v>54.878982379999997</v>
      </c>
      <c r="AE111" s="22">
        <v>10</v>
      </c>
      <c r="AF111">
        <f t="shared" si="1"/>
        <v>30.8</v>
      </c>
      <c r="AG111" s="22">
        <v>0.96892045100000002</v>
      </c>
      <c r="AH111" s="22">
        <v>-3.1572764000000003E-2</v>
      </c>
      <c r="AI111" s="22">
        <v>3.307496E-3</v>
      </c>
    </row>
    <row r="112" spans="1:35" x14ac:dyDescent="0.25">
      <c r="A112" s="22">
        <v>111</v>
      </c>
      <c r="B112" s="22" t="s">
        <v>170</v>
      </c>
      <c r="C112" s="22"/>
      <c r="D112" s="22">
        <v>48</v>
      </c>
      <c r="E112" s="22" t="s">
        <v>171</v>
      </c>
      <c r="F112" s="22" t="s">
        <v>134</v>
      </c>
      <c r="G112" s="22" t="s">
        <v>172</v>
      </c>
      <c r="H112" s="22" t="s">
        <v>173</v>
      </c>
      <c r="I112" s="22">
        <v>52.47</v>
      </c>
      <c r="J112" s="22">
        <v>5.59</v>
      </c>
      <c r="K112" s="22">
        <v>0</v>
      </c>
      <c r="L112" s="22">
        <v>1.6</v>
      </c>
      <c r="M112" s="22">
        <v>17.3</v>
      </c>
      <c r="N112" s="22">
        <v>9.6083333329999991</v>
      </c>
      <c r="O112" s="22">
        <v>774</v>
      </c>
      <c r="P112" s="22">
        <v>18</v>
      </c>
      <c r="Q112" s="22" t="s">
        <v>175</v>
      </c>
      <c r="R112" s="22">
        <v>0</v>
      </c>
      <c r="S112" s="22">
        <v>0.3</v>
      </c>
      <c r="T112" s="22" t="s">
        <v>94</v>
      </c>
      <c r="U112">
        <v>6.16</v>
      </c>
      <c r="V112" s="22">
        <v>0</v>
      </c>
      <c r="W112" s="22">
        <v>0</v>
      </c>
      <c r="X112" s="22">
        <v>3</v>
      </c>
      <c r="Y112">
        <v>28</v>
      </c>
      <c r="Z112" s="22">
        <v>490.54943429999997</v>
      </c>
      <c r="AA112" s="22">
        <v>17.383566699999999</v>
      </c>
      <c r="AB112" s="22">
        <v>5</v>
      </c>
      <c r="AC112" s="22">
        <v>484.4838704</v>
      </c>
      <c r="AD112" s="22">
        <v>54.878982379999997</v>
      </c>
      <c r="AE112" s="22">
        <v>10</v>
      </c>
      <c r="AF112">
        <f t="shared" si="1"/>
        <v>34.159999999999997</v>
      </c>
      <c r="AG112" s="22">
        <v>1.0125196409999999</v>
      </c>
      <c r="AH112" s="22">
        <v>1.2441918E-2</v>
      </c>
      <c r="AI112" s="22">
        <v>1.534234E-3</v>
      </c>
    </row>
    <row r="113" spans="1:35" x14ac:dyDescent="0.25">
      <c r="A113" s="22">
        <v>112</v>
      </c>
      <c r="B113" s="22" t="s">
        <v>170</v>
      </c>
      <c r="C113" s="22"/>
      <c r="D113" s="22">
        <v>48</v>
      </c>
      <c r="E113" s="22" t="s">
        <v>171</v>
      </c>
      <c r="F113" s="22" t="s">
        <v>134</v>
      </c>
      <c r="G113" s="22" t="s">
        <v>172</v>
      </c>
      <c r="H113" s="22" t="s">
        <v>173</v>
      </c>
      <c r="I113" s="22">
        <v>52.47</v>
      </c>
      <c r="J113" s="22">
        <v>5.59</v>
      </c>
      <c r="K113" s="22">
        <v>0</v>
      </c>
      <c r="L113" s="22">
        <v>1.6</v>
      </c>
      <c r="M113" s="22">
        <v>17.3</v>
      </c>
      <c r="N113" s="22">
        <v>9.6083333329999991</v>
      </c>
      <c r="O113" s="22">
        <v>774</v>
      </c>
      <c r="P113" s="22">
        <v>18</v>
      </c>
      <c r="Q113" s="22" t="s">
        <v>175</v>
      </c>
      <c r="R113" s="22">
        <v>0</v>
      </c>
      <c r="S113" s="22">
        <v>0.3</v>
      </c>
      <c r="T113" s="22" t="s">
        <v>94</v>
      </c>
      <c r="U113">
        <v>11.76</v>
      </c>
      <c r="V113" s="22">
        <v>0</v>
      </c>
      <c r="W113" s="22">
        <v>0</v>
      </c>
      <c r="X113" s="22">
        <v>3</v>
      </c>
      <c r="Y113">
        <v>28</v>
      </c>
      <c r="Z113" s="22">
        <v>427.22109929999999</v>
      </c>
      <c r="AA113" s="22">
        <v>96.484144529999995</v>
      </c>
      <c r="AB113" s="22">
        <v>5</v>
      </c>
      <c r="AC113" s="22">
        <v>484.4838704</v>
      </c>
      <c r="AD113" s="22">
        <v>54.878982379999997</v>
      </c>
      <c r="AE113" s="22">
        <v>10</v>
      </c>
      <c r="AF113">
        <f t="shared" si="1"/>
        <v>39.76</v>
      </c>
      <c r="AG113" s="22">
        <v>0.881806651</v>
      </c>
      <c r="AH113" s="22">
        <v>-0.12578246300000001</v>
      </c>
      <c r="AI113" s="22">
        <v>1.1483933E-2</v>
      </c>
    </row>
    <row r="114" spans="1:35" x14ac:dyDescent="0.25">
      <c r="A114" s="22">
        <v>113</v>
      </c>
      <c r="B114" s="22" t="s">
        <v>170</v>
      </c>
      <c r="C114" s="22"/>
      <c r="D114" s="22">
        <v>48</v>
      </c>
      <c r="E114" s="22" t="s">
        <v>171</v>
      </c>
      <c r="F114" s="22" t="s">
        <v>134</v>
      </c>
      <c r="G114" s="22" t="s">
        <v>172</v>
      </c>
      <c r="H114" s="22" t="s">
        <v>173</v>
      </c>
      <c r="I114" s="22">
        <v>52.47</v>
      </c>
      <c r="J114" s="22">
        <v>5.59</v>
      </c>
      <c r="K114" s="22">
        <v>0</v>
      </c>
      <c r="L114" s="22">
        <v>1.6</v>
      </c>
      <c r="M114" s="22">
        <v>17.3</v>
      </c>
      <c r="N114" s="22">
        <v>9.6083333329999991</v>
      </c>
      <c r="O114" s="22">
        <v>774</v>
      </c>
      <c r="P114" s="22">
        <v>18</v>
      </c>
      <c r="Q114" s="22" t="s">
        <v>175</v>
      </c>
      <c r="R114" s="22">
        <v>0</v>
      </c>
      <c r="S114" s="22">
        <v>0.3</v>
      </c>
      <c r="T114" s="22" t="s">
        <v>94</v>
      </c>
      <c r="U114">
        <v>56.6</v>
      </c>
      <c r="V114" s="22">
        <v>0</v>
      </c>
      <c r="W114" s="22">
        <v>0</v>
      </c>
      <c r="X114" s="22">
        <v>3</v>
      </c>
      <c r="Y114">
        <v>28</v>
      </c>
      <c r="Z114" s="22">
        <v>432.50552470000002</v>
      </c>
      <c r="AA114" s="22">
        <v>156.96850979999999</v>
      </c>
      <c r="AB114" s="22">
        <v>5</v>
      </c>
      <c r="AC114" s="22">
        <v>484.4838704</v>
      </c>
      <c r="AD114" s="22">
        <v>54.878982379999997</v>
      </c>
      <c r="AE114" s="22">
        <v>10</v>
      </c>
      <c r="AF114">
        <f t="shared" si="1"/>
        <v>84.6</v>
      </c>
      <c r="AG114" s="22">
        <v>0.89271398099999999</v>
      </c>
      <c r="AH114" s="22">
        <v>-0.113489039</v>
      </c>
      <c r="AI114" s="22">
        <v>2.7626474000000002E-2</v>
      </c>
    </row>
    <row r="115" spans="1:35" x14ac:dyDescent="0.25">
      <c r="A115" s="22">
        <v>114</v>
      </c>
      <c r="B115" s="22" t="s">
        <v>170</v>
      </c>
      <c r="C115" s="22"/>
      <c r="D115" s="22">
        <v>48</v>
      </c>
      <c r="E115" s="22" t="s">
        <v>171</v>
      </c>
      <c r="F115" s="22" t="s">
        <v>134</v>
      </c>
      <c r="G115" s="22" t="s">
        <v>172</v>
      </c>
      <c r="H115" s="22" t="s">
        <v>173</v>
      </c>
      <c r="I115" s="22">
        <v>52.47</v>
      </c>
      <c r="J115" s="22">
        <v>5.59</v>
      </c>
      <c r="K115" s="22">
        <v>0</v>
      </c>
      <c r="L115" s="22">
        <v>1.6</v>
      </c>
      <c r="M115" s="22">
        <v>17.3</v>
      </c>
      <c r="N115" s="22">
        <v>9.6083333329999991</v>
      </c>
      <c r="O115" s="22">
        <v>774</v>
      </c>
      <c r="P115" s="22">
        <v>18</v>
      </c>
      <c r="Q115" s="22" t="s">
        <v>175</v>
      </c>
      <c r="R115" s="22">
        <v>0</v>
      </c>
      <c r="S115" s="22">
        <v>0.3</v>
      </c>
      <c r="T115" s="22" t="s">
        <v>94</v>
      </c>
      <c r="U115">
        <v>112.6</v>
      </c>
      <c r="V115" s="22">
        <v>0</v>
      </c>
      <c r="W115" s="22">
        <v>0</v>
      </c>
      <c r="X115" s="22">
        <v>3</v>
      </c>
      <c r="Y115">
        <v>28</v>
      </c>
      <c r="Z115" s="22">
        <v>327.60936320000002</v>
      </c>
      <c r="AA115" s="22">
        <v>66.300480070000006</v>
      </c>
      <c r="AB115" s="22">
        <v>5</v>
      </c>
      <c r="AC115" s="22">
        <v>484.4838704</v>
      </c>
      <c r="AD115" s="22">
        <v>54.878982379999997</v>
      </c>
      <c r="AE115" s="22">
        <v>10</v>
      </c>
      <c r="AF115">
        <f t="shared" si="1"/>
        <v>140.6</v>
      </c>
      <c r="AG115" s="22">
        <v>0.67620282799999998</v>
      </c>
      <c r="AH115" s="22">
        <v>-0.39126220699999997</v>
      </c>
      <c r="AI115" s="22">
        <v>9.4743399999999995E-3</v>
      </c>
    </row>
    <row r="116" spans="1:35" x14ac:dyDescent="0.25">
      <c r="A116" s="22">
        <v>115</v>
      </c>
      <c r="B116" s="22" t="s">
        <v>176</v>
      </c>
      <c r="C116" s="22">
        <v>1995</v>
      </c>
      <c r="D116" s="22">
        <v>50</v>
      </c>
      <c r="E116" s="22" t="s">
        <v>171</v>
      </c>
      <c r="F116" s="22" t="s">
        <v>134</v>
      </c>
      <c r="G116" s="22" t="s">
        <v>172</v>
      </c>
      <c r="H116" s="22" t="s">
        <v>177</v>
      </c>
      <c r="I116" s="22">
        <v>53</v>
      </c>
      <c r="J116" s="22">
        <v>5.5</v>
      </c>
      <c r="K116" s="22"/>
      <c r="L116" s="22">
        <v>1.8</v>
      </c>
      <c r="M116" s="22">
        <v>17.3</v>
      </c>
      <c r="N116" s="22">
        <v>9.65</v>
      </c>
      <c r="O116" s="22">
        <v>774</v>
      </c>
      <c r="P116" s="22">
        <v>20</v>
      </c>
      <c r="Q116" s="22" t="s">
        <v>98</v>
      </c>
      <c r="R116" s="22">
        <v>0</v>
      </c>
      <c r="S116" s="22">
        <v>1</v>
      </c>
      <c r="T116" s="22" t="s">
        <v>94</v>
      </c>
      <c r="U116">
        <v>5</v>
      </c>
      <c r="V116" s="22">
        <v>0</v>
      </c>
      <c r="W116" s="22">
        <v>0</v>
      </c>
      <c r="X116" s="22">
        <v>3</v>
      </c>
      <c r="Y116">
        <v>4.9000000000000004</v>
      </c>
      <c r="Z116" s="22">
        <v>227.5</v>
      </c>
      <c r="AA116" s="22">
        <v>14</v>
      </c>
      <c r="AB116" s="22">
        <v>4</v>
      </c>
      <c r="AC116" s="22">
        <v>236</v>
      </c>
      <c r="AD116" s="22">
        <v>15.5</v>
      </c>
      <c r="AE116" s="22">
        <v>4</v>
      </c>
      <c r="AF116">
        <f t="shared" si="1"/>
        <v>9.9</v>
      </c>
      <c r="AG116" s="22">
        <v>0.96398305100000004</v>
      </c>
      <c r="AH116" s="22">
        <v>-3.6681566999999998E-2</v>
      </c>
      <c r="AI116" s="22">
        <v>2.025144E-3</v>
      </c>
    </row>
    <row r="117" spans="1:35" x14ac:dyDescent="0.25">
      <c r="A117" s="22">
        <v>116</v>
      </c>
      <c r="B117" s="22" t="s">
        <v>176</v>
      </c>
      <c r="C117" s="22">
        <v>1995</v>
      </c>
      <c r="D117" s="22">
        <v>50</v>
      </c>
      <c r="E117" s="22" t="s">
        <v>171</v>
      </c>
      <c r="F117" s="22" t="s">
        <v>134</v>
      </c>
      <c r="G117" s="22" t="s">
        <v>172</v>
      </c>
      <c r="H117" s="22" t="s">
        <v>177</v>
      </c>
      <c r="I117" s="22">
        <v>53</v>
      </c>
      <c r="J117" s="22">
        <v>5.5</v>
      </c>
      <c r="K117" s="22"/>
      <c r="L117" s="22">
        <v>1.8</v>
      </c>
      <c r="M117" s="22">
        <v>17.3</v>
      </c>
      <c r="N117" s="22">
        <v>9.65</v>
      </c>
      <c r="O117" s="22">
        <v>774</v>
      </c>
      <c r="P117" s="22">
        <v>20</v>
      </c>
      <c r="Q117" s="22" t="s">
        <v>98</v>
      </c>
      <c r="R117" s="22">
        <v>0</v>
      </c>
      <c r="S117" s="22">
        <v>1</v>
      </c>
      <c r="T117" s="22" t="s">
        <v>94</v>
      </c>
      <c r="U117">
        <v>5</v>
      </c>
      <c r="V117" s="22">
        <v>0</v>
      </c>
      <c r="W117" s="22">
        <v>0</v>
      </c>
      <c r="X117" s="22">
        <v>3</v>
      </c>
      <c r="Y117">
        <v>4.9000000000000004</v>
      </c>
      <c r="Z117" s="22">
        <v>253.5</v>
      </c>
      <c r="AA117" s="22">
        <v>25.7</v>
      </c>
      <c r="AB117" s="22">
        <v>4</v>
      </c>
      <c r="AC117" s="22">
        <v>236</v>
      </c>
      <c r="AD117" s="22">
        <v>15.5</v>
      </c>
      <c r="AE117" s="22">
        <v>4</v>
      </c>
      <c r="AF117">
        <f t="shared" si="1"/>
        <v>9.9</v>
      </c>
      <c r="AG117" s="22">
        <v>1.074152542</v>
      </c>
      <c r="AH117" s="22">
        <v>7.1532018000000003E-2</v>
      </c>
      <c r="AI117" s="22">
        <v>3.647909E-3</v>
      </c>
    </row>
    <row r="118" spans="1:35" x14ac:dyDescent="0.25">
      <c r="A118" s="22">
        <v>117</v>
      </c>
      <c r="B118" s="22" t="s">
        <v>176</v>
      </c>
      <c r="C118" s="22">
        <v>1995</v>
      </c>
      <c r="D118" s="22">
        <v>50</v>
      </c>
      <c r="E118" s="22" t="s">
        <v>171</v>
      </c>
      <c r="F118" s="22" t="s">
        <v>134</v>
      </c>
      <c r="G118" s="22" t="s">
        <v>172</v>
      </c>
      <c r="H118" s="22" t="s">
        <v>177</v>
      </c>
      <c r="I118" s="22">
        <v>53</v>
      </c>
      <c r="J118" s="22">
        <v>5.5</v>
      </c>
      <c r="K118" s="22"/>
      <c r="L118" s="22">
        <v>1.8</v>
      </c>
      <c r="M118" s="22">
        <v>17.3</v>
      </c>
      <c r="N118" s="22">
        <v>9.65</v>
      </c>
      <c r="O118" s="22">
        <v>774</v>
      </c>
      <c r="P118" s="22">
        <v>20</v>
      </c>
      <c r="Q118" s="22" t="s">
        <v>98</v>
      </c>
      <c r="R118" s="22">
        <v>0</v>
      </c>
      <c r="S118" s="22">
        <v>1</v>
      </c>
      <c r="T118" s="22" t="s">
        <v>94</v>
      </c>
      <c r="U118">
        <v>5</v>
      </c>
      <c r="V118" s="22">
        <v>1</v>
      </c>
      <c r="W118" s="22">
        <v>0</v>
      </c>
      <c r="X118" s="22">
        <v>3</v>
      </c>
      <c r="Y118">
        <v>4.9000000000000004</v>
      </c>
      <c r="Z118" s="22">
        <v>265</v>
      </c>
      <c r="AA118" s="22">
        <v>11.5</v>
      </c>
      <c r="AB118" s="22">
        <v>4</v>
      </c>
      <c r="AC118" s="22">
        <v>236</v>
      </c>
      <c r="AD118" s="22">
        <v>15.5</v>
      </c>
      <c r="AE118" s="22">
        <v>4</v>
      </c>
      <c r="AF118">
        <f t="shared" si="1"/>
        <v>9.9</v>
      </c>
      <c r="AG118" s="22">
        <v>1.1228813559999999</v>
      </c>
      <c r="AH118" s="22">
        <v>0.115898021</v>
      </c>
      <c r="AI118" s="22">
        <v>1.5492069999999999E-3</v>
      </c>
    </row>
    <row r="119" spans="1:35" x14ac:dyDescent="0.25">
      <c r="A119" s="22">
        <v>118</v>
      </c>
      <c r="B119" s="22" t="s">
        <v>176</v>
      </c>
      <c r="C119" s="22">
        <v>1996</v>
      </c>
      <c r="D119" s="22">
        <v>50</v>
      </c>
      <c r="E119" s="22" t="s">
        <v>171</v>
      </c>
      <c r="F119" s="22" t="s">
        <v>134</v>
      </c>
      <c r="G119" s="22" t="s">
        <v>172</v>
      </c>
      <c r="H119" s="22" t="s">
        <v>177</v>
      </c>
      <c r="I119" s="22">
        <v>53</v>
      </c>
      <c r="J119" s="22">
        <v>5.5</v>
      </c>
      <c r="K119" s="22"/>
      <c r="L119" s="22">
        <v>1.8</v>
      </c>
      <c r="M119" s="22">
        <v>17.3</v>
      </c>
      <c r="N119" s="22">
        <v>9.65</v>
      </c>
      <c r="O119" s="22">
        <v>774</v>
      </c>
      <c r="P119" s="22">
        <v>20</v>
      </c>
      <c r="Q119" s="22" t="s">
        <v>98</v>
      </c>
      <c r="R119" s="22">
        <v>0</v>
      </c>
      <c r="S119" s="22">
        <v>1</v>
      </c>
      <c r="T119" s="22" t="s">
        <v>94</v>
      </c>
      <c r="U119">
        <v>5</v>
      </c>
      <c r="V119" s="22">
        <v>1</v>
      </c>
      <c r="W119" s="22">
        <v>0</v>
      </c>
      <c r="X119" s="22">
        <v>3</v>
      </c>
      <c r="Y119">
        <v>6.2</v>
      </c>
      <c r="Z119" s="22">
        <v>270</v>
      </c>
      <c r="AA119" s="22">
        <v>18</v>
      </c>
      <c r="AB119" s="22">
        <v>4</v>
      </c>
      <c r="AC119" s="22">
        <v>236</v>
      </c>
      <c r="AD119" s="22">
        <v>15.5</v>
      </c>
      <c r="AE119" s="22">
        <v>4</v>
      </c>
      <c r="AF119">
        <f t="shared" si="1"/>
        <v>11.2</v>
      </c>
      <c r="AG119" s="22">
        <v>1.1440677969999999</v>
      </c>
      <c r="AH119" s="22">
        <v>0.13459015399999999</v>
      </c>
      <c r="AI119" s="22">
        <v>2.18951E-3</v>
      </c>
    </row>
    <row r="120" spans="1:35" x14ac:dyDescent="0.25">
      <c r="A120" s="22">
        <v>119</v>
      </c>
      <c r="B120" s="22" t="s">
        <v>176</v>
      </c>
      <c r="C120" s="22">
        <v>1995</v>
      </c>
      <c r="D120" s="22">
        <v>50</v>
      </c>
      <c r="E120" s="22" t="s">
        <v>171</v>
      </c>
      <c r="F120" s="22" t="s">
        <v>134</v>
      </c>
      <c r="G120" s="22" t="s">
        <v>172</v>
      </c>
      <c r="H120" s="22" t="s">
        <v>177</v>
      </c>
      <c r="I120" s="22">
        <v>53</v>
      </c>
      <c r="J120" s="22">
        <v>5.5</v>
      </c>
      <c r="K120" s="22"/>
      <c r="L120" s="22">
        <v>1.8</v>
      </c>
      <c r="M120" s="22">
        <v>17.3</v>
      </c>
      <c r="N120" s="22">
        <v>9.65</v>
      </c>
      <c r="O120" s="22">
        <v>774</v>
      </c>
      <c r="P120" s="22">
        <v>20</v>
      </c>
      <c r="Q120" s="22" t="s">
        <v>98</v>
      </c>
      <c r="R120" s="22">
        <v>0</v>
      </c>
      <c r="S120" s="22">
        <v>1</v>
      </c>
      <c r="T120" s="22" t="s">
        <v>94</v>
      </c>
      <c r="U120">
        <v>15</v>
      </c>
      <c r="V120" s="22">
        <v>0</v>
      </c>
      <c r="W120" s="22">
        <v>0</v>
      </c>
      <c r="X120" s="22">
        <v>3</v>
      </c>
      <c r="Y120">
        <v>4.9000000000000004</v>
      </c>
      <c r="Z120" s="22">
        <v>219.6</v>
      </c>
      <c r="AA120" s="22">
        <v>13.4</v>
      </c>
      <c r="AB120" s="22">
        <v>4</v>
      </c>
      <c r="AC120" s="22">
        <v>236</v>
      </c>
      <c r="AD120" s="22">
        <v>15.5</v>
      </c>
      <c r="AE120" s="22">
        <v>4</v>
      </c>
      <c r="AF120">
        <f t="shared" si="1"/>
        <v>19.899999999999999</v>
      </c>
      <c r="AG120" s="22">
        <v>0.930508475</v>
      </c>
      <c r="AH120" s="22">
        <v>-7.2024094999999996E-2</v>
      </c>
      <c r="AI120" s="22">
        <v>2.0092600000000001E-3</v>
      </c>
    </row>
    <row r="121" spans="1:35" x14ac:dyDescent="0.25">
      <c r="A121" s="22">
        <v>120</v>
      </c>
      <c r="B121" s="22" t="s">
        <v>176</v>
      </c>
      <c r="C121" s="22">
        <v>1995</v>
      </c>
      <c r="D121" s="22">
        <v>50</v>
      </c>
      <c r="E121" s="22" t="s">
        <v>171</v>
      </c>
      <c r="F121" s="22" t="s">
        <v>134</v>
      </c>
      <c r="G121" s="22" t="s">
        <v>172</v>
      </c>
      <c r="H121" s="22" t="s">
        <v>177</v>
      </c>
      <c r="I121" s="22">
        <v>53</v>
      </c>
      <c r="J121" s="22">
        <v>5.5</v>
      </c>
      <c r="K121" s="22"/>
      <c r="L121" s="22">
        <v>1.8</v>
      </c>
      <c r="M121" s="22">
        <v>17.3</v>
      </c>
      <c r="N121" s="22">
        <v>9.65</v>
      </c>
      <c r="O121" s="22">
        <v>774</v>
      </c>
      <c r="P121" s="22">
        <v>20</v>
      </c>
      <c r="Q121" s="22" t="s">
        <v>98</v>
      </c>
      <c r="R121" s="22">
        <v>0</v>
      </c>
      <c r="S121" s="22">
        <v>1</v>
      </c>
      <c r="T121" s="22" t="s">
        <v>94</v>
      </c>
      <c r="U121">
        <v>15</v>
      </c>
      <c r="V121" s="22">
        <v>1</v>
      </c>
      <c r="W121" s="22">
        <v>0</v>
      </c>
      <c r="X121" s="22">
        <v>3</v>
      </c>
      <c r="Y121">
        <v>4.9000000000000004</v>
      </c>
      <c r="Z121" s="22">
        <v>154</v>
      </c>
      <c r="AA121" s="22">
        <v>12</v>
      </c>
      <c r="AB121" s="22">
        <v>4</v>
      </c>
      <c r="AC121" s="22">
        <v>236</v>
      </c>
      <c r="AD121" s="22">
        <v>15.5</v>
      </c>
      <c r="AE121" s="22">
        <v>4</v>
      </c>
      <c r="AF121">
        <f t="shared" si="1"/>
        <v>19.899999999999999</v>
      </c>
      <c r="AG121" s="22">
        <v>0.65254237299999995</v>
      </c>
      <c r="AH121" s="22">
        <v>-0.42687920299999998</v>
      </c>
      <c r="AI121" s="22">
        <v>2.5963610000000002E-3</v>
      </c>
    </row>
    <row r="122" spans="1:35" x14ac:dyDescent="0.25">
      <c r="A122" s="22">
        <v>121</v>
      </c>
      <c r="B122" s="22" t="s">
        <v>176</v>
      </c>
      <c r="C122" s="22">
        <v>1995</v>
      </c>
      <c r="D122" s="22">
        <v>50</v>
      </c>
      <c r="E122" s="22" t="s">
        <v>171</v>
      </c>
      <c r="F122" s="22" t="s">
        <v>134</v>
      </c>
      <c r="G122" s="22" t="s">
        <v>172</v>
      </c>
      <c r="H122" s="22" t="s">
        <v>177</v>
      </c>
      <c r="I122" s="22">
        <v>53</v>
      </c>
      <c r="J122" s="22">
        <v>5.5</v>
      </c>
      <c r="K122" s="22"/>
      <c r="L122" s="22">
        <v>1.8</v>
      </c>
      <c r="M122" s="22">
        <v>17.3</v>
      </c>
      <c r="N122" s="22">
        <v>9.65</v>
      </c>
      <c r="O122" s="22">
        <v>774</v>
      </c>
      <c r="P122" s="22">
        <v>20</v>
      </c>
      <c r="Q122" s="22" t="s">
        <v>98</v>
      </c>
      <c r="R122" s="22">
        <v>0</v>
      </c>
      <c r="S122" s="22">
        <v>1</v>
      </c>
      <c r="T122" s="22" t="s">
        <v>94</v>
      </c>
      <c r="U122">
        <v>25</v>
      </c>
      <c r="V122" s="22">
        <v>0</v>
      </c>
      <c r="W122" s="22">
        <v>0</v>
      </c>
      <c r="X122" s="22">
        <v>3</v>
      </c>
      <c r="Y122">
        <v>4.9000000000000004</v>
      </c>
      <c r="Z122" s="22">
        <v>234.3</v>
      </c>
      <c r="AA122" s="22">
        <v>27.8</v>
      </c>
      <c r="AB122" s="22">
        <v>4</v>
      </c>
      <c r="AC122" s="22">
        <v>236</v>
      </c>
      <c r="AD122" s="22">
        <v>15.5</v>
      </c>
      <c r="AE122" s="22">
        <v>4</v>
      </c>
      <c r="AF122">
        <f t="shared" si="1"/>
        <v>29.9</v>
      </c>
      <c r="AG122" s="22">
        <v>0.99279660999999997</v>
      </c>
      <c r="AH122" s="22">
        <v>-7.2294600000000001E-3</v>
      </c>
      <c r="AI122" s="22">
        <v>4.5979319999999999E-3</v>
      </c>
    </row>
    <row r="123" spans="1:35" x14ac:dyDescent="0.25">
      <c r="A123" s="22">
        <v>122</v>
      </c>
      <c r="B123" s="22" t="s">
        <v>176</v>
      </c>
      <c r="C123" s="22">
        <v>1996</v>
      </c>
      <c r="D123" s="22">
        <v>50</v>
      </c>
      <c r="E123" s="22" t="s">
        <v>171</v>
      </c>
      <c r="F123" s="22" t="s">
        <v>134</v>
      </c>
      <c r="G123" s="22" t="s">
        <v>172</v>
      </c>
      <c r="H123" s="22" t="s">
        <v>177</v>
      </c>
      <c r="I123" s="22">
        <v>53</v>
      </c>
      <c r="J123" s="22">
        <v>5.5</v>
      </c>
      <c r="K123" s="22"/>
      <c r="L123" s="22">
        <v>1.8</v>
      </c>
      <c r="M123" s="22">
        <v>17.3</v>
      </c>
      <c r="N123" s="22">
        <v>9.65</v>
      </c>
      <c r="O123" s="22">
        <v>774</v>
      </c>
      <c r="P123" s="22">
        <v>20</v>
      </c>
      <c r="Q123" s="22" t="s">
        <v>98</v>
      </c>
      <c r="R123" s="22">
        <v>0</v>
      </c>
      <c r="S123" s="22">
        <v>1</v>
      </c>
      <c r="T123" s="22" t="s">
        <v>94</v>
      </c>
      <c r="U123">
        <v>25</v>
      </c>
      <c r="V123" s="22">
        <v>1</v>
      </c>
      <c r="W123" s="22">
        <v>0</v>
      </c>
      <c r="X123" s="22">
        <v>3</v>
      </c>
      <c r="Y123">
        <v>6.2</v>
      </c>
      <c r="Z123" s="22">
        <v>234.6</v>
      </c>
      <c r="AA123" s="22">
        <v>21.3</v>
      </c>
      <c r="AB123" s="22">
        <v>4</v>
      </c>
      <c r="AC123" s="22">
        <v>236</v>
      </c>
      <c r="AD123" s="22">
        <v>15.5</v>
      </c>
      <c r="AE123" s="22">
        <v>4</v>
      </c>
      <c r="AF123">
        <f t="shared" si="1"/>
        <v>31.2</v>
      </c>
      <c r="AG123" s="22">
        <v>0.99406779700000003</v>
      </c>
      <c r="AH123" s="22">
        <v>-5.949869E-3</v>
      </c>
      <c r="AI123" s="22">
        <v>3.1392339999999999E-3</v>
      </c>
    </row>
    <row r="124" spans="1:35" x14ac:dyDescent="0.25">
      <c r="A124" s="22">
        <v>123</v>
      </c>
      <c r="B124" s="22" t="s">
        <v>176</v>
      </c>
      <c r="C124" s="22">
        <v>1995</v>
      </c>
      <c r="D124" s="22">
        <v>50</v>
      </c>
      <c r="E124" s="22" t="s">
        <v>171</v>
      </c>
      <c r="F124" s="22" t="s">
        <v>134</v>
      </c>
      <c r="G124" s="22" t="s">
        <v>172</v>
      </c>
      <c r="H124" s="22" t="s">
        <v>177</v>
      </c>
      <c r="I124" s="22">
        <v>53</v>
      </c>
      <c r="J124" s="22">
        <v>5.5</v>
      </c>
      <c r="K124" s="22"/>
      <c r="L124" s="22">
        <v>1.8</v>
      </c>
      <c r="M124" s="22">
        <v>17.3</v>
      </c>
      <c r="N124" s="22">
        <v>9.65</v>
      </c>
      <c r="O124" s="22">
        <v>774</v>
      </c>
      <c r="P124" s="22">
        <v>20</v>
      </c>
      <c r="Q124" s="22" t="s">
        <v>98</v>
      </c>
      <c r="R124" s="22">
        <v>0</v>
      </c>
      <c r="S124" s="22">
        <v>1</v>
      </c>
      <c r="T124" s="22" t="s">
        <v>94</v>
      </c>
      <c r="U124">
        <v>45</v>
      </c>
      <c r="V124" s="22">
        <v>0</v>
      </c>
      <c r="W124" s="22">
        <v>0</v>
      </c>
      <c r="X124" s="22">
        <v>3</v>
      </c>
      <c r="Y124">
        <v>4.9000000000000004</v>
      </c>
      <c r="Z124" s="22">
        <v>214.4</v>
      </c>
      <c r="AA124" s="22">
        <v>19.2</v>
      </c>
      <c r="AB124" s="22">
        <v>4</v>
      </c>
      <c r="AC124" s="22">
        <v>236</v>
      </c>
      <c r="AD124" s="22">
        <v>15.5</v>
      </c>
      <c r="AE124" s="22">
        <v>4</v>
      </c>
      <c r="AF124">
        <f t="shared" si="1"/>
        <v>49.9</v>
      </c>
      <c r="AG124" s="22">
        <v>0.90847457600000003</v>
      </c>
      <c r="AH124" s="22">
        <v>-9.5988376E-2</v>
      </c>
      <c r="AI124" s="22">
        <v>3.0833000000000002E-3</v>
      </c>
    </row>
    <row r="125" spans="1:35" x14ac:dyDescent="0.25">
      <c r="A125" s="22">
        <v>124</v>
      </c>
      <c r="B125" s="22" t="s">
        <v>176</v>
      </c>
      <c r="C125" s="22">
        <v>1995</v>
      </c>
      <c r="D125" s="22">
        <v>50</v>
      </c>
      <c r="E125" s="22" t="s">
        <v>171</v>
      </c>
      <c r="F125" s="22" t="s">
        <v>134</v>
      </c>
      <c r="G125" s="22" t="s">
        <v>172</v>
      </c>
      <c r="H125" s="22" t="s">
        <v>177</v>
      </c>
      <c r="I125" s="22">
        <v>53</v>
      </c>
      <c r="J125" s="22">
        <v>5.5</v>
      </c>
      <c r="K125" s="22"/>
      <c r="L125" s="22">
        <v>1.8</v>
      </c>
      <c r="M125" s="22">
        <v>17.3</v>
      </c>
      <c r="N125" s="22">
        <v>9.65</v>
      </c>
      <c r="O125" s="22">
        <v>774</v>
      </c>
      <c r="P125" s="22">
        <v>20</v>
      </c>
      <c r="Q125" s="22" t="s">
        <v>98</v>
      </c>
      <c r="R125" s="22">
        <v>0</v>
      </c>
      <c r="S125" s="22">
        <v>1</v>
      </c>
      <c r="T125" s="22" t="s">
        <v>94</v>
      </c>
      <c r="U125">
        <v>45</v>
      </c>
      <c r="V125" s="22">
        <v>0</v>
      </c>
      <c r="W125" s="22">
        <v>0</v>
      </c>
      <c r="X125" s="22">
        <v>3</v>
      </c>
      <c r="Y125">
        <v>4.9000000000000004</v>
      </c>
      <c r="Z125" s="22">
        <v>231.2</v>
      </c>
      <c r="AA125" s="22">
        <v>20.399999999999999</v>
      </c>
      <c r="AB125" s="22">
        <v>4</v>
      </c>
      <c r="AC125" s="22">
        <v>236</v>
      </c>
      <c r="AD125" s="22">
        <v>15.5</v>
      </c>
      <c r="AE125" s="22">
        <v>4</v>
      </c>
      <c r="AF125">
        <f t="shared" si="1"/>
        <v>49.9</v>
      </c>
      <c r="AG125" s="22">
        <v>0.97966101699999997</v>
      </c>
      <c r="AH125" s="22">
        <v>-2.0548667999999999E-2</v>
      </c>
      <c r="AI125" s="22">
        <v>3.0247659999999999E-3</v>
      </c>
    </row>
    <row r="126" spans="1:35" x14ac:dyDescent="0.25">
      <c r="A126" s="22">
        <v>125</v>
      </c>
      <c r="B126" s="22" t="s">
        <v>176</v>
      </c>
      <c r="C126" s="22">
        <v>1996</v>
      </c>
      <c r="D126" s="22">
        <v>50</v>
      </c>
      <c r="E126" s="22" t="s">
        <v>171</v>
      </c>
      <c r="F126" s="22" t="s">
        <v>134</v>
      </c>
      <c r="G126" s="22" t="s">
        <v>172</v>
      </c>
      <c r="H126" s="22" t="s">
        <v>177</v>
      </c>
      <c r="I126" s="22">
        <v>53</v>
      </c>
      <c r="J126" s="22">
        <v>5.5</v>
      </c>
      <c r="K126" s="22"/>
      <c r="L126" s="22">
        <v>1.8</v>
      </c>
      <c r="M126" s="22">
        <v>17.3</v>
      </c>
      <c r="N126" s="22">
        <v>9.65</v>
      </c>
      <c r="O126" s="22">
        <v>774</v>
      </c>
      <c r="P126" s="22">
        <v>20</v>
      </c>
      <c r="Q126" s="22" t="s">
        <v>98</v>
      </c>
      <c r="R126" s="22">
        <v>0</v>
      </c>
      <c r="S126" s="22">
        <v>1</v>
      </c>
      <c r="T126" s="22" t="s">
        <v>94</v>
      </c>
      <c r="U126">
        <v>45</v>
      </c>
      <c r="V126" s="22">
        <v>1</v>
      </c>
      <c r="W126" s="22">
        <v>0</v>
      </c>
      <c r="X126" s="22">
        <v>3</v>
      </c>
      <c r="Y126">
        <v>6.2</v>
      </c>
      <c r="Z126" s="22">
        <v>223.9</v>
      </c>
      <c r="AA126" s="22">
        <v>19.100000000000001</v>
      </c>
      <c r="AB126" s="22">
        <v>4</v>
      </c>
      <c r="AC126" s="22">
        <v>236</v>
      </c>
      <c r="AD126" s="22">
        <v>15.5</v>
      </c>
      <c r="AE126" s="22">
        <v>4</v>
      </c>
      <c r="AF126">
        <f t="shared" si="1"/>
        <v>51.2</v>
      </c>
      <c r="AG126" s="22">
        <v>0.94872881399999998</v>
      </c>
      <c r="AH126" s="22">
        <v>-5.2632281000000003E-2</v>
      </c>
      <c r="AI126" s="22">
        <v>2.8976750000000002E-3</v>
      </c>
    </row>
    <row r="127" spans="1:35" x14ac:dyDescent="0.25">
      <c r="A127" s="22">
        <v>126</v>
      </c>
      <c r="B127" s="22" t="s">
        <v>176</v>
      </c>
      <c r="C127" s="22">
        <v>1995</v>
      </c>
      <c r="D127" s="22">
        <v>50</v>
      </c>
      <c r="E127" s="22" t="s">
        <v>171</v>
      </c>
      <c r="F127" s="22" t="s">
        <v>134</v>
      </c>
      <c r="G127" s="22" t="s">
        <v>172</v>
      </c>
      <c r="H127" s="22" t="s">
        <v>177</v>
      </c>
      <c r="I127" s="22">
        <v>53</v>
      </c>
      <c r="J127" s="22">
        <v>5.5</v>
      </c>
      <c r="K127" s="22"/>
      <c r="L127" s="22">
        <v>1.8</v>
      </c>
      <c r="M127" s="22">
        <v>17.3</v>
      </c>
      <c r="N127" s="22">
        <v>9.65</v>
      </c>
      <c r="O127" s="22">
        <v>774</v>
      </c>
      <c r="P127" s="22">
        <v>20</v>
      </c>
      <c r="Q127" s="22" t="s">
        <v>98</v>
      </c>
      <c r="R127" s="22">
        <v>0</v>
      </c>
      <c r="S127" s="22">
        <v>1</v>
      </c>
      <c r="T127" s="22" t="s">
        <v>94</v>
      </c>
      <c r="U127">
        <v>45</v>
      </c>
      <c r="V127" s="22">
        <v>1</v>
      </c>
      <c r="W127" s="22">
        <v>0</v>
      </c>
      <c r="X127" s="22">
        <v>3</v>
      </c>
      <c r="Y127">
        <v>4.9000000000000004</v>
      </c>
      <c r="Z127" s="22">
        <v>261</v>
      </c>
      <c r="AA127" s="22">
        <v>13.2</v>
      </c>
      <c r="AB127" s="22">
        <v>4</v>
      </c>
      <c r="AC127" s="22">
        <v>236</v>
      </c>
      <c r="AD127" s="22">
        <v>15.5</v>
      </c>
      <c r="AE127" s="22">
        <v>4</v>
      </c>
      <c r="AF127">
        <f t="shared" si="1"/>
        <v>49.9</v>
      </c>
      <c r="AG127" s="22">
        <v>1.1059322030000001</v>
      </c>
      <c r="AH127" s="22">
        <v>0.100688602</v>
      </c>
      <c r="AI127" s="22">
        <v>1.717849E-3</v>
      </c>
    </row>
    <row r="128" spans="1:35" x14ac:dyDescent="0.25">
      <c r="A128" s="22">
        <v>127</v>
      </c>
      <c r="B128" s="22" t="s">
        <v>178</v>
      </c>
      <c r="C128" s="22">
        <v>2000</v>
      </c>
      <c r="D128" s="22">
        <v>6</v>
      </c>
      <c r="E128" s="22" t="s">
        <v>89</v>
      </c>
      <c r="F128" s="22" t="s">
        <v>90</v>
      </c>
      <c r="G128" s="22" t="s">
        <v>91</v>
      </c>
      <c r="H128" s="22" t="s">
        <v>179</v>
      </c>
      <c r="I128" s="22">
        <v>62.47</v>
      </c>
      <c r="J128" s="22">
        <v>30.56</v>
      </c>
      <c r="K128" s="22">
        <v>155</v>
      </c>
      <c r="L128" s="22">
        <v>-10.6</v>
      </c>
      <c r="M128" s="22">
        <v>16.399999999999999</v>
      </c>
      <c r="N128" s="22">
        <v>2.3666666670000001</v>
      </c>
      <c r="O128" s="22">
        <v>606</v>
      </c>
      <c r="P128" s="22">
        <v>20</v>
      </c>
      <c r="Q128" s="22" t="s">
        <v>93</v>
      </c>
      <c r="R128" s="22">
        <v>0</v>
      </c>
      <c r="S128" s="22">
        <v>3</v>
      </c>
      <c r="T128" s="22" t="s">
        <v>94</v>
      </c>
      <c r="U128">
        <v>30</v>
      </c>
      <c r="V128" s="22">
        <v>0</v>
      </c>
      <c r="W128" s="22">
        <v>1</v>
      </c>
      <c r="X128" s="22">
        <v>2</v>
      </c>
      <c r="Y128">
        <v>4</v>
      </c>
      <c r="Z128" s="22">
        <v>335</v>
      </c>
      <c r="AA128" s="22">
        <v>60</v>
      </c>
      <c r="AB128" s="22">
        <v>5</v>
      </c>
      <c r="AC128" s="22">
        <v>290</v>
      </c>
      <c r="AD128" s="22">
        <v>109</v>
      </c>
      <c r="AE128" s="22">
        <v>5</v>
      </c>
      <c r="AF128">
        <f t="shared" si="1"/>
        <v>34</v>
      </c>
      <c r="AG128" s="22">
        <v>1.1551724139999999</v>
      </c>
      <c r="AH128" s="22">
        <v>0.144249609</v>
      </c>
      <c r="AI128" s="22">
        <v>3.4670142000000001E-2</v>
      </c>
    </row>
    <row r="129" spans="1:35" x14ac:dyDescent="0.25">
      <c r="A129" s="22">
        <v>128</v>
      </c>
      <c r="B129" s="22" t="s">
        <v>180</v>
      </c>
      <c r="C129" s="22">
        <v>2010</v>
      </c>
      <c r="D129" s="22">
        <v>11</v>
      </c>
      <c r="E129" s="22" t="s">
        <v>89</v>
      </c>
      <c r="F129" s="22" t="s">
        <v>90</v>
      </c>
      <c r="G129" s="22" t="s">
        <v>91</v>
      </c>
      <c r="H129" s="22" t="s">
        <v>181</v>
      </c>
      <c r="I129" s="22">
        <v>45.41</v>
      </c>
      <c r="J129" s="22">
        <v>-75.48</v>
      </c>
      <c r="K129" s="22">
        <v>60</v>
      </c>
      <c r="L129" s="22">
        <v>-10.9</v>
      </c>
      <c r="M129" s="22">
        <v>20.100000000000001</v>
      </c>
      <c r="N129" s="22">
        <v>5.391666667</v>
      </c>
      <c r="O129" s="22">
        <v>921</v>
      </c>
      <c r="P129" s="22">
        <v>20</v>
      </c>
      <c r="Q129" s="22" t="s">
        <v>107</v>
      </c>
      <c r="R129" s="22">
        <v>1</v>
      </c>
      <c r="S129" s="22">
        <v>2</v>
      </c>
      <c r="T129" s="22" t="s">
        <v>182</v>
      </c>
      <c r="U129">
        <v>32</v>
      </c>
      <c r="V129" s="22">
        <v>1</v>
      </c>
      <c r="W129" s="22">
        <v>1</v>
      </c>
      <c r="X129" s="22">
        <v>2</v>
      </c>
      <c r="Y129">
        <v>3.2</v>
      </c>
      <c r="Z129" s="22">
        <v>4.4444444440000002</v>
      </c>
      <c r="AA129" s="22">
        <v>3.0245905749999999</v>
      </c>
      <c r="AB129" s="22">
        <v>3</v>
      </c>
      <c r="AC129" s="22">
        <v>11.11904762</v>
      </c>
      <c r="AD129" s="22">
        <v>0.68635882400000003</v>
      </c>
      <c r="AE129" s="22">
        <v>3</v>
      </c>
      <c r="AF129">
        <f t="shared" si="1"/>
        <v>35.200000000000003</v>
      </c>
      <c r="AG129" s="22">
        <v>0.39971448999999998</v>
      </c>
      <c r="AH129" s="22">
        <v>-0.917004763</v>
      </c>
      <c r="AI129" s="22">
        <v>0.155645124</v>
      </c>
    </row>
    <row r="130" spans="1:35" x14ac:dyDescent="0.25">
      <c r="A130" s="22">
        <v>129</v>
      </c>
      <c r="B130" s="22" t="s">
        <v>180</v>
      </c>
      <c r="C130" s="22">
        <v>2010</v>
      </c>
      <c r="D130" s="22">
        <v>11</v>
      </c>
      <c r="E130" s="22" t="s">
        <v>89</v>
      </c>
      <c r="F130" s="22" t="s">
        <v>90</v>
      </c>
      <c r="G130" s="22" t="s">
        <v>91</v>
      </c>
      <c r="H130" s="22" t="s">
        <v>181</v>
      </c>
      <c r="I130" s="22">
        <v>45.41</v>
      </c>
      <c r="J130" s="22">
        <v>-75.48</v>
      </c>
      <c r="K130" s="22">
        <v>60</v>
      </c>
      <c r="L130" s="22">
        <v>-10.9</v>
      </c>
      <c r="M130" s="22">
        <v>20.100000000000001</v>
      </c>
      <c r="N130" s="22">
        <v>5.391666667</v>
      </c>
      <c r="O130" s="22">
        <v>921</v>
      </c>
      <c r="P130" s="22">
        <v>20</v>
      </c>
      <c r="Q130" s="22" t="s">
        <v>107</v>
      </c>
      <c r="R130" s="22">
        <v>1</v>
      </c>
      <c r="S130" s="22">
        <v>2</v>
      </c>
      <c r="T130" s="22" t="s">
        <v>182</v>
      </c>
      <c r="U130">
        <v>64</v>
      </c>
      <c r="V130" s="22">
        <v>1</v>
      </c>
      <c r="W130" s="22">
        <v>1</v>
      </c>
      <c r="X130" s="22">
        <v>2</v>
      </c>
      <c r="Y130">
        <v>3.2</v>
      </c>
      <c r="Z130" s="22">
        <v>1.2222222220000001</v>
      </c>
      <c r="AA130" s="22">
        <v>1.2570787219999999</v>
      </c>
      <c r="AB130" s="22">
        <v>2</v>
      </c>
      <c r="AC130" s="22">
        <v>11.11904762</v>
      </c>
      <c r="AD130" s="22">
        <v>0.68635882400000003</v>
      </c>
      <c r="AE130" s="22">
        <v>3</v>
      </c>
      <c r="AF130">
        <f t="shared" si="1"/>
        <v>67.2</v>
      </c>
      <c r="AG130" s="22">
        <v>0.109921485</v>
      </c>
      <c r="AH130" s="22">
        <v>-2.2079889439999998</v>
      </c>
      <c r="AI130" s="22">
        <v>0.53019574300000005</v>
      </c>
    </row>
    <row r="131" spans="1:35" x14ac:dyDescent="0.25">
      <c r="A131" s="22">
        <v>130</v>
      </c>
      <c r="B131" s="22" t="s">
        <v>180</v>
      </c>
      <c r="C131" s="22">
        <v>2010</v>
      </c>
      <c r="D131" s="22">
        <v>11</v>
      </c>
      <c r="E131" s="22" t="s">
        <v>89</v>
      </c>
      <c r="F131" s="22" t="s">
        <v>90</v>
      </c>
      <c r="G131" s="22" t="s">
        <v>91</v>
      </c>
      <c r="H131" s="22" t="s">
        <v>181</v>
      </c>
      <c r="I131" s="22">
        <v>45.41</v>
      </c>
      <c r="J131" s="22">
        <v>-75.48</v>
      </c>
      <c r="K131" s="22">
        <v>60</v>
      </c>
      <c r="L131" s="22">
        <v>-10.9</v>
      </c>
      <c r="M131" s="22">
        <v>20.100000000000001</v>
      </c>
      <c r="N131" s="22">
        <v>5.391666667</v>
      </c>
      <c r="O131" s="22">
        <v>921</v>
      </c>
      <c r="P131" s="22">
        <v>20</v>
      </c>
      <c r="Q131" s="22" t="s">
        <v>107</v>
      </c>
      <c r="R131" s="22">
        <v>1</v>
      </c>
      <c r="S131" s="22">
        <v>3</v>
      </c>
      <c r="T131" s="22" t="s">
        <v>182</v>
      </c>
      <c r="U131">
        <v>16</v>
      </c>
      <c r="V131" s="22">
        <v>1</v>
      </c>
      <c r="W131" s="22">
        <v>1</v>
      </c>
      <c r="X131" s="22">
        <v>2</v>
      </c>
      <c r="Y131">
        <v>3.2</v>
      </c>
      <c r="Z131" s="22">
        <v>2.337037037</v>
      </c>
      <c r="AA131" s="22">
        <v>2.1326484240000001</v>
      </c>
      <c r="AB131" s="22">
        <v>3</v>
      </c>
      <c r="AC131" s="22">
        <v>11.3</v>
      </c>
      <c r="AD131" s="22">
        <v>5.3693575029999998</v>
      </c>
      <c r="AE131" s="22">
        <v>3</v>
      </c>
      <c r="AF131">
        <f t="shared" ref="AF131:AF194" si="2">U131+Y131</f>
        <v>19.2</v>
      </c>
      <c r="AG131" s="22">
        <v>0.20681743699999999</v>
      </c>
      <c r="AH131" s="22">
        <v>-1.575918822</v>
      </c>
      <c r="AI131" s="22">
        <v>0.35283906399999998</v>
      </c>
    </row>
    <row r="132" spans="1:35" x14ac:dyDescent="0.25">
      <c r="A132" s="22">
        <v>131</v>
      </c>
      <c r="B132" s="22" t="s">
        <v>180</v>
      </c>
      <c r="C132" s="22">
        <v>2010</v>
      </c>
      <c r="D132" s="22">
        <v>11</v>
      </c>
      <c r="E132" s="22" t="s">
        <v>89</v>
      </c>
      <c r="F132" s="22" t="s">
        <v>90</v>
      </c>
      <c r="G132" s="22" t="s">
        <v>91</v>
      </c>
      <c r="H132" s="22" t="s">
        <v>181</v>
      </c>
      <c r="I132" s="22">
        <v>45.41</v>
      </c>
      <c r="J132" s="22">
        <v>-75.48</v>
      </c>
      <c r="K132" s="22">
        <v>60</v>
      </c>
      <c r="L132" s="22">
        <v>-10.9</v>
      </c>
      <c r="M132" s="22">
        <v>20.100000000000001</v>
      </c>
      <c r="N132" s="22">
        <v>5.391666667</v>
      </c>
      <c r="O132" s="22">
        <v>921</v>
      </c>
      <c r="P132" s="22">
        <v>20</v>
      </c>
      <c r="Q132" s="22" t="s">
        <v>107</v>
      </c>
      <c r="R132" s="22">
        <v>1</v>
      </c>
      <c r="S132" s="22">
        <v>5</v>
      </c>
      <c r="T132" s="22" t="s">
        <v>182</v>
      </c>
      <c r="U132">
        <v>16</v>
      </c>
      <c r="V132" s="22">
        <v>0</v>
      </c>
      <c r="W132" s="22">
        <v>1</v>
      </c>
      <c r="X132" s="22">
        <v>2</v>
      </c>
      <c r="Y132">
        <v>3.2</v>
      </c>
      <c r="Z132" s="22">
        <v>18.399999999999999</v>
      </c>
      <c r="AA132" s="22">
        <v>6.2225396740000001</v>
      </c>
      <c r="AB132" s="22">
        <v>2</v>
      </c>
      <c r="AC132" s="22">
        <v>21.398148150000001</v>
      </c>
      <c r="AD132" s="22">
        <v>4.435088532</v>
      </c>
      <c r="AE132" s="22">
        <v>3</v>
      </c>
      <c r="AF132">
        <f t="shared" si="2"/>
        <v>19.2</v>
      </c>
      <c r="AG132" s="22">
        <v>0.85988749499999995</v>
      </c>
      <c r="AH132" s="22">
        <v>-0.15095371899999999</v>
      </c>
      <c r="AI132" s="22">
        <v>7.1502967000000001E-2</v>
      </c>
    </row>
    <row r="133" spans="1:35" x14ac:dyDescent="0.25">
      <c r="A133" s="22">
        <v>132</v>
      </c>
      <c r="B133" s="22" t="s">
        <v>183</v>
      </c>
      <c r="C133" s="22">
        <v>1990</v>
      </c>
      <c r="D133" s="22">
        <v>27</v>
      </c>
      <c r="E133" s="22" t="s">
        <v>90</v>
      </c>
      <c r="F133" s="22" t="s">
        <v>90</v>
      </c>
      <c r="G133" s="22" t="s">
        <v>157</v>
      </c>
      <c r="H133" s="22" t="s">
        <v>158</v>
      </c>
      <c r="I133" s="22">
        <v>49.4</v>
      </c>
      <c r="J133" s="22">
        <v>-93.43</v>
      </c>
      <c r="K133" s="22">
        <v>320</v>
      </c>
      <c r="L133" s="22">
        <v>-17.899999999999999</v>
      </c>
      <c r="M133" s="22">
        <v>19.100000000000001</v>
      </c>
      <c r="N133" s="22">
        <v>2.1583333329999999</v>
      </c>
      <c r="O133" s="22">
        <v>621</v>
      </c>
      <c r="P133" s="22">
        <v>20</v>
      </c>
      <c r="Q133" s="22" t="s">
        <v>98</v>
      </c>
      <c r="R133" s="22">
        <v>0</v>
      </c>
      <c r="S133" s="22">
        <v>2</v>
      </c>
      <c r="T133" s="22" t="s">
        <v>182</v>
      </c>
      <c r="U133">
        <v>4.6000000000000005</v>
      </c>
      <c r="V133" s="22">
        <v>0</v>
      </c>
      <c r="W133" s="22">
        <v>1</v>
      </c>
      <c r="X133" s="22">
        <v>2</v>
      </c>
      <c r="Y133">
        <v>1.4000000000000001</v>
      </c>
      <c r="Z133" s="22">
        <v>15</v>
      </c>
      <c r="AA133" s="22">
        <v>2.8284271250000002</v>
      </c>
      <c r="AB133" s="22">
        <v>2</v>
      </c>
      <c r="AC133" s="22">
        <v>9.6666666669999994</v>
      </c>
      <c r="AD133" s="22">
        <v>0.57735026899999997</v>
      </c>
      <c r="AE133" s="22">
        <v>3</v>
      </c>
      <c r="AF133">
        <f t="shared" si="2"/>
        <v>6.0000000000000009</v>
      </c>
      <c r="AG133" s="22">
        <v>1.551724138</v>
      </c>
      <c r="AH133" s="22">
        <v>0.43936666000000002</v>
      </c>
      <c r="AI133" s="22">
        <v>1.8966838E-2</v>
      </c>
    </row>
    <row r="134" spans="1:35" x14ac:dyDescent="0.25">
      <c r="A134" s="22">
        <v>133</v>
      </c>
      <c r="B134" s="22" t="s">
        <v>183</v>
      </c>
      <c r="C134" s="22">
        <v>1990</v>
      </c>
      <c r="D134" s="22">
        <v>27</v>
      </c>
      <c r="E134" s="22" t="s">
        <v>90</v>
      </c>
      <c r="F134" s="22" t="s">
        <v>90</v>
      </c>
      <c r="G134" s="22" t="s">
        <v>157</v>
      </c>
      <c r="H134" s="22" t="s">
        <v>158</v>
      </c>
      <c r="I134" s="22">
        <v>49.4</v>
      </c>
      <c r="J134" s="22">
        <v>-93.43</v>
      </c>
      <c r="K134" s="22">
        <v>320</v>
      </c>
      <c r="L134" s="22">
        <v>-17.899999999999999</v>
      </c>
      <c r="M134" s="22">
        <v>19.100000000000001</v>
      </c>
      <c r="N134" s="22">
        <v>2.1583333329999999</v>
      </c>
      <c r="O134" s="22">
        <v>621</v>
      </c>
      <c r="P134" s="22">
        <v>20</v>
      </c>
      <c r="Q134" s="22" t="s">
        <v>98</v>
      </c>
      <c r="R134" s="22">
        <v>0</v>
      </c>
      <c r="S134" s="22">
        <v>2</v>
      </c>
      <c r="T134" s="22" t="s">
        <v>182</v>
      </c>
      <c r="U134">
        <v>36</v>
      </c>
      <c r="V134" s="22">
        <v>0</v>
      </c>
      <c r="W134" s="22">
        <v>1</v>
      </c>
      <c r="X134" s="22">
        <v>2</v>
      </c>
      <c r="Y134">
        <v>1.4000000000000001</v>
      </c>
      <c r="Z134" s="22">
        <v>16</v>
      </c>
      <c r="AA134" s="22">
        <v>4.2426406869999997</v>
      </c>
      <c r="AB134" s="22">
        <v>2</v>
      </c>
      <c r="AC134" s="22">
        <v>9.6666666669999994</v>
      </c>
      <c r="AD134" s="22">
        <v>0.57735026899999997</v>
      </c>
      <c r="AE134" s="22">
        <v>3</v>
      </c>
      <c r="AF134">
        <f t="shared" si="2"/>
        <v>37.4</v>
      </c>
      <c r="AG134" s="22">
        <v>1.6551724139999999</v>
      </c>
      <c r="AH134" s="22">
        <v>0.50390518100000004</v>
      </c>
      <c r="AI134" s="22">
        <v>3.6345310999999998E-2</v>
      </c>
    </row>
    <row r="135" spans="1:35" x14ac:dyDescent="0.25">
      <c r="A135" s="22">
        <v>134</v>
      </c>
      <c r="B135" s="22" t="s">
        <v>184</v>
      </c>
      <c r="C135" s="22">
        <v>2010</v>
      </c>
      <c r="D135" s="22">
        <v>28</v>
      </c>
      <c r="E135" s="22" t="s">
        <v>89</v>
      </c>
      <c r="F135" s="22" t="s">
        <v>90</v>
      </c>
      <c r="G135" s="22" t="s">
        <v>91</v>
      </c>
      <c r="H135" s="22" t="s">
        <v>185</v>
      </c>
      <c r="I135" s="22">
        <v>55.36</v>
      </c>
      <c r="J135" s="22">
        <v>-3.16</v>
      </c>
      <c r="K135" s="22">
        <v>280</v>
      </c>
      <c r="L135" s="22">
        <v>2</v>
      </c>
      <c r="M135" s="22">
        <v>13.7</v>
      </c>
      <c r="N135" s="22">
        <v>7.5666666669999998</v>
      </c>
      <c r="O135" s="22">
        <v>1060</v>
      </c>
      <c r="P135" s="22">
        <v>20</v>
      </c>
      <c r="Q135" s="22" t="s">
        <v>107</v>
      </c>
      <c r="R135" s="22">
        <v>1</v>
      </c>
      <c r="S135" s="22">
        <v>6</v>
      </c>
      <c r="T135" s="22" t="s">
        <v>182</v>
      </c>
      <c r="U135">
        <v>8</v>
      </c>
      <c r="V135" s="22">
        <v>0</v>
      </c>
      <c r="W135" s="22">
        <v>1</v>
      </c>
      <c r="X135" s="22">
        <v>2</v>
      </c>
      <c r="Y135">
        <v>10</v>
      </c>
      <c r="Z135" s="22">
        <v>5.6674090909999997</v>
      </c>
      <c r="AA135" s="22">
        <v>1.3742967559999999</v>
      </c>
      <c r="AB135" s="22">
        <v>4</v>
      </c>
      <c r="AC135" s="22">
        <v>9.0473616379999999</v>
      </c>
      <c r="AD135" s="22">
        <v>1.7304269409999999</v>
      </c>
      <c r="AE135" s="22">
        <v>4</v>
      </c>
      <c r="AF135">
        <f t="shared" si="2"/>
        <v>18</v>
      </c>
      <c r="AG135" s="22">
        <v>0.62641566900000001</v>
      </c>
      <c r="AH135" s="22">
        <v>-0.46774112099999998</v>
      </c>
      <c r="AI135" s="22">
        <v>2.3845893E-2</v>
      </c>
    </row>
    <row r="136" spans="1:35" x14ac:dyDescent="0.25">
      <c r="A136" s="22">
        <v>135</v>
      </c>
      <c r="B136" s="22" t="s">
        <v>184</v>
      </c>
      <c r="C136" s="22">
        <v>2010</v>
      </c>
      <c r="D136" s="22">
        <v>28</v>
      </c>
      <c r="E136" s="22" t="s">
        <v>89</v>
      </c>
      <c r="F136" s="22" t="s">
        <v>90</v>
      </c>
      <c r="G136" s="22" t="s">
        <v>91</v>
      </c>
      <c r="H136" s="22" t="s">
        <v>185</v>
      </c>
      <c r="I136" s="22">
        <v>55.36</v>
      </c>
      <c r="J136" s="22">
        <v>-3.16</v>
      </c>
      <c r="K136" s="22">
        <v>280</v>
      </c>
      <c r="L136" s="22">
        <v>2</v>
      </c>
      <c r="M136" s="22">
        <v>13.7</v>
      </c>
      <c r="N136" s="22">
        <v>7.5666666669999998</v>
      </c>
      <c r="O136" s="22">
        <v>1060</v>
      </c>
      <c r="P136" s="22">
        <v>20</v>
      </c>
      <c r="Q136" s="22" t="s">
        <v>107</v>
      </c>
      <c r="R136" s="22">
        <v>1</v>
      </c>
      <c r="S136" s="22">
        <v>6</v>
      </c>
      <c r="T136" s="22" t="s">
        <v>182</v>
      </c>
      <c r="U136">
        <v>8</v>
      </c>
      <c r="V136" s="22">
        <v>0</v>
      </c>
      <c r="W136" s="22">
        <v>1</v>
      </c>
      <c r="X136" s="22">
        <v>2</v>
      </c>
      <c r="Y136">
        <v>10</v>
      </c>
      <c r="Z136" s="22">
        <v>7.8156872289999999</v>
      </c>
      <c r="AA136" s="22">
        <v>1.5059762830000001</v>
      </c>
      <c r="AB136" s="22">
        <v>4</v>
      </c>
      <c r="AC136" s="22">
        <v>9.0473616379999999</v>
      </c>
      <c r="AD136" s="22">
        <v>1.7304269409999999</v>
      </c>
      <c r="AE136" s="22">
        <v>4</v>
      </c>
      <c r="AF136">
        <f t="shared" si="2"/>
        <v>18</v>
      </c>
      <c r="AG136" s="22">
        <v>0.86386369200000002</v>
      </c>
      <c r="AH136" s="22">
        <v>-0.14634028600000001</v>
      </c>
      <c r="AI136" s="22">
        <v>1.8427407E-2</v>
      </c>
    </row>
    <row r="137" spans="1:35" x14ac:dyDescent="0.25">
      <c r="A137" s="22">
        <v>136</v>
      </c>
      <c r="B137" s="22" t="s">
        <v>184</v>
      </c>
      <c r="C137" s="22">
        <v>2010</v>
      </c>
      <c r="D137" s="22">
        <v>28</v>
      </c>
      <c r="E137" s="22" t="s">
        <v>89</v>
      </c>
      <c r="F137" s="22" t="s">
        <v>90</v>
      </c>
      <c r="G137" s="22" t="s">
        <v>91</v>
      </c>
      <c r="H137" s="22" t="s">
        <v>185</v>
      </c>
      <c r="I137" s="22">
        <v>55.36</v>
      </c>
      <c r="J137" s="22">
        <v>-3.16</v>
      </c>
      <c r="K137" s="22">
        <v>280</v>
      </c>
      <c r="L137" s="22">
        <v>2</v>
      </c>
      <c r="M137" s="22">
        <v>13.7</v>
      </c>
      <c r="N137" s="22">
        <v>7.5666666669999998</v>
      </c>
      <c r="O137" s="22">
        <v>1060</v>
      </c>
      <c r="P137" s="22">
        <v>20</v>
      </c>
      <c r="Q137" s="22" t="s">
        <v>107</v>
      </c>
      <c r="R137" s="22">
        <v>1</v>
      </c>
      <c r="S137" s="22">
        <v>6</v>
      </c>
      <c r="T137" s="22" t="s">
        <v>182</v>
      </c>
      <c r="U137">
        <v>8</v>
      </c>
      <c r="V137" s="22">
        <v>1</v>
      </c>
      <c r="W137" s="22">
        <v>1</v>
      </c>
      <c r="X137" s="22">
        <v>2</v>
      </c>
      <c r="Y137">
        <v>10</v>
      </c>
      <c r="Z137" s="22">
        <v>8.2796666670000008</v>
      </c>
      <c r="AA137" s="22">
        <v>0.82349813900000002</v>
      </c>
      <c r="AB137" s="22">
        <v>4</v>
      </c>
      <c r="AC137" s="22">
        <v>9.0473616379999999</v>
      </c>
      <c r="AD137" s="22">
        <v>1.7304269409999999</v>
      </c>
      <c r="AE137" s="22">
        <v>4</v>
      </c>
      <c r="AF137">
        <f t="shared" si="2"/>
        <v>18</v>
      </c>
      <c r="AG137" s="22">
        <v>0.91514708899999997</v>
      </c>
      <c r="AH137" s="22">
        <v>-8.8670473999999999E-2</v>
      </c>
      <c r="AI137" s="22">
        <v>1.1618487E-2</v>
      </c>
    </row>
    <row r="138" spans="1:35" x14ac:dyDescent="0.25">
      <c r="A138" s="22">
        <v>137</v>
      </c>
      <c r="B138" s="22" t="s">
        <v>184</v>
      </c>
      <c r="C138" s="22">
        <v>2010</v>
      </c>
      <c r="D138" s="22">
        <v>28</v>
      </c>
      <c r="E138" s="22" t="s">
        <v>89</v>
      </c>
      <c r="F138" s="22" t="s">
        <v>90</v>
      </c>
      <c r="G138" s="22" t="s">
        <v>91</v>
      </c>
      <c r="H138" s="22" t="s">
        <v>185</v>
      </c>
      <c r="I138" s="22">
        <v>55.36</v>
      </c>
      <c r="J138" s="22">
        <v>-3.16</v>
      </c>
      <c r="K138" s="22">
        <v>280</v>
      </c>
      <c r="L138" s="22">
        <v>2</v>
      </c>
      <c r="M138" s="22">
        <v>13.7</v>
      </c>
      <c r="N138" s="22">
        <v>7.5666666669999998</v>
      </c>
      <c r="O138" s="22">
        <v>1060</v>
      </c>
      <c r="P138" s="22">
        <v>20</v>
      </c>
      <c r="Q138" s="22" t="s">
        <v>107</v>
      </c>
      <c r="R138" s="22">
        <v>1</v>
      </c>
      <c r="S138" s="22">
        <v>6</v>
      </c>
      <c r="T138" s="22" t="s">
        <v>182</v>
      </c>
      <c r="U138">
        <v>8</v>
      </c>
      <c r="V138" s="22">
        <v>1</v>
      </c>
      <c r="W138" s="22">
        <v>1</v>
      </c>
      <c r="X138" s="22">
        <v>2</v>
      </c>
      <c r="Y138">
        <v>10</v>
      </c>
      <c r="Z138" s="22">
        <v>11.146416670000001</v>
      </c>
      <c r="AA138" s="22">
        <v>1.424342067</v>
      </c>
      <c r="AB138" s="22">
        <v>4</v>
      </c>
      <c r="AC138" s="22">
        <v>9.0473616379999999</v>
      </c>
      <c r="AD138" s="22">
        <v>1.7304269409999999</v>
      </c>
      <c r="AE138" s="22">
        <v>4</v>
      </c>
      <c r="AF138">
        <f t="shared" si="2"/>
        <v>18</v>
      </c>
      <c r="AG138" s="22">
        <v>1.23200742</v>
      </c>
      <c r="AH138" s="22">
        <v>0.208644888</v>
      </c>
      <c r="AI138" s="22">
        <v>1.3227634E-2</v>
      </c>
    </row>
    <row r="139" spans="1:35" x14ac:dyDescent="0.25">
      <c r="A139" s="22">
        <v>138</v>
      </c>
      <c r="B139" s="22" t="s">
        <v>184</v>
      </c>
      <c r="C139" s="22">
        <v>2010</v>
      </c>
      <c r="D139" s="22">
        <v>28</v>
      </c>
      <c r="E139" s="22" t="s">
        <v>89</v>
      </c>
      <c r="F139" s="22" t="s">
        <v>90</v>
      </c>
      <c r="G139" s="22" t="s">
        <v>91</v>
      </c>
      <c r="H139" s="22" t="s">
        <v>185</v>
      </c>
      <c r="I139" s="22">
        <v>55.36</v>
      </c>
      <c r="J139" s="22">
        <v>-3.16</v>
      </c>
      <c r="K139" s="22">
        <v>280</v>
      </c>
      <c r="L139" s="22">
        <v>2</v>
      </c>
      <c r="M139" s="22">
        <v>13.7</v>
      </c>
      <c r="N139" s="22">
        <v>7.5666666669999998</v>
      </c>
      <c r="O139" s="22">
        <v>1060</v>
      </c>
      <c r="P139" s="22">
        <v>20</v>
      </c>
      <c r="Q139" s="22" t="s">
        <v>107</v>
      </c>
      <c r="R139" s="22">
        <v>1</v>
      </c>
      <c r="S139" s="22">
        <v>6</v>
      </c>
      <c r="T139" s="22" t="s">
        <v>182</v>
      </c>
      <c r="U139">
        <v>24</v>
      </c>
      <c r="V139" s="22">
        <v>0</v>
      </c>
      <c r="W139" s="22">
        <v>1</v>
      </c>
      <c r="X139" s="22">
        <v>2</v>
      </c>
      <c r="Y139">
        <v>10</v>
      </c>
      <c r="Z139" s="22">
        <v>5.3063566849999999</v>
      </c>
      <c r="AA139" s="22">
        <v>0.93490282300000005</v>
      </c>
      <c r="AB139" s="22">
        <v>4</v>
      </c>
      <c r="AC139" s="22">
        <v>9.0473616379999999</v>
      </c>
      <c r="AD139" s="22">
        <v>1.7304269409999999</v>
      </c>
      <c r="AE139" s="22">
        <v>4</v>
      </c>
      <c r="AF139">
        <f t="shared" si="2"/>
        <v>34</v>
      </c>
      <c r="AG139" s="22">
        <v>0.58650874099999994</v>
      </c>
      <c r="AH139" s="22">
        <v>-0.533567707</v>
      </c>
      <c r="AI139" s="22">
        <v>1.6905726999999999E-2</v>
      </c>
    </row>
    <row r="140" spans="1:35" x14ac:dyDescent="0.25">
      <c r="A140" s="22">
        <v>139</v>
      </c>
      <c r="B140" s="22" t="s">
        <v>184</v>
      </c>
      <c r="C140" s="22">
        <v>2010</v>
      </c>
      <c r="D140" s="22">
        <v>28</v>
      </c>
      <c r="E140" s="22" t="s">
        <v>89</v>
      </c>
      <c r="F140" s="22" t="s">
        <v>90</v>
      </c>
      <c r="G140" s="22" t="s">
        <v>91</v>
      </c>
      <c r="H140" s="22" t="s">
        <v>185</v>
      </c>
      <c r="I140" s="22">
        <v>55.36</v>
      </c>
      <c r="J140" s="22">
        <v>-3.16</v>
      </c>
      <c r="K140" s="22">
        <v>280</v>
      </c>
      <c r="L140" s="22">
        <v>2</v>
      </c>
      <c r="M140" s="22">
        <v>13.7</v>
      </c>
      <c r="N140" s="22">
        <v>7.5666666669999998</v>
      </c>
      <c r="O140" s="22">
        <v>1060</v>
      </c>
      <c r="P140" s="22">
        <v>20</v>
      </c>
      <c r="Q140" s="22" t="s">
        <v>107</v>
      </c>
      <c r="R140" s="22">
        <v>1</v>
      </c>
      <c r="S140" s="22">
        <v>6</v>
      </c>
      <c r="T140" s="22" t="s">
        <v>182</v>
      </c>
      <c r="U140">
        <v>24</v>
      </c>
      <c r="V140" s="22">
        <v>0</v>
      </c>
      <c r="W140" s="22">
        <v>1</v>
      </c>
      <c r="X140" s="22">
        <v>2</v>
      </c>
      <c r="Y140">
        <v>10</v>
      </c>
      <c r="Z140" s="22">
        <v>5.3743749999999997</v>
      </c>
      <c r="AA140" s="22">
        <v>0.96386980799999999</v>
      </c>
      <c r="AB140" s="22">
        <v>4</v>
      </c>
      <c r="AC140" s="22">
        <v>9.0473616379999999</v>
      </c>
      <c r="AD140" s="22">
        <v>1.7304269409999999</v>
      </c>
      <c r="AE140" s="22">
        <v>4</v>
      </c>
      <c r="AF140">
        <f t="shared" si="2"/>
        <v>34</v>
      </c>
      <c r="AG140" s="22">
        <v>0.59402676899999995</v>
      </c>
      <c r="AH140" s="22">
        <v>-0.52083089500000002</v>
      </c>
      <c r="AI140" s="22">
        <v>1.7186598000000001E-2</v>
      </c>
    </row>
    <row r="141" spans="1:35" x14ac:dyDescent="0.25">
      <c r="A141" s="22">
        <v>140</v>
      </c>
      <c r="B141" s="22" t="s">
        <v>184</v>
      </c>
      <c r="C141" s="22">
        <v>2010</v>
      </c>
      <c r="D141" s="22">
        <v>28</v>
      </c>
      <c r="E141" s="22" t="s">
        <v>89</v>
      </c>
      <c r="F141" s="22" t="s">
        <v>90</v>
      </c>
      <c r="G141" s="22" t="s">
        <v>91</v>
      </c>
      <c r="H141" s="22" t="s">
        <v>185</v>
      </c>
      <c r="I141" s="22">
        <v>55.36</v>
      </c>
      <c r="J141" s="22">
        <v>-3.16</v>
      </c>
      <c r="K141" s="22">
        <v>280</v>
      </c>
      <c r="L141" s="22">
        <v>2</v>
      </c>
      <c r="M141" s="22">
        <v>13.7</v>
      </c>
      <c r="N141" s="22">
        <v>7.5666666669999998</v>
      </c>
      <c r="O141" s="22">
        <v>1060</v>
      </c>
      <c r="P141" s="22">
        <v>20</v>
      </c>
      <c r="Q141" s="22" t="s">
        <v>107</v>
      </c>
      <c r="R141" s="22">
        <v>1</v>
      </c>
      <c r="S141" s="22">
        <v>6</v>
      </c>
      <c r="T141" s="22" t="s">
        <v>182</v>
      </c>
      <c r="U141">
        <v>56</v>
      </c>
      <c r="V141" s="22">
        <v>0</v>
      </c>
      <c r="W141" s="22">
        <v>1</v>
      </c>
      <c r="X141" s="22">
        <v>2</v>
      </c>
      <c r="Y141">
        <v>10</v>
      </c>
      <c r="Z141" s="22">
        <v>4.5826666669999998</v>
      </c>
      <c r="AA141" s="22">
        <v>2.788729858</v>
      </c>
      <c r="AB141" s="22">
        <v>4</v>
      </c>
      <c r="AC141" s="22">
        <v>9.0473616379999999</v>
      </c>
      <c r="AD141" s="22">
        <v>1.7304269409999999</v>
      </c>
      <c r="AE141" s="22">
        <v>4</v>
      </c>
      <c r="AF141">
        <f t="shared" si="2"/>
        <v>66</v>
      </c>
      <c r="AG141" s="22">
        <v>0.50651967399999998</v>
      </c>
      <c r="AH141" s="22">
        <v>-0.68019211300000004</v>
      </c>
      <c r="AI141" s="22">
        <v>0.101725226</v>
      </c>
    </row>
    <row r="142" spans="1:35" x14ac:dyDescent="0.25">
      <c r="A142" s="22">
        <v>141</v>
      </c>
      <c r="B142" s="22" t="s">
        <v>184</v>
      </c>
      <c r="C142" s="22">
        <v>2010</v>
      </c>
      <c r="D142" s="22">
        <v>28</v>
      </c>
      <c r="E142" s="22" t="s">
        <v>89</v>
      </c>
      <c r="F142" s="22" t="s">
        <v>90</v>
      </c>
      <c r="G142" s="22" t="s">
        <v>91</v>
      </c>
      <c r="H142" s="22" t="s">
        <v>185</v>
      </c>
      <c r="I142" s="22">
        <v>55.36</v>
      </c>
      <c r="J142" s="22">
        <v>-3.16</v>
      </c>
      <c r="K142" s="22">
        <v>280</v>
      </c>
      <c r="L142" s="22">
        <v>2</v>
      </c>
      <c r="M142" s="22">
        <v>13.7</v>
      </c>
      <c r="N142" s="22">
        <v>7.5666666669999998</v>
      </c>
      <c r="O142" s="22">
        <v>1060</v>
      </c>
      <c r="P142" s="22">
        <v>20</v>
      </c>
      <c r="Q142" s="22" t="s">
        <v>107</v>
      </c>
      <c r="R142" s="22">
        <v>1</v>
      </c>
      <c r="S142" s="22">
        <v>6</v>
      </c>
      <c r="T142" s="22" t="s">
        <v>182</v>
      </c>
      <c r="U142">
        <v>56</v>
      </c>
      <c r="V142" s="22">
        <v>0</v>
      </c>
      <c r="W142" s="22">
        <v>1</v>
      </c>
      <c r="X142" s="22">
        <v>2</v>
      </c>
      <c r="Y142">
        <v>10</v>
      </c>
      <c r="Z142" s="22">
        <v>5.0082423690000004</v>
      </c>
      <c r="AA142" s="22">
        <v>1.5771205909999999</v>
      </c>
      <c r="AB142" s="22">
        <v>4</v>
      </c>
      <c r="AC142" s="22">
        <v>9.0473616379999999</v>
      </c>
      <c r="AD142" s="22">
        <v>1.7304269409999999</v>
      </c>
      <c r="AE142" s="22">
        <v>4</v>
      </c>
      <c r="AF142">
        <f t="shared" si="2"/>
        <v>66</v>
      </c>
      <c r="AG142" s="22">
        <v>0.55355832699999996</v>
      </c>
      <c r="AH142" s="22">
        <v>-0.59138815499999997</v>
      </c>
      <c r="AI142" s="22">
        <v>3.3936688999999999E-2</v>
      </c>
    </row>
    <row r="143" spans="1:35" x14ac:dyDescent="0.25">
      <c r="A143" s="22">
        <v>142</v>
      </c>
      <c r="B143" s="22" t="s">
        <v>184</v>
      </c>
      <c r="C143" s="22">
        <v>2010</v>
      </c>
      <c r="D143" s="22">
        <v>28</v>
      </c>
      <c r="E143" s="22" t="s">
        <v>89</v>
      </c>
      <c r="F143" s="22" t="s">
        <v>90</v>
      </c>
      <c r="G143" s="22" t="s">
        <v>91</v>
      </c>
      <c r="H143" s="22" t="s">
        <v>185</v>
      </c>
      <c r="I143" s="22">
        <v>55.36</v>
      </c>
      <c r="J143" s="22">
        <v>-3.16</v>
      </c>
      <c r="K143" s="22">
        <v>280</v>
      </c>
      <c r="L143" s="22">
        <v>2</v>
      </c>
      <c r="M143" s="22">
        <v>13.7</v>
      </c>
      <c r="N143" s="22">
        <v>7.5666666669999998</v>
      </c>
      <c r="O143" s="22">
        <v>1060</v>
      </c>
      <c r="P143" s="22">
        <v>20</v>
      </c>
      <c r="Q143" s="22" t="s">
        <v>107</v>
      </c>
      <c r="R143" s="22">
        <v>1</v>
      </c>
      <c r="S143" s="22">
        <v>6</v>
      </c>
      <c r="T143" s="22" t="s">
        <v>182</v>
      </c>
      <c r="U143">
        <v>56</v>
      </c>
      <c r="V143" s="22">
        <v>1</v>
      </c>
      <c r="W143" s="22">
        <v>1</v>
      </c>
      <c r="X143" s="22">
        <v>2</v>
      </c>
      <c r="Y143">
        <v>10</v>
      </c>
      <c r="Z143" s="22">
        <v>7.0892232140000004</v>
      </c>
      <c r="AA143" s="22">
        <v>2.4711387949999999</v>
      </c>
      <c r="AB143" s="22">
        <v>4</v>
      </c>
      <c r="AC143" s="22">
        <v>9.0473616379999999</v>
      </c>
      <c r="AD143" s="22">
        <v>1.7304269409999999</v>
      </c>
      <c r="AE143" s="22">
        <v>4</v>
      </c>
      <c r="AF143">
        <f t="shared" si="2"/>
        <v>66</v>
      </c>
      <c r="AG143" s="22">
        <v>0.78356801700000001</v>
      </c>
      <c r="AH143" s="22">
        <v>-0.24389741000000001</v>
      </c>
      <c r="AI143" s="22">
        <v>3.9521845999999999E-2</v>
      </c>
    </row>
    <row r="144" spans="1:35" x14ac:dyDescent="0.25">
      <c r="A144" s="22">
        <v>143</v>
      </c>
      <c r="B144" s="22" t="s">
        <v>184</v>
      </c>
      <c r="C144" s="22">
        <v>2010</v>
      </c>
      <c r="D144" s="22">
        <v>28</v>
      </c>
      <c r="E144" s="22" t="s">
        <v>89</v>
      </c>
      <c r="F144" s="22" t="s">
        <v>90</v>
      </c>
      <c r="G144" s="22" t="s">
        <v>91</v>
      </c>
      <c r="H144" s="22" t="s">
        <v>185</v>
      </c>
      <c r="I144" s="22">
        <v>55.36</v>
      </c>
      <c r="J144" s="22">
        <v>-3.16</v>
      </c>
      <c r="K144" s="22">
        <v>280</v>
      </c>
      <c r="L144" s="22">
        <v>2</v>
      </c>
      <c r="M144" s="22">
        <v>13.7</v>
      </c>
      <c r="N144" s="22">
        <v>7.5666666669999998</v>
      </c>
      <c r="O144" s="22">
        <v>1060</v>
      </c>
      <c r="P144" s="22">
        <v>20</v>
      </c>
      <c r="Q144" s="22" t="s">
        <v>107</v>
      </c>
      <c r="R144" s="22">
        <v>1</v>
      </c>
      <c r="S144" s="22">
        <v>6</v>
      </c>
      <c r="T144" s="22" t="s">
        <v>182</v>
      </c>
      <c r="U144">
        <v>56</v>
      </c>
      <c r="V144" s="22">
        <v>1</v>
      </c>
      <c r="W144" s="22">
        <v>1</v>
      </c>
      <c r="X144" s="22">
        <v>2</v>
      </c>
      <c r="Y144">
        <v>10</v>
      </c>
      <c r="Z144" s="22">
        <v>12.2176685</v>
      </c>
      <c r="AA144" s="22">
        <v>2.4526576630000001</v>
      </c>
      <c r="AB144" s="22">
        <v>4</v>
      </c>
      <c r="AC144" s="22">
        <v>9.0473616379999999</v>
      </c>
      <c r="AD144" s="22">
        <v>1.7304269409999999</v>
      </c>
      <c r="AE144" s="22">
        <v>4</v>
      </c>
      <c r="AF144">
        <f t="shared" si="2"/>
        <v>66</v>
      </c>
      <c r="AG144" s="22">
        <v>1.350412307</v>
      </c>
      <c r="AH144" s="22">
        <v>0.30040995799999998</v>
      </c>
      <c r="AI144" s="22">
        <v>1.9220217000000001E-2</v>
      </c>
    </row>
    <row r="145" spans="1:35" x14ac:dyDescent="0.25">
      <c r="A145" s="22">
        <v>144</v>
      </c>
      <c r="B145" s="22" t="s">
        <v>186</v>
      </c>
      <c r="C145" s="22">
        <v>2010</v>
      </c>
      <c r="D145" s="22">
        <v>56</v>
      </c>
      <c r="E145" s="22" t="s">
        <v>89</v>
      </c>
      <c r="F145" s="22" t="s">
        <v>90</v>
      </c>
      <c r="G145" s="22" t="s">
        <v>91</v>
      </c>
      <c r="H145" s="22" t="s">
        <v>187</v>
      </c>
      <c r="I145" s="22">
        <v>55.48</v>
      </c>
      <c r="J145" s="22">
        <v>-113.22</v>
      </c>
      <c r="K145" s="22">
        <v>545</v>
      </c>
      <c r="L145" s="22"/>
      <c r="M145" s="22">
        <v>16.600000000000001</v>
      </c>
      <c r="N145" s="22">
        <v>0.55000000000000004</v>
      </c>
      <c r="O145" s="22">
        <v>434</v>
      </c>
      <c r="P145" s="22">
        <v>20</v>
      </c>
      <c r="Q145" s="22" t="s">
        <v>112</v>
      </c>
      <c r="R145" s="22">
        <v>1</v>
      </c>
      <c r="S145" s="22">
        <v>3</v>
      </c>
      <c r="T145" s="22" t="s">
        <v>94</v>
      </c>
      <c r="U145">
        <v>15</v>
      </c>
      <c r="V145" s="22">
        <v>0</v>
      </c>
      <c r="W145" s="22">
        <v>1</v>
      </c>
      <c r="X145" s="22">
        <v>2</v>
      </c>
      <c r="Y145">
        <v>0.89999999999999991</v>
      </c>
      <c r="Z145" s="22">
        <v>107.6</v>
      </c>
      <c r="AA145" s="22">
        <v>96.1</v>
      </c>
      <c r="AB145" s="22">
        <v>4</v>
      </c>
      <c r="AC145" s="22">
        <v>149.13999999999999</v>
      </c>
      <c r="AD145" s="22">
        <v>102.41</v>
      </c>
      <c r="AE145" s="22">
        <v>4</v>
      </c>
      <c r="AF145">
        <f t="shared" si="2"/>
        <v>15.9</v>
      </c>
      <c r="AG145" s="22">
        <v>0.72199999999999998</v>
      </c>
      <c r="AH145" s="22">
        <v>-0.32619999999999999</v>
      </c>
      <c r="AI145" s="22">
        <v>0.31700092899999999</v>
      </c>
    </row>
    <row r="146" spans="1:35" x14ac:dyDescent="0.25">
      <c r="A146" s="22">
        <v>145</v>
      </c>
      <c r="B146" s="22" t="s">
        <v>186</v>
      </c>
      <c r="C146" s="22">
        <v>2010</v>
      </c>
      <c r="D146" s="22">
        <v>56</v>
      </c>
      <c r="E146" s="22" t="s">
        <v>89</v>
      </c>
      <c r="F146" s="22" t="s">
        <v>90</v>
      </c>
      <c r="G146" s="22" t="s">
        <v>91</v>
      </c>
      <c r="H146" s="22" t="s">
        <v>187</v>
      </c>
      <c r="I146" s="22">
        <v>55.48</v>
      </c>
      <c r="J146" s="22">
        <v>-113.22</v>
      </c>
      <c r="K146" s="22">
        <v>545</v>
      </c>
      <c r="L146" s="22"/>
      <c r="M146" s="22">
        <v>16.600000000000001</v>
      </c>
      <c r="N146" s="22">
        <v>0.55000000000000004</v>
      </c>
      <c r="O146" s="22">
        <v>434</v>
      </c>
      <c r="P146" s="22">
        <v>20</v>
      </c>
      <c r="Q146" s="22" t="s">
        <v>112</v>
      </c>
      <c r="R146" s="22">
        <v>1</v>
      </c>
      <c r="S146" s="22">
        <v>3</v>
      </c>
      <c r="T146" s="22" t="s">
        <v>94</v>
      </c>
      <c r="U146">
        <v>5</v>
      </c>
      <c r="V146" s="22">
        <v>0</v>
      </c>
      <c r="W146" s="22">
        <v>1</v>
      </c>
      <c r="X146" s="22">
        <v>2</v>
      </c>
      <c r="Y146">
        <v>0.89999999999999991</v>
      </c>
      <c r="Z146" s="22">
        <v>180</v>
      </c>
      <c r="AA146" s="22">
        <v>191.7</v>
      </c>
      <c r="AB146" s="22">
        <v>4</v>
      </c>
      <c r="AC146" s="22">
        <v>149.13999999999999</v>
      </c>
      <c r="AD146" s="22">
        <v>102.41</v>
      </c>
      <c r="AE146" s="22">
        <v>4</v>
      </c>
      <c r="AF146">
        <f t="shared" si="2"/>
        <v>5.9</v>
      </c>
      <c r="AG146" s="22">
        <v>1.2070000000000001</v>
      </c>
      <c r="AH146" s="22">
        <v>0.18790000000000001</v>
      </c>
      <c r="AI146" s="22">
        <v>0.40165758200000001</v>
      </c>
    </row>
    <row r="147" spans="1:35" x14ac:dyDescent="0.25">
      <c r="A147" s="22">
        <v>146</v>
      </c>
      <c r="B147" s="22" t="s">
        <v>186</v>
      </c>
      <c r="C147" s="22">
        <v>2010</v>
      </c>
      <c r="D147" s="22">
        <v>56</v>
      </c>
      <c r="E147" s="22" t="s">
        <v>89</v>
      </c>
      <c r="F147" s="22" t="s">
        <v>90</v>
      </c>
      <c r="G147" s="22" t="s">
        <v>91</v>
      </c>
      <c r="H147" s="22" t="s">
        <v>187</v>
      </c>
      <c r="I147" s="22">
        <v>55.48</v>
      </c>
      <c r="J147" s="22">
        <v>-113.22</v>
      </c>
      <c r="K147" s="22">
        <v>545</v>
      </c>
      <c r="L147" s="22"/>
      <c r="M147" s="22">
        <v>16.600000000000001</v>
      </c>
      <c r="N147" s="22">
        <v>0.55000000000000004</v>
      </c>
      <c r="O147" s="22">
        <v>434</v>
      </c>
      <c r="P147" s="22">
        <v>20</v>
      </c>
      <c r="Q147" s="22" t="s">
        <v>112</v>
      </c>
      <c r="R147" s="22">
        <v>1</v>
      </c>
      <c r="S147" s="22">
        <v>3</v>
      </c>
      <c r="T147" s="22" t="s">
        <v>94</v>
      </c>
      <c r="U147">
        <v>20</v>
      </c>
      <c r="V147" s="22">
        <v>0</v>
      </c>
      <c r="W147" s="22">
        <v>1</v>
      </c>
      <c r="X147" s="22">
        <v>2</v>
      </c>
      <c r="Y147">
        <v>0.89999999999999991</v>
      </c>
      <c r="Z147" s="22">
        <v>240.9</v>
      </c>
      <c r="AA147" s="22">
        <v>159.4</v>
      </c>
      <c r="AB147" s="22">
        <v>4</v>
      </c>
      <c r="AC147" s="22">
        <v>149.13999999999999</v>
      </c>
      <c r="AD147" s="22">
        <v>102.41</v>
      </c>
      <c r="AE147" s="22">
        <v>4</v>
      </c>
      <c r="AF147">
        <f t="shared" si="2"/>
        <v>20.9</v>
      </c>
      <c r="AG147" s="22">
        <v>1.6160000000000001</v>
      </c>
      <c r="AH147" s="22">
        <v>0.47970000000000002</v>
      </c>
      <c r="AI147" s="22">
        <v>0.227310289</v>
      </c>
    </row>
    <row r="148" spans="1:35" x14ac:dyDescent="0.25">
      <c r="A148" s="22">
        <v>147</v>
      </c>
      <c r="B148" s="22" t="s">
        <v>186</v>
      </c>
      <c r="C148" s="22">
        <v>2010</v>
      </c>
      <c r="D148" s="22">
        <v>56</v>
      </c>
      <c r="E148" s="22" t="s">
        <v>89</v>
      </c>
      <c r="F148" s="22" t="s">
        <v>90</v>
      </c>
      <c r="G148" s="22" t="s">
        <v>91</v>
      </c>
      <c r="H148" s="22" t="s">
        <v>187</v>
      </c>
      <c r="I148" s="22">
        <v>55.48</v>
      </c>
      <c r="J148" s="22">
        <v>-113.22</v>
      </c>
      <c r="K148" s="22">
        <v>545</v>
      </c>
      <c r="L148" s="22"/>
      <c r="M148" s="22">
        <v>16.600000000000001</v>
      </c>
      <c r="N148" s="22">
        <v>0.55000000000000004</v>
      </c>
      <c r="O148" s="22">
        <v>434</v>
      </c>
      <c r="P148" s="22">
        <v>20</v>
      </c>
      <c r="Q148" s="22" t="s">
        <v>112</v>
      </c>
      <c r="R148" s="22">
        <v>1</v>
      </c>
      <c r="S148" s="22">
        <v>3</v>
      </c>
      <c r="T148" s="22" t="s">
        <v>94</v>
      </c>
      <c r="U148">
        <v>10</v>
      </c>
      <c r="V148" s="22">
        <v>0</v>
      </c>
      <c r="W148" s="22">
        <v>1</v>
      </c>
      <c r="X148" s="22">
        <v>2</v>
      </c>
      <c r="Y148">
        <v>0.89999999999999991</v>
      </c>
      <c r="Z148" s="22">
        <v>183.3</v>
      </c>
      <c r="AA148" s="22">
        <v>106.3</v>
      </c>
      <c r="AB148" s="22">
        <v>4</v>
      </c>
      <c r="AC148" s="22">
        <v>149.13999999999999</v>
      </c>
      <c r="AD148" s="22">
        <v>102.41</v>
      </c>
      <c r="AE148" s="22">
        <v>4</v>
      </c>
      <c r="AF148">
        <f t="shared" si="2"/>
        <v>10.9</v>
      </c>
      <c r="AG148" s="22">
        <v>1.2290000000000001</v>
      </c>
      <c r="AH148" s="22">
        <v>0.2064</v>
      </c>
      <c r="AI148" s="22">
        <v>0.20191505700000001</v>
      </c>
    </row>
    <row r="149" spans="1:35" x14ac:dyDescent="0.25">
      <c r="A149" s="22">
        <v>148</v>
      </c>
      <c r="B149" s="22" t="s">
        <v>188</v>
      </c>
      <c r="C149" s="22">
        <v>2008</v>
      </c>
      <c r="D149" s="22">
        <v>57</v>
      </c>
      <c r="E149" s="22" t="s">
        <v>172</v>
      </c>
      <c r="F149" s="22" t="s">
        <v>134</v>
      </c>
      <c r="G149" s="22" t="s">
        <v>172</v>
      </c>
      <c r="H149" s="22" t="s">
        <v>124</v>
      </c>
      <c r="I149" s="22">
        <v>64.11</v>
      </c>
      <c r="J149" s="22">
        <v>19.329999999999998</v>
      </c>
      <c r="K149" s="22">
        <v>270</v>
      </c>
      <c r="L149" s="22">
        <v>-11.2</v>
      </c>
      <c r="M149" s="22">
        <v>14.6</v>
      </c>
      <c r="N149" s="22">
        <v>1.2083333329999999</v>
      </c>
      <c r="O149" s="22">
        <v>622</v>
      </c>
      <c r="P149" s="22">
        <v>20</v>
      </c>
      <c r="Q149" s="22" t="s">
        <v>93</v>
      </c>
      <c r="R149" s="22">
        <v>0</v>
      </c>
      <c r="S149" s="22">
        <v>1</v>
      </c>
      <c r="T149" s="22" t="s">
        <v>94</v>
      </c>
      <c r="U149">
        <v>8</v>
      </c>
      <c r="V149" s="22">
        <v>0</v>
      </c>
      <c r="W149" s="22">
        <v>0</v>
      </c>
      <c r="X149" s="22">
        <v>3</v>
      </c>
      <c r="Y149">
        <v>1.2</v>
      </c>
      <c r="Z149" s="22">
        <v>13.918078</v>
      </c>
      <c r="AA149" s="22">
        <v>3.7819332000000001</v>
      </c>
      <c r="AB149" s="22">
        <v>5</v>
      </c>
      <c r="AC149" s="22">
        <v>14.047107</v>
      </c>
      <c r="AD149" s="22">
        <v>3.5235216999999999</v>
      </c>
      <c r="AE149" s="22">
        <v>5</v>
      </c>
      <c r="AF149">
        <f t="shared" si="2"/>
        <v>9.1999999999999993</v>
      </c>
      <c r="AG149" s="22">
        <v>0.99081454999999996</v>
      </c>
      <c r="AH149" s="22">
        <v>-9.2278959999999993E-3</v>
      </c>
      <c r="AI149" s="22">
        <v>2.7350985000000001E-2</v>
      </c>
    </row>
    <row r="150" spans="1:35" x14ac:dyDescent="0.25">
      <c r="A150" s="22">
        <v>149</v>
      </c>
      <c r="B150" s="22" t="s">
        <v>188</v>
      </c>
      <c r="C150" s="22">
        <v>2008</v>
      </c>
      <c r="D150" s="22">
        <v>57</v>
      </c>
      <c r="E150" s="22" t="s">
        <v>172</v>
      </c>
      <c r="F150" s="22" t="s">
        <v>134</v>
      </c>
      <c r="G150" s="22" t="s">
        <v>172</v>
      </c>
      <c r="H150" s="22" t="s">
        <v>124</v>
      </c>
      <c r="I150" s="22">
        <v>64.11</v>
      </c>
      <c r="J150" s="22">
        <v>19.329999999999998</v>
      </c>
      <c r="K150" s="22">
        <v>270</v>
      </c>
      <c r="L150" s="22">
        <v>-11.2</v>
      </c>
      <c r="M150" s="22">
        <v>14.6</v>
      </c>
      <c r="N150" s="22">
        <v>1.2083333329999999</v>
      </c>
      <c r="O150" s="22">
        <v>622</v>
      </c>
      <c r="P150" s="22">
        <v>20</v>
      </c>
      <c r="Q150" s="22" t="s">
        <v>93</v>
      </c>
      <c r="R150" s="22">
        <v>0</v>
      </c>
      <c r="S150" s="22">
        <v>1</v>
      </c>
      <c r="T150" s="22" t="s">
        <v>94</v>
      </c>
      <c r="U150">
        <v>16</v>
      </c>
      <c r="V150" s="22">
        <v>0</v>
      </c>
      <c r="W150" s="22">
        <v>0</v>
      </c>
      <c r="X150" s="22">
        <v>3</v>
      </c>
      <c r="Y150">
        <v>1.2</v>
      </c>
      <c r="Z150" s="22">
        <v>11.057731</v>
      </c>
      <c r="AA150" s="22">
        <v>1.0392816</v>
      </c>
      <c r="AB150" s="22">
        <v>5</v>
      </c>
      <c r="AC150" s="22">
        <v>14.047107</v>
      </c>
      <c r="AD150" s="22">
        <v>3.5235216999999999</v>
      </c>
      <c r="AE150" s="22">
        <v>5</v>
      </c>
      <c r="AF150">
        <f t="shared" si="2"/>
        <v>17.2</v>
      </c>
      <c r="AG150" s="22">
        <v>0.78718920599999997</v>
      </c>
      <c r="AH150" s="22">
        <v>-0.23928664599999999</v>
      </c>
      <c r="AI150" s="22">
        <v>1.4350458E-2</v>
      </c>
    </row>
    <row r="151" spans="1:35" x14ac:dyDescent="0.25">
      <c r="A151" s="22">
        <v>150</v>
      </c>
      <c r="B151" s="22" t="s">
        <v>188</v>
      </c>
      <c r="C151" s="22">
        <v>2008</v>
      </c>
      <c r="D151" s="22">
        <v>57</v>
      </c>
      <c r="E151" s="22" t="s">
        <v>172</v>
      </c>
      <c r="F151" s="22" t="s">
        <v>134</v>
      </c>
      <c r="G151" s="22" t="s">
        <v>172</v>
      </c>
      <c r="H151" s="22" t="s">
        <v>124</v>
      </c>
      <c r="I151" s="22">
        <v>64.11</v>
      </c>
      <c r="J151" s="22">
        <v>19.329999999999998</v>
      </c>
      <c r="K151" s="22">
        <v>270</v>
      </c>
      <c r="L151" s="22">
        <v>-11.2</v>
      </c>
      <c r="M151" s="22">
        <v>14.6</v>
      </c>
      <c r="N151" s="22">
        <v>1.2083333329999999</v>
      </c>
      <c r="O151" s="22">
        <v>622</v>
      </c>
      <c r="P151" s="22">
        <v>20</v>
      </c>
      <c r="Q151" s="22" t="s">
        <v>93</v>
      </c>
      <c r="R151" s="22">
        <v>0</v>
      </c>
      <c r="S151" s="22">
        <v>1</v>
      </c>
      <c r="T151" s="22" t="s">
        <v>94</v>
      </c>
      <c r="U151">
        <v>24</v>
      </c>
      <c r="V151" s="22">
        <v>0</v>
      </c>
      <c r="W151" s="22">
        <v>0</v>
      </c>
      <c r="X151" s="22">
        <v>3</v>
      </c>
      <c r="Y151">
        <v>1.2</v>
      </c>
      <c r="Z151" s="22">
        <v>13.322785</v>
      </c>
      <c r="AA151" s="22">
        <v>4.9623065000000004</v>
      </c>
      <c r="AB151" s="22">
        <v>5</v>
      </c>
      <c r="AC151" s="22">
        <v>14.047107</v>
      </c>
      <c r="AD151" s="22">
        <v>3.5235216999999999</v>
      </c>
      <c r="AE151" s="22">
        <v>5</v>
      </c>
      <c r="AF151">
        <f t="shared" si="2"/>
        <v>25.2</v>
      </c>
      <c r="AG151" s="22">
        <v>0.94843621499999997</v>
      </c>
      <c r="AH151" s="22">
        <v>-5.294074E-2</v>
      </c>
      <c r="AI151" s="22">
        <v>4.0330181999999999E-2</v>
      </c>
    </row>
    <row r="152" spans="1:35" x14ac:dyDescent="0.25">
      <c r="A152" s="22">
        <v>151</v>
      </c>
      <c r="B152" s="22" t="s">
        <v>188</v>
      </c>
      <c r="C152" s="22">
        <v>2008</v>
      </c>
      <c r="D152" s="22">
        <v>57</v>
      </c>
      <c r="E152" s="22" t="s">
        <v>172</v>
      </c>
      <c r="F152" s="22" t="s">
        <v>134</v>
      </c>
      <c r="G152" s="22" t="s">
        <v>172</v>
      </c>
      <c r="H152" s="22" t="s">
        <v>124</v>
      </c>
      <c r="I152" s="22">
        <v>64.11</v>
      </c>
      <c r="J152" s="22">
        <v>19.329999999999998</v>
      </c>
      <c r="K152" s="22">
        <v>270</v>
      </c>
      <c r="L152" s="22">
        <v>-11.2</v>
      </c>
      <c r="M152" s="22">
        <v>14.6</v>
      </c>
      <c r="N152" s="22">
        <v>1.2083333329999999</v>
      </c>
      <c r="O152" s="22">
        <v>622</v>
      </c>
      <c r="P152" s="22">
        <v>20</v>
      </c>
      <c r="Q152" s="22" t="s">
        <v>93</v>
      </c>
      <c r="R152" s="22">
        <v>0</v>
      </c>
      <c r="S152" s="22">
        <v>1</v>
      </c>
      <c r="T152" s="22" t="s">
        <v>94</v>
      </c>
      <c r="U152">
        <v>32</v>
      </c>
      <c r="V152" s="22">
        <v>0</v>
      </c>
      <c r="W152" s="22">
        <v>0</v>
      </c>
      <c r="X152" s="22">
        <v>3</v>
      </c>
      <c r="Y152">
        <v>1.2</v>
      </c>
      <c r="Z152" s="22">
        <v>15.145811999999999</v>
      </c>
      <c r="AA152" s="22">
        <v>5.2437861999999997</v>
      </c>
      <c r="AB152" s="22">
        <v>5</v>
      </c>
      <c r="AC152" s="22">
        <v>14.047107</v>
      </c>
      <c r="AD152" s="22">
        <v>3.5235216999999999</v>
      </c>
      <c r="AE152" s="22">
        <v>5</v>
      </c>
      <c r="AF152">
        <f t="shared" si="2"/>
        <v>33.200000000000003</v>
      </c>
      <c r="AG152" s="22">
        <v>1.0782157489999999</v>
      </c>
      <c r="AH152" s="22">
        <v>7.5307590999999993E-2</v>
      </c>
      <c r="AI152" s="22">
        <v>3.6557437999999998E-2</v>
      </c>
    </row>
    <row r="153" spans="1:35" x14ac:dyDescent="0.25">
      <c r="A153" s="22">
        <v>152</v>
      </c>
      <c r="B153" s="22" t="s">
        <v>188</v>
      </c>
      <c r="C153" s="22">
        <v>2008</v>
      </c>
      <c r="D153" s="22">
        <v>57</v>
      </c>
      <c r="E153" s="22" t="s">
        <v>172</v>
      </c>
      <c r="F153" s="22" t="s">
        <v>134</v>
      </c>
      <c r="G153" s="22" t="s">
        <v>172</v>
      </c>
      <c r="H153" s="22" t="s">
        <v>124</v>
      </c>
      <c r="I153" s="22">
        <v>64.11</v>
      </c>
      <c r="J153" s="22">
        <v>19.329999999999998</v>
      </c>
      <c r="K153" s="22">
        <v>270</v>
      </c>
      <c r="L153" s="22">
        <v>-11.2</v>
      </c>
      <c r="M153" s="22">
        <v>14.6</v>
      </c>
      <c r="N153" s="22">
        <v>1.2083333329999999</v>
      </c>
      <c r="O153" s="22">
        <v>622</v>
      </c>
      <c r="P153" s="22">
        <v>20</v>
      </c>
      <c r="Q153" s="22" t="s">
        <v>93</v>
      </c>
      <c r="R153" s="22">
        <v>0</v>
      </c>
      <c r="S153" s="22">
        <v>1</v>
      </c>
      <c r="T153" s="22" t="s">
        <v>94</v>
      </c>
      <c r="U153">
        <v>40</v>
      </c>
      <c r="V153" s="22">
        <v>0</v>
      </c>
      <c r="W153" s="22">
        <v>0</v>
      </c>
      <c r="X153" s="22">
        <v>3</v>
      </c>
      <c r="Y153">
        <v>1.2</v>
      </c>
      <c r="Z153" s="22">
        <v>11.114855</v>
      </c>
      <c r="AA153" s="22">
        <v>3.4994684</v>
      </c>
      <c r="AB153" s="22">
        <v>5</v>
      </c>
      <c r="AC153" s="22">
        <v>14.047107</v>
      </c>
      <c r="AD153" s="22">
        <v>3.5235216999999999</v>
      </c>
      <c r="AE153" s="22">
        <v>5</v>
      </c>
      <c r="AF153">
        <f t="shared" si="2"/>
        <v>41.2</v>
      </c>
      <c r="AG153" s="22">
        <v>0.79125580799999995</v>
      </c>
      <c r="AH153" s="22">
        <v>-0.234133965</v>
      </c>
      <c r="AI153" s="22">
        <v>3.2409359999999998E-2</v>
      </c>
    </row>
    <row r="154" spans="1:35" x14ac:dyDescent="0.25">
      <c r="A154" s="22">
        <v>153</v>
      </c>
      <c r="B154" s="22" t="s">
        <v>188</v>
      </c>
      <c r="C154" s="22">
        <v>2008</v>
      </c>
      <c r="D154" s="22">
        <v>57</v>
      </c>
      <c r="E154" s="22" t="s">
        <v>172</v>
      </c>
      <c r="F154" s="22" t="s">
        <v>134</v>
      </c>
      <c r="G154" s="22" t="s">
        <v>172</v>
      </c>
      <c r="H154" s="22" t="s">
        <v>124</v>
      </c>
      <c r="I154" s="22">
        <v>64.11</v>
      </c>
      <c r="J154" s="22">
        <v>19.329999999999998</v>
      </c>
      <c r="K154" s="22">
        <v>270</v>
      </c>
      <c r="L154" s="22">
        <v>-11.2</v>
      </c>
      <c r="M154" s="22">
        <v>14.6</v>
      </c>
      <c r="N154" s="22">
        <v>1.2083333329999999</v>
      </c>
      <c r="O154" s="22">
        <v>622</v>
      </c>
      <c r="P154" s="22">
        <v>20</v>
      </c>
      <c r="Q154" s="22" t="s">
        <v>93</v>
      </c>
      <c r="R154" s="22">
        <v>0</v>
      </c>
      <c r="S154" s="22">
        <v>1</v>
      </c>
      <c r="T154" s="22" t="s">
        <v>94</v>
      </c>
      <c r="U154">
        <v>48</v>
      </c>
      <c r="V154" s="22">
        <v>0</v>
      </c>
      <c r="W154" s="22">
        <v>0</v>
      </c>
      <c r="X154" s="22">
        <v>3</v>
      </c>
      <c r="Y154">
        <v>1.2</v>
      </c>
      <c r="Z154" s="22">
        <v>15.030832999999999</v>
      </c>
      <c r="AA154" s="22">
        <v>4.2260869999999997</v>
      </c>
      <c r="AB154" s="22">
        <v>5</v>
      </c>
      <c r="AC154" s="22">
        <v>14.047107</v>
      </c>
      <c r="AD154" s="22">
        <v>3.5235216999999999</v>
      </c>
      <c r="AE154" s="22">
        <v>5</v>
      </c>
      <c r="AF154">
        <f t="shared" si="2"/>
        <v>49.2</v>
      </c>
      <c r="AG154" s="22">
        <v>1.0700305050000001</v>
      </c>
      <c r="AH154" s="22">
        <v>6.7687157999999997E-2</v>
      </c>
      <c r="AI154" s="22">
        <v>2.8394075000000001E-2</v>
      </c>
    </row>
    <row r="155" spans="1:35" x14ac:dyDescent="0.25">
      <c r="A155" s="22">
        <v>154</v>
      </c>
      <c r="B155" s="22" t="s">
        <v>188</v>
      </c>
      <c r="C155" s="22">
        <v>2008</v>
      </c>
      <c r="D155" s="22">
        <v>57</v>
      </c>
      <c r="E155" s="22" t="s">
        <v>172</v>
      </c>
      <c r="F155" s="22" t="s">
        <v>134</v>
      </c>
      <c r="G155" s="22" t="s">
        <v>172</v>
      </c>
      <c r="H155" s="22" t="s">
        <v>124</v>
      </c>
      <c r="I155" s="22">
        <v>64.11</v>
      </c>
      <c r="J155" s="22">
        <v>19.329999999999998</v>
      </c>
      <c r="K155" s="22">
        <v>270</v>
      </c>
      <c r="L155" s="22">
        <v>-11.2</v>
      </c>
      <c r="M155" s="22">
        <v>14.6</v>
      </c>
      <c r="N155" s="22">
        <v>1.2083333329999999</v>
      </c>
      <c r="O155" s="22">
        <v>622</v>
      </c>
      <c r="P155" s="22">
        <v>20</v>
      </c>
      <c r="Q155" s="22" t="s">
        <v>93</v>
      </c>
      <c r="R155" s="22">
        <v>0</v>
      </c>
      <c r="S155" s="22">
        <v>1</v>
      </c>
      <c r="T155" s="22" t="s">
        <v>94</v>
      </c>
      <c r="U155">
        <v>56</v>
      </c>
      <c r="V155" s="22">
        <v>0</v>
      </c>
      <c r="W155" s="22">
        <v>0</v>
      </c>
      <c r="X155" s="22">
        <v>3</v>
      </c>
      <c r="Y155">
        <v>1.2</v>
      </c>
      <c r="Z155" s="22">
        <v>13.061131</v>
      </c>
      <c r="AA155" s="22">
        <v>5.2791964</v>
      </c>
      <c r="AB155" s="22">
        <v>5</v>
      </c>
      <c r="AC155" s="22">
        <v>14.047107</v>
      </c>
      <c r="AD155" s="22">
        <v>3.5235216999999999</v>
      </c>
      <c r="AE155" s="22">
        <v>5</v>
      </c>
      <c r="AF155">
        <f t="shared" si="2"/>
        <v>57.2</v>
      </c>
      <c r="AG155" s="22">
        <v>0.92980931899999997</v>
      </c>
      <c r="AH155" s="22">
        <v>-7.2775747000000002E-2</v>
      </c>
      <c r="AI155" s="22">
        <v>4.5257882999999999E-2</v>
      </c>
    </row>
    <row r="156" spans="1:35" x14ac:dyDescent="0.25">
      <c r="A156" s="22">
        <v>155</v>
      </c>
      <c r="B156" s="22" t="s">
        <v>188</v>
      </c>
      <c r="C156" s="22">
        <v>2008</v>
      </c>
      <c r="D156" s="22">
        <v>57</v>
      </c>
      <c r="E156" s="22" t="s">
        <v>172</v>
      </c>
      <c r="F156" s="22" t="s">
        <v>134</v>
      </c>
      <c r="G156" s="22" t="s">
        <v>172</v>
      </c>
      <c r="H156" s="22" t="s">
        <v>124</v>
      </c>
      <c r="I156" s="22">
        <v>64.11</v>
      </c>
      <c r="J156" s="22">
        <v>19.329999999999998</v>
      </c>
      <c r="K156" s="22">
        <v>270</v>
      </c>
      <c r="L156" s="22">
        <v>-11.2</v>
      </c>
      <c r="M156" s="22">
        <v>14.6</v>
      </c>
      <c r="N156" s="22">
        <v>1.2083333329999999</v>
      </c>
      <c r="O156" s="22">
        <v>622</v>
      </c>
      <c r="P156" s="22">
        <v>20</v>
      </c>
      <c r="Q156" s="22" t="s">
        <v>112</v>
      </c>
      <c r="R156" s="22">
        <v>1</v>
      </c>
      <c r="S156" s="22">
        <v>1</v>
      </c>
      <c r="T156" s="22" t="s">
        <v>94</v>
      </c>
      <c r="U156">
        <v>8</v>
      </c>
      <c r="V156" s="22">
        <v>0</v>
      </c>
      <c r="W156" s="22">
        <v>0</v>
      </c>
      <c r="X156" s="22">
        <v>3</v>
      </c>
      <c r="Y156">
        <v>1.2</v>
      </c>
      <c r="Z156" s="22">
        <v>11.964938999999999</v>
      </c>
      <c r="AA156" s="22">
        <v>1.7824466999999999</v>
      </c>
      <c r="AB156" s="22">
        <v>5</v>
      </c>
      <c r="AC156" s="22">
        <v>11.213165999999999</v>
      </c>
      <c r="AD156" s="22">
        <v>2.7365330999999999</v>
      </c>
      <c r="AE156" s="22">
        <v>5</v>
      </c>
      <c r="AF156">
        <f t="shared" si="2"/>
        <v>9.1999999999999993</v>
      </c>
      <c r="AG156" s="22">
        <v>1.0670437770000001</v>
      </c>
      <c r="AH156" s="22">
        <v>6.4892000000000005E-2</v>
      </c>
      <c r="AI156" s="22">
        <v>1.6350291999999999E-2</v>
      </c>
    </row>
    <row r="157" spans="1:35" x14ac:dyDescent="0.25">
      <c r="A157" s="22">
        <v>156</v>
      </c>
      <c r="B157" s="22" t="s">
        <v>188</v>
      </c>
      <c r="C157" s="22">
        <v>2008</v>
      </c>
      <c r="D157" s="22">
        <v>57</v>
      </c>
      <c r="E157" s="22" t="s">
        <v>172</v>
      </c>
      <c r="F157" s="22" t="s">
        <v>134</v>
      </c>
      <c r="G157" s="22" t="s">
        <v>172</v>
      </c>
      <c r="H157" s="22" t="s">
        <v>124</v>
      </c>
      <c r="I157" s="22">
        <v>64.11</v>
      </c>
      <c r="J157" s="22">
        <v>19.329999999999998</v>
      </c>
      <c r="K157" s="22">
        <v>270</v>
      </c>
      <c r="L157" s="22">
        <v>-11.2</v>
      </c>
      <c r="M157" s="22">
        <v>14.6</v>
      </c>
      <c r="N157" s="22">
        <v>1.2083333329999999</v>
      </c>
      <c r="O157" s="22">
        <v>622</v>
      </c>
      <c r="P157" s="22">
        <v>20</v>
      </c>
      <c r="Q157" s="22" t="s">
        <v>112</v>
      </c>
      <c r="R157" s="22">
        <v>1</v>
      </c>
      <c r="S157" s="22">
        <v>1</v>
      </c>
      <c r="T157" s="22" t="s">
        <v>94</v>
      </c>
      <c r="U157">
        <v>16</v>
      </c>
      <c r="V157" s="22">
        <v>0</v>
      </c>
      <c r="W157" s="22">
        <v>0</v>
      </c>
      <c r="X157" s="22">
        <v>3</v>
      </c>
      <c r="Y157">
        <v>1.2</v>
      </c>
      <c r="Z157" s="22">
        <v>11.682933999999999</v>
      </c>
      <c r="AA157" s="22">
        <v>0.77298789999999995</v>
      </c>
      <c r="AB157" s="22">
        <v>5</v>
      </c>
      <c r="AC157" s="22">
        <v>11.213165999999999</v>
      </c>
      <c r="AD157" s="22">
        <v>2.7365330999999999</v>
      </c>
      <c r="AE157" s="22">
        <v>5</v>
      </c>
      <c r="AF157">
        <f t="shared" si="2"/>
        <v>17.2</v>
      </c>
      <c r="AG157" s="22">
        <v>1.041894323</v>
      </c>
      <c r="AH157" s="22">
        <v>4.1040521000000003E-2</v>
      </c>
      <c r="AI157" s="22">
        <v>1.2787263E-2</v>
      </c>
    </row>
    <row r="158" spans="1:35" x14ac:dyDescent="0.25">
      <c r="A158" s="22">
        <v>157</v>
      </c>
      <c r="B158" s="22" t="s">
        <v>188</v>
      </c>
      <c r="C158" s="22">
        <v>2008</v>
      </c>
      <c r="D158" s="22">
        <v>57</v>
      </c>
      <c r="E158" s="22" t="s">
        <v>172</v>
      </c>
      <c r="F158" s="22" t="s">
        <v>134</v>
      </c>
      <c r="G158" s="22" t="s">
        <v>172</v>
      </c>
      <c r="H158" s="22" t="s">
        <v>124</v>
      </c>
      <c r="I158" s="22">
        <v>64.11</v>
      </c>
      <c r="J158" s="22">
        <v>19.329999999999998</v>
      </c>
      <c r="K158" s="22">
        <v>270</v>
      </c>
      <c r="L158" s="22">
        <v>-11.2</v>
      </c>
      <c r="M158" s="22">
        <v>14.6</v>
      </c>
      <c r="N158" s="22">
        <v>1.2083333329999999</v>
      </c>
      <c r="O158" s="22">
        <v>622</v>
      </c>
      <c r="P158" s="22">
        <v>20</v>
      </c>
      <c r="Q158" s="22" t="s">
        <v>112</v>
      </c>
      <c r="R158" s="22">
        <v>1</v>
      </c>
      <c r="S158" s="22">
        <v>1</v>
      </c>
      <c r="T158" s="22" t="s">
        <v>94</v>
      </c>
      <c r="U158">
        <v>24</v>
      </c>
      <c r="V158" s="22">
        <v>0</v>
      </c>
      <c r="W158" s="22">
        <v>0</v>
      </c>
      <c r="X158" s="22">
        <v>3</v>
      </c>
      <c r="Y158">
        <v>1.2</v>
      </c>
      <c r="Z158" s="22">
        <v>10.467370000000001</v>
      </c>
      <c r="AA158" s="22">
        <v>2.8867524000000002</v>
      </c>
      <c r="AB158" s="22">
        <v>5</v>
      </c>
      <c r="AC158" s="22">
        <v>11.213165999999999</v>
      </c>
      <c r="AD158" s="22">
        <v>2.7365330999999999</v>
      </c>
      <c r="AE158" s="22">
        <v>5</v>
      </c>
      <c r="AF158">
        <f t="shared" si="2"/>
        <v>25.2</v>
      </c>
      <c r="AG158" s="22">
        <v>0.93348925699999996</v>
      </c>
      <c r="AH158" s="22">
        <v>-6.8825823999999994E-2</v>
      </c>
      <c r="AI158" s="22">
        <v>2.7123297000000001E-2</v>
      </c>
    </row>
    <row r="159" spans="1:35" x14ac:dyDescent="0.25">
      <c r="A159" s="22">
        <v>158</v>
      </c>
      <c r="B159" s="22" t="s">
        <v>188</v>
      </c>
      <c r="C159" s="22">
        <v>2008</v>
      </c>
      <c r="D159" s="22">
        <v>57</v>
      </c>
      <c r="E159" s="22" t="s">
        <v>172</v>
      </c>
      <c r="F159" s="22" t="s">
        <v>134</v>
      </c>
      <c r="G159" s="22" t="s">
        <v>172</v>
      </c>
      <c r="H159" s="22" t="s">
        <v>124</v>
      </c>
      <c r="I159" s="22">
        <v>64.11</v>
      </c>
      <c r="J159" s="22">
        <v>19.329999999999998</v>
      </c>
      <c r="K159" s="22">
        <v>270</v>
      </c>
      <c r="L159" s="22">
        <v>-11.2</v>
      </c>
      <c r="M159" s="22">
        <v>14.6</v>
      </c>
      <c r="N159" s="22">
        <v>1.2083333329999999</v>
      </c>
      <c r="O159" s="22">
        <v>622</v>
      </c>
      <c r="P159" s="22">
        <v>20</v>
      </c>
      <c r="Q159" s="22" t="s">
        <v>112</v>
      </c>
      <c r="R159" s="22">
        <v>1</v>
      </c>
      <c r="S159" s="22">
        <v>1</v>
      </c>
      <c r="T159" s="22" t="s">
        <v>94</v>
      </c>
      <c r="U159">
        <v>32</v>
      </c>
      <c r="V159" s="22">
        <v>0</v>
      </c>
      <c r="W159" s="22">
        <v>0</v>
      </c>
      <c r="X159" s="22">
        <v>3</v>
      </c>
      <c r="Y159">
        <v>1.2</v>
      </c>
      <c r="Z159" s="22">
        <v>10.667888</v>
      </c>
      <c r="AA159" s="22">
        <v>1.7646818</v>
      </c>
      <c r="AB159" s="22">
        <v>5</v>
      </c>
      <c r="AC159" s="22">
        <v>11.213165999999999</v>
      </c>
      <c r="AD159" s="22">
        <v>2.7365330999999999</v>
      </c>
      <c r="AE159" s="22">
        <v>5</v>
      </c>
      <c r="AF159">
        <f t="shared" si="2"/>
        <v>33.200000000000003</v>
      </c>
      <c r="AG159" s="22">
        <v>0.95137162900000005</v>
      </c>
      <c r="AH159" s="22">
        <v>-4.9850515999999997E-2</v>
      </c>
      <c r="AI159" s="22">
        <v>1.7384486000000001E-2</v>
      </c>
    </row>
    <row r="160" spans="1:35" x14ac:dyDescent="0.25">
      <c r="A160" s="22">
        <v>159</v>
      </c>
      <c r="B160" s="22" t="s">
        <v>188</v>
      </c>
      <c r="C160" s="22">
        <v>2008</v>
      </c>
      <c r="D160" s="22">
        <v>57</v>
      </c>
      <c r="E160" s="22" t="s">
        <v>172</v>
      </c>
      <c r="F160" s="22" t="s">
        <v>134</v>
      </c>
      <c r="G160" s="22" t="s">
        <v>172</v>
      </c>
      <c r="H160" s="22" t="s">
        <v>124</v>
      </c>
      <c r="I160" s="22">
        <v>64.11</v>
      </c>
      <c r="J160" s="22">
        <v>19.329999999999998</v>
      </c>
      <c r="K160" s="22">
        <v>270</v>
      </c>
      <c r="L160" s="22">
        <v>-11.2</v>
      </c>
      <c r="M160" s="22">
        <v>14.6</v>
      </c>
      <c r="N160" s="22">
        <v>1.2083333329999999</v>
      </c>
      <c r="O160" s="22">
        <v>622</v>
      </c>
      <c r="P160" s="22">
        <v>20</v>
      </c>
      <c r="Q160" s="22" t="s">
        <v>112</v>
      </c>
      <c r="R160" s="22">
        <v>1</v>
      </c>
      <c r="S160" s="22">
        <v>1</v>
      </c>
      <c r="T160" s="22" t="s">
        <v>94</v>
      </c>
      <c r="U160">
        <v>40</v>
      </c>
      <c r="V160" s="22">
        <v>0</v>
      </c>
      <c r="W160" s="22">
        <v>0</v>
      </c>
      <c r="X160" s="22">
        <v>3</v>
      </c>
      <c r="Y160">
        <v>1.2</v>
      </c>
      <c r="Z160" s="22">
        <v>10.450853</v>
      </c>
      <c r="AA160" s="22">
        <v>2.2753907</v>
      </c>
      <c r="AB160" s="22">
        <v>5</v>
      </c>
      <c r="AC160" s="22">
        <v>11.213165999999999</v>
      </c>
      <c r="AD160" s="22">
        <v>2.7365330999999999</v>
      </c>
      <c r="AE160" s="22">
        <v>5</v>
      </c>
      <c r="AF160">
        <f t="shared" si="2"/>
        <v>41.2</v>
      </c>
      <c r="AG160" s="22">
        <v>0.93201625700000001</v>
      </c>
      <c r="AH160" s="22">
        <v>-7.0405021999999998E-2</v>
      </c>
      <c r="AI160" s="22">
        <v>2.1392390000000001E-2</v>
      </c>
    </row>
    <row r="161" spans="1:35" x14ac:dyDescent="0.25">
      <c r="A161" s="22">
        <v>160</v>
      </c>
      <c r="B161" s="22" t="s">
        <v>188</v>
      </c>
      <c r="C161" s="22">
        <v>2008</v>
      </c>
      <c r="D161" s="22">
        <v>57</v>
      </c>
      <c r="E161" s="22" t="s">
        <v>172</v>
      </c>
      <c r="F161" s="22" t="s">
        <v>134</v>
      </c>
      <c r="G161" s="22" t="s">
        <v>172</v>
      </c>
      <c r="H161" s="22" t="s">
        <v>124</v>
      </c>
      <c r="I161" s="22">
        <v>64.11</v>
      </c>
      <c r="J161" s="22">
        <v>19.329999999999998</v>
      </c>
      <c r="K161" s="22">
        <v>270</v>
      </c>
      <c r="L161" s="22">
        <v>-11.2</v>
      </c>
      <c r="M161" s="22">
        <v>14.6</v>
      </c>
      <c r="N161" s="22">
        <v>1.2083333329999999</v>
      </c>
      <c r="O161" s="22">
        <v>622</v>
      </c>
      <c r="P161" s="22">
        <v>20</v>
      </c>
      <c r="Q161" s="22" t="s">
        <v>112</v>
      </c>
      <c r="R161" s="22">
        <v>1</v>
      </c>
      <c r="S161" s="22">
        <v>1</v>
      </c>
      <c r="T161" s="22" t="s">
        <v>94</v>
      </c>
      <c r="U161">
        <v>48</v>
      </c>
      <c r="V161" s="22">
        <v>0</v>
      </c>
      <c r="W161" s="22">
        <v>0</v>
      </c>
      <c r="X161" s="22">
        <v>3</v>
      </c>
      <c r="Y161">
        <v>1.2</v>
      </c>
      <c r="Z161" s="22">
        <v>8.6918520000000008</v>
      </c>
      <c r="AA161" s="22">
        <v>1.094368</v>
      </c>
      <c r="AB161" s="22">
        <v>5</v>
      </c>
      <c r="AC161" s="22">
        <v>11.213165999999999</v>
      </c>
      <c r="AD161" s="22">
        <v>2.7365330999999999</v>
      </c>
      <c r="AE161" s="22">
        <v>5</v>
      </c>
      <c r="AF161">
        <f t="shared" si="2"/>
        <v>49.2</v>
      </c>
      <c r="AG161" s="22">
        <v>0.775147001</v>
      </c>
      <c r="AH161" s="22">
        <v>-0.25470258899999998</v>
      </c>
      <c r="AI161" s="22">
        <v>1.5082264E-2</v>
      </c>
    </row>
    <row r="162" spans="1:35" x14ac:dyDescent="0.25">
      <c r="A162" s="22">
        <v>161</v>
      </c>
      <c r="B162" s="22" t="s">
        <v>188</v>
      </c>
      <c r="C162" s="22">
        <v>2008</v>
      </c>
      <c r="D162" s="22">
        <v>57</v>
      </c>
      <c r="E162" s="22" t="s">
        <v>172</v>
      </c>
      <c r="F162" s="22" t="s">
        <v>134</v>
      </c>
      <c r="G162" s="22" t="s">
        <v>172</v>
      </c>
      <c r="H162" s="22" t="s">
        <v>124</v>
      </c>
      <c r="I162" s="22">
        <v>64.11</v>
      </c>
      <c r="J162" s="22">
        <v>19.329999999999998</v>
      </c>
      <c r="K162" s="22">
        <v>270</v>
      </c>
      <c r="L162" s="22">
        <v>-11.2</v>
      </c>
      <c r="M162" s="22">
        <v>14.6</v>
      </c>
      <c r="N162" s="22">
        <v>1.2083333329999999</v>
      </c>
      <c r="O162" s="22">
        <v>622</v>
      </c>
      <c r="P162" s="22">
        <v>20</v>
      </c>
      <c r="Q162" s="22" t="s">
        <v>112</v>
      </c>
      <c r="R162" s="22">
        <v>1</v>
      </c>
      <c r="S162" s="22">
        <v>1</v>
      </c>
      <c r="T162" s="22" t="s">
        <v>94</v>
      </c>
      <c r="U162">
        <v>56</v>
      </c>
      <c r="V162" s="22">
        <v>0</v>
      </c>
      <c r="W162" s="22">
        <v>0</v>
      </c>
      <c r="X162" s="22">
        <v>3</v>
      </c>
      <c r="Y162">
        <v>1.2</v>
      </c>
      <c r="Z162" s="22">
        <v>8.8470230000000001</v>
      </c>
      <c r="AA162" s="22">
        <v>1.5515711999999999</v>
      </c>
      <c r="AB162" s="22">
        <v>5</v>
      </c>
      <c r="AC162" s="22">
        <v>11.213165999999999</v>
      </c>
      <c r="AD162" s="22">
        <v>2.7365330999999999</v>
      </c>
      <c r="AE162" s="22">
        <v>5</v>
      </c>
      <c r="AF162">
        <f t="shared" si="2"/>
        <v>57.2</v>
      </c>
      <c r="AG162" s="22">
        <v>0.78898528700000004</v>
      </c>
      <c r="AH162" s="22">
        <v>-0.23700760500000001</v>
      </c>
      <c r="AI162" s="22">
        <v>1.8063203999999999E-2</v>
      </c>
    </row>
    <row r="163" spans="1:35" x14ac:dyDescent="0.25">
      <c r="A163" s="22">
        <v>162</v>
      </c>
      <c r="B163" s="22" t="s">
        <v>188</v>
      </c>
      <c r="C163" s="22">
        <v>2008</v>
      </c>
      <c r="D163" s="22">
        <v>57</v>
      </c>
      <c r="E163" s="22" t="s">
        <v>172</v>
      </c>
      <c r="F163" s="22" t="s">
        <v>134</v>
      </c>
      <c r="G163" s="22" t="s">
        <v>172</v>
      </c>
      <c r="H163" s="22" t="s">
        <v>124</v>
      </c>
      <c r="I163" s="22">
        <v>64.11</v>
      </c>
      <c r="J163" s="22">
        <v>19.329999999999998</v>
      </c>
      <c r="K163" s="22">
        <v>270</v>
      </c>
      <c r="L163" s="22">
        <v>-11.2</v>
      </c>
      <c r="M163" s="22">
        <v>14.6</v>
      </c>
      <c r="N163" s="22">
        <v>1.2083333329999999</v>
      </c>
      <c r="O163" s="22">
        <v>622</v>
      </c>
      <c r="P163" s="22">
        <v>20</v>
      </c>
      <c r="Q163" s="22" t="s">
        <v>102</v>
      </c>
      <c r="R163" s="22">
        <v>0</v>
      </c>
      <c r="S163" s="22">
        <v>1</v>
      </c>
      <c r="T163" s="22" t="s">
        <v>94</v>
      </c>
      <c r="U163">
        <v>8</v>
      </c>
      <c r="V163" s="22">
        <v>0</v>
      </c>
      <c r="W163" s="22">
        <v>0</v>
      </c>
      <c r="X163" s="22">
        <v>3</v>
      </c>
      <c r="Y163">
        <v>1.2</v>
      </c>
      <c r="Z163" s="22">
        <v>34.350620999999997</v>
      </c>
      <c r="AA163" s="22">
        <v>2.7133280000000002</v>
      </c>
      <c r="AB163" s="22">
        <v>5</v>
      </c>
      <c r="AC163" s="22">
        <v>32.687536999999999</v>
      </c>
      <c r="AD163" s="22">
        <v>4.0066543000000001</v>
      </c>
      <c r="AE163" s="22">
        <v>5</v>
      </c>
      <c r="AF163">
        <f t="shared" si="2"/>
        <v>9.1999999999999993</v>
      </c>
      <c r="AG163" s="22">
        <v>1.0508782290000001</v>
      </c>
      <c r="AH163" s="22">
        <v>4.9626222999999997E-2</v>
      </c>
      <c r="AI163" s="22">
        <v>4.2527540000000001E-3</v>
      </c>
    </row>
    <row r="164" spans="1:35" x14ac:dyDescent="0.25">
      <c r="A164" s="22">
        <v>163</v>
      </c>
      <c r="B164" s="22" t="s">
        <v>188</v>
      </c>
      <c r="C164" s="22">
        <v>2008</v>
      </c>
      <c r="D164" s="22">
        <v>57</v>
      </c>
      <c r="E164" s="22" t="s">
        <v>172</v>
      </c>
      <c r="F164" s="22" t="s">
        <v>134</v>
      </c>
      <c r="G164" s="22" t="s">
        <v>172</v>
      </c>
      <c r="H164" s="22" t="s">
        <v>124</v>
      </c>
      <c r="I164" s="22">
        <v>64.11</v>
      </c>
      <c r="J164" s="22">
        <v>19.329999999999998</v>
      </c>
      <c r="K164" s="22">
        <v>270</v>
      </c>
      <c r="L164" s="22">
        <v>-11.2</v>
      </c>
      <c r="M164" s="22">
        <v>14.6</v>
      </c>
      <c r="N164" s="22">
        <v>1.2083333329999999</v>
      </c>
      <c r="O164" s="22">
        <v>622</v>
      </c>
      <c r="P164" s="22">
        <v>20</v>
      </c>
      <c r="Q164" s="22" t="s">
        <v>102</v>
      </c>
      <c r="R164" s="22">
        <v>0</v>
      </c>
      <c r="S164" s="22">
        <v>1</v>
      </c>
      <c r="T164" s="22" t="s">
        <v>94</v>
      </c>
      <c r="U164">
        <v>16</v>
      </c>
      <c r="V164" s="22">
        <v>0</v>
      </c>
      <c r="W164" s="22">
        <v>0</v>
      </c>
      <c r="X164" s="22">
        <v>3</v>
      </c>
      <c r="Y164">
        <v>1.2</v>
      </c>
      <c r="Z164" s="22">
        <v>28.78173</v>
      </c>
      <c r="AA164" s="22">
        <v>5.3956653000000001</v>
      </c>
      <c r="AB164" s="22">
        <v>5</v>
      </c>
      <c r="AC164" s="22">
        <v>32.687536999999999</v>
      </c>
      <c r="AD164" s="22">
        <v>4.0066543000000001</v>
      </c>
      <c r="AE164" s="22">
        <v>5</v>
      </c>
      <c r="AF164">
        <f t="shared" si="2"/>
        <v>17.2</v>
      </c>
      <c r="AG164" s="22">
        <v>0.88051082000000003</v>
      </c>
      <c r="AH164" s="22">
        <v>-0.127253063</v>
      </c>
      <c r="AI164" s="22">
        <v>1.0033777000000001E-2</v>
      </c>
    </row>
    <row r="165" spans="1:35" x14ac:dyDescent="0.25">
      <c r="A165" s="22">
        <v>164</v>
      </c>
      <c r="B165" s="22" t="s">
        <v>188</v>
      </c>
      <c r="C165" s="22">
        <v>2008</v>
      </c>
      <c r="D165" s="22">
        <v>57</v>
      </c>
      <c r="E165" s="22" t="s">
        <v>172</v>
      </c>
      <c r="F165" s="22" t="s">
        <v>134</v>
      </c>
      <c r="G165" s="22" t="s">
        <v>172</v>
      </c>
      <c r="H165" s="22" t="s">
        <v>124</v>
      </c>
      <c r="I165" s="22">
        <v>64.11</v>
      </c>
      <c r="J165" s="22">
        <v>19.329999999999998</v>
      </c>
      <c r="K165" s="22">
        <v>270</v>
      </c>
      <c r="L165" s="22">
        <v>-11.2</v>
      </c>
      <c r="M165" s="22">
        <v>14.6</v>
      </c>
      <c r="N165" s="22">
        <v>1.2083333329999999</v>
      </c>
      <c r="O165" s="22">
        <v>622</v>
      </c>
      <c r="P165" s="22">
        <v>20</v>
      </c>
      <c r="Q165" s="22" t="s">
        <v>102</v>
      </c>
      <c r="R165" s="22">
        <v>0</v>
      </c>
      <c r="S165" s="22">
        <v>1</v>
      </c>
      <c r="T165" s="22" t="s">
        <v>94</v>
      </c>
      <c r="U165">
        <v>24</v>
      </c>
      <c r="V165" s="22">
        <v>0</v>
      </c>
      <c r="W165" s="22">
        <v>0</v>
      </c>
      <c r="X165" s="22">
        <v>3</v>
      </c>
      <c r="Y165">
        <v>1.2</v>
      </c>
      <c r="Z165" s="22">
        <v>31.815915</v>
      </c>
      <c r="AA165" s="22">
        <v>3.6159935000000001</v>
      </c>
      <c r="AB165" s="22">
        <v>5</v>
      </c>
      <c r="AC165" s="22">
        <v>32.687536999999999</v>
      </c>
      <c r="AD165" s="22">
        <v>4.0066543000000001</v>
      </c>
      <c r="AE165" s="22">
        <v>5</v>
      </c>
      <c r="AF165">
        <f t="shared" si="2"/>
        <v>25.2</v>
      </c>
      <c r="AG165" s="22">
        <v>0.97333473000000004</v>
      </c>
      <c r="AH165" s="22">
        <v>-2.7027236999999999E-2</v>
      </c>
      <c r="AI165" s="22">
        <v>5.5883240000000004E-3</v>
      </c>
    </row>
    <row r="166" spans="1:35" x14ac:dyDescent="0.25">
      <c r="A166" s="22">
        <v>165</v>
      </c>
      <c r="B166" s="22" t="s">
        <v>188</v>
      </c>
      <c r="C166" s="22">
        <v>2008</v>
      </c>
      <c r="D166" s="22">
        <v>57</v>
      </c>
      <c r="E166" s="22" t="s">
        <v>172</v>
      </c>
      <c r="F166" s="22" t="s">
        <v>134</v>
      </c>
      <c r="G166" s="22" t="s">
        <v>172</v>
      </c>
      <c r="H166" s="22" t="s">
        <v>124</v>
      </c>
      <c r="I166" s="22">
        <v>64.11</v>
      </c>
      <c r="J166" s="22">
        <v>19.329999999999998</v>
      </c>
      <c r="K166" s="22">
        <v>270</v>
      </c>
      <c r="L166" s="22">
        <v>-11.2</v>
      </c>
      <c r="M166" s="22">
        <v>14.6</v>
      </c>
      <c r="N166" s="22">
        <v>1.2083333329999999</v>
      </c>
      <c r="O166" s="22">
        <v>622</v>
      </c>
      <c r="P166" s="22">
        <v>20</v>
      </c>
      <c r="Q166" s="22" t="s">
        <v>102</v>
      </c>
      <c r="R166" s="22">
        <v>0</v>
      </c>
      <c r="S166" s="22">
        <v>1</v>
      </c>
      <c r="T166" s="22" t="s">
        <v>94</v>
      </c>
      <c r="U166">
        <v>32</v>
      </c>
      <c r="V166" s="22">
        <v>0</v>
      </c>
      <c r="W166" s="22">
        <v>0</v>
      </c>
      <c r="X166" s="22">
        <v>3</v>
      </c>
      <c r="Y166">
        <v>1.2</v>
      </c>
      <c r="Z166" s="22">
        <v>27.523111</v>
      </c>
      <c r="AA166" s="22">
        <v>4.3854277000000002</v>
      </c>
      <c r="AB166" s="22">
        <v>5</v>
      </c>
      <c r="AC166" s="22">
        <v>32.687536999999999</v>
      </c>
      <c r="AD166" s="22">
        <v>4.0066543000000001</v>
      </c>
      <c r="AE166" s="22">
        <v>5</v>
      </c>
      <c r="AF166">
        <f t="shared" si="2"/>
        <v>33.200000000000003</v>
      </c>
      <c r="AG166" s="22">
        <v>0.84200626700000003</v>
      </c>
      <c r="AH166" s="22">
        <v>-0.17196782199999999</v>
      </c>
      <c r="AI166" s="22">
        <v>8.0824999999999994E-3</v>
      </c>
    </row>
    <row r="167" spans="1:35" x14ac:dyDescent="0.25">
      <c r="A167" s="22">
        <v>166</v>
      </c>
      <c r="B167" s="22" t="s">
        <v>188</v>
      </c>
      <c r="C167" s="22">
        <v>2008</v>
      </c>
      <c r="D167" s="22">
        <v>57</v>
      </c>
      <c r="E167" s="22" t="s">
        <v>172</v>
      </c>
      <c r="F167" s="22" t="s">
        <v>134</v>
      </c>
      <c r="G167" s="22" t="s">
        <v>172</v>
      </c>
      <c r="H167" s="22" t="s">
        <v>124</v>
      </c>
      <c r="I167" s="22">
        <v>64.11</v>
      </c>
      <c r="J167" s="22">
        <v>19.329999999999998</v>
      </c>
      <c r="K167" s="22">
        <v>270</v>
      </c>
      <c r="L167" s="22">
        <v>-11.2</v>
      </c>
      <c r="M167" s="22">
        <v>14.6</v>
      </c>
      <c r="N167" s="22">
        <v>1.2083333329999999</v>
      </c>
      <c r="O167" s="22">
        <v>622</v>
      </c>
      <c r="P167" s="22">
        <v>20</v>
      </c>
      <c r="Q167" s="22" t="s">
        <v>102</v>
      </c>
      <c r="R167" s="22">
        <v>0</v>
      </c>
      <c r="S167" s="22">
        <v>1</v>
      </c>
      <c r="T167" s="22" t="s">
        <v>94</v>
      </c>
      <c r="U167">
        <v>40</v>
      </c>
      <c r="V167" s="22">
        <v>0</v>
      </c>
      <c r="W167" s="22">
        <v>0</v>
      </c>
      <c r="X167" s="22">
        <v>3</v>
      </c>
      <c r="Y167">
        <v>1.2</v>
      </c>
      <c r="Z167" s="22">
        <v>27.916899999999998</v>
      </c>
      <c r="AA167" s="22">
        <v>2.7564611000000001</v>
      </c>
      <c r="AB167" s="22">
        <v>5</v>
      </c>
      <c r="AC167" s="22">
        <v>32.687536999999999</v>
      </c>
      <c r="AD167" s="22">
        <v>4.0066543000000001</v>
      </c>
      <c r="AE167" s="22">
        <v>5</v>
      </c>
      <c r="AF167">
        <f t="shared" si="2"/>
        <v>41.2</v>
      </c>
      <c r="AG167" s="22">
        <v>0.85405333500000002</v>
      </c>
      <c r="AH167" s="22">
        <v>-0.15776163400000001</v>
      </c>
      <c r="AI167" s="22">
        <v>4.9547369999999999E-3</v>
      </c>
    </row>
    <row r="168" spans="1:35" x14ac:dyDescent="0.25">
      <c r="A168" s="22">
        <v>167</v>
      </c>
      <c r="B168" s="22" t="s">
        <v>188</v>
      </c>
      <c r="C168" s="22">
        <v>2008</v>
      </c>
      <c r="D168" s="22">
        <v>57</v>
      </c>
      <c r="E168" s="22" t="s">
        <v>172</v>
      </c>
      <c r="F168" s="22" t="s">
        <v>134</v>
      </c>
      <c r="G168" s="22" t="s">
        <v>172</v>
      </c>
      <c r="H168" s="22" t="s">
        <v>124</v>
      </c>
      <c r="I168" s="22">
        <v>64.11</v>
      </c>
      <c r="J168" s="22">
        <v>19.329999999999998</v>
      </c>
      <c r="K168" s="22">
        <v>270</v>
      </c>
      <c r="L168" s="22">
        <v>-11.2</v>
      </c>
      <c r="M168" s="22">
        <v>14.6</v>
      </c>
      <c r="N168" s="22">
        <v>1.2083333329999999</v>
      </c>
      <c r="O168" s="22">
        <v>622</v>
      </c>
      <c r="P168" s="22">
        <v>20</v>
      </c>
      <c r="Q168" s="22" t="s">
        <v>102</v>
      </c>
      <c r="R168" s="22">
        <v>0</v>
      </c>
      <c r="S168" s="22">
        <v>1</v>
      </c>
      <c r="T168" s="22" t="s">
        <v>94</v>
      </c>
      <c r="U168">
        <v>48</v>
      </c>
      <c r="V168" s="22">
        <v>0</v>
      </c>
      <c r="W168" s="22">
        <v>0</v>
      </c>
      <c r="X168" s="22">
        <v>3</v>
      </c>
      <c r="Y168">
        <v>1.2</v>
      </c>
      <c r="Z168" s="22">
        <v>26.547851000000001</v>
      </c>
      <c r="AA168" s="22">
        <v>5.1044311999999996</v>
      </c>
      <c r="AB168" s="22">
        <v>5</v>
      </c>
      <c r="AC168" s="22">
        <v>32.687536999999999</v>
      </c>
      <c r="AD168" s="22">
        <v>4.0066543000000001</v>
      </c>
      <c r="AE168" s="22">
        <v>5</v>
      </c>
      <c r="AF168">
        <f t="shared" si="2"/>
        <v>49.2</v>
      </c>
      <c r="AG168" s="22">
        <v>0.81217043099999997</v>
      </c>
      <c r="AH168" s="22">
        <v>-0.208045071</v>
      </c>
      <c r="AI168" s="22">
        <v>1.0398666000000001E-2</v>
      </c>
    </row>
    <row r="169" spans="1:35" x14ac:dyDescent="0.25">
      <c r="A169" s="22">
        <v>168</v>
      </c>
      <c r="B169" s="22" t="s">
        <v>188</v>
      </c>
      <c r="C169" s="22">
        <v>2008</v>
      </c>
      <c r="D169" s="22">
        <v>57</v>
      </c>
      <c r="E169" s="22" t="s">
        <v>172</v>
      </c>
      <c r="F169" s="22" t="s">
        <v>134</v>
      </c>
      <c r="G169" s="22" t="s">
        <v>172</v>
      </c>
      <c r="H169" s="22" t="s">
        <v>124</v>
      </c>
      <c r="I169" s="22">
        <v>64.11</v>
      </c>
      <c r="J169" s="22">
        <v>19.329999999999998</v>
      </c>
      <c r="K169" s="22">
        <v>270</v>
      </c>
      <c r="L169" s="22">
        <v>-11.2</v>
      </c>
      <c r="M169" s="22">
        <v>14.6</v>
      </c>
      <c r="N169" s="22">
        <v>1.2083333329999999</v>
      </c>
      <c r="O169" s="22">
        <v>622</v>
      </c>
      <c r="P169" s="22">
        <v>20</v>
      </c>
      <c r="Q169" s="22" t="s">
        <v>102</v>
      </c>
      <c r="R169" s="22">
        <v>0</v>
      </c>
      <c r="S169" s="22">
        <v>1</v>
      </c>
      <c r="T169" s="22" t="s">
        <v>94</v>
      </c>
      <c r="U169">
        <v>56</v>
      </c>
      <c r="V169" s="22">
        <v>0</v>
      </c>
      <c r="W169" s="22">
        <v>0</v>
      </c>
      <c r="X169" s="22">
        <v>3</v>
      </c>
      <c r="Y169">
        <v>1.2</v>
      </c>
      <c r="Z169" s="22">
        <v>28.840340999999999</v>
      </c>
      <c r="AA169" s="22">
        <v>2.6914590999999999</v>
      </c>
      <c r="AB169" s="22">
        <v>5</v>
      </c>
      <c r="AC169" s="22">
        <v>32.687536999999999</v>
      </c>
      <c r="AD169" s="22">
        <v>4.0066543000000001</v>
      </c>
      <c r="AE169" s="22">
        <v>5</v>
      </c>
      <c r="AF169">
        <f t="shared" si="2"/>
        <v>57.2</v>
      </c>
      <c r="AG169" s="22">
        <v>0.88230388800000004</v>
      </c>
      <c r="AH169" s="22">
        <v>-0.125218738</v>
      </c>
      <c r="AI169" s="22">
        <v>4.7467209999999998E-3</v>
      </c>
    </row>
    <row r="170" spans="1:35" x14ac:dyDescent="0.25">
      <c r="A170" s="22">
        <v>169</v>
      </c>
      <c r="B170" s="22" t="s">
        <v>189</v>
      </c>
      <c r="C170" s="22">
        <v>1995</v>
      </c>
      <c r="D170" s="22">
        <v>49</v>
      </c>
      <c r="E170" s="22" t="s">
        <v>171</v>
      </c>
      <c r="F170" s="22" t="s">
        <v>134</v>
      </c>
      <c r="G170" s="22" t="s">
        <v>172</v>
      </c>
      <c r="H170" s="22" t="s">
        <v>190</v>
      </c>
      <c r="I170" s="22">
        <v>58</v>
      </c>
      <c r="J170" s="22">
        <v>6.3</v>
      </c>
      <c r="K170" s="22">
        <v>10</v>
      </c>
      <c r="L170" s="22">
        <v>0.2</v>
      </c>
      <c r="M170" s="22">
        <v>14</v>
      </c>
      <c r="N170" s="22">
        <v>6.6916666669999998</v>
      </c>
      <c r="O170" s="22">
        <v>1215</v>
      </c>
      <c r="P170" s="22">
        <v>20</v>
      </c>
      <c r="Q170" s="22" t="s">
        <v>102</v>
      </c>
      <c r="R170" s="22">
        <v>0</v>
      </c>
      <c r="S170" s="22">
        <v>0.6</v>
      </c>
      <c r="T170" s="22" t="s">
        <v>182</v>
      </c>
      <c r="U170">
        <v>5</v>
      </c>
      <c r="V170" s="22">
        <v>0</v>
      </c>
      <c r="W170" s="22">
        <v>0</v>
      </c>
      <c r="X170" s="22">
        <v>3</v>
      </c>
      <c r="Y170">
        <v>7</v>
      </c>
      <c r="Z170" s="22">
        <v>56</v>
      </c>
      <c r="AA170" s="22">
        <v>2</v>
      </c>
      <c r="AB170" s="22">
        <v>4</v>
      </c>
      <c r="AC170" s="22">
        <v>58</v>
      </c>
      <c r="AD170" s="22">
        <v>4</v>
      </c>
      <c r="AE170" s="22">
        <v>4</v>
      </c>
      <c r="AF170">
        <f t="shared" si="2"/>
        <v>12</v>
      </c>
      <c r="AG170" s="22">
        <v>0.96551724100000003</v>
      </c>
      <c r="AH170" s="22">
        <v>-3.5091320000000002E-2</v>
      </c>
      <c r="AI170" s="22">
        <v>1.5079379999999999E-3</v>
      </c>
    </row>
    <row r="171" spans="1:35" x14ac:dyDescent="0.25">
      <c r="A171" s="22">
        <v>170</v>
      </c>
      <c r="B171" s="22" t="s">
        <v>189</v>
      </c>
      <c r="C171" s="22">
        <v>1995</v>
      </c>
      <c r="D171" s="22">
        <v>49</v>
      </c>
      <c r="E171" s="22" t="s">
        <v>171</v>
      </c>
      <c r="F171" s="22" t="s">
        <v>134</v>
      </c>
      <c r="G171" s="22" t="s">
        <v>172</v>
      </c>
      <c r="H171" s="22" t="s">
        <v>190</v>
      </c>
      <c r="I171" s="22">
        <v>58</v>
      </c>
      <c r="J171" s="22">
        <v>6.3</v>
      </c>
      <c r="K171" s="22">
        <v>10</v>
      </c>
      <c r="L171" s="22">
        <v>0.2</v>
      </c>
      <c r="M171" s="22">
        <v>14</v>
      </c>
      <c r="N171" s="22">
        <v>6.6916666669999998</v>
      </c>
      <c r="O171" s="22">
        <v>1215</v>
      </c>
      <c r="P171" s="22">
        <v>20</v>
      </c>
      <c r="Q171" s="22" t="s">
        <v>102</v>
      </c>
      <c r="R171" s="22">
        <v>0</v>
      </c>
      <c r="S171" s="22">
        <v>0.6</v>
      </c>
      <c r="T171" s="22" t="s">
        <v>182</v>
      </c>
      <c r="U171">
        <v>5</v>
      </c>
      <c r="V171" s="22">
        <v>0</v>
      </c>
      <c r="W171" s="22">
        <v>0</v>
      </c>
      <c r="X171" s="22">
        <v>3</v>
      </c>
      <c r="Y171">
        <v>7</v>
      </c>
      <c r="Z171" s="22">
        <v>60</v>
      </c>
      <c r="AA171" s="22">
        <v>1.5</v>
      </c>
      <c r="AB171" s="22">
        <v>4</v>
      </c>
      <c r="AC171" s="22">
        <v>58</v>
      </c>
      <c r="AD171" s="22">
        <v>4</v>
      </c>
      <c r="AE171" s="22">
        <v>4</v>
      </c>
      <c r="AF171">
        <f t="shared" si="2"/>
        <v>12</v>
      </c>
      <c r="AG171" s="22">
        <v>1.0344827590000001</v>
      </c>
      <c r="AH171" s="22">
        <v>3.3901552000000001E-2</v>
      </c>
      <c r="AI171" s="22">
        <v>1.3453110000000001E-3</v>
      </c>
    </row>
    <row r="172" spans="1:35" x14ac:dyDescent="0.25">
      <c r="A172" s="22">
        <v>171</v>
      </c>
      <c r="B172" s="22" t="s">
        <v>189</v>
      </c>
      <c r="C172" s="22">
        <v>1995</v>
      </c>
      <c r="D172" s="22">
        <v>49</v>
      </c>
      <c r="E172" s="22" t="s">
        <v>171</v>
      </c>
      <c r="F172" s="22" t="s">
        <v>134</v>
      </c>
      <c r="G172" s="22" t="s">
        <v>172</v>
      </c>
      <c r="H172" s="22" t="s">
        <v>190</v>
      </c>
      <c r="I172" s="22">
        <v>58</v>
      </c>
      <c r="J172" s="22">
        <v>6.3</v>
      </c>
      <c r="K172" s="22">
        <v>10</v>
      </c>
      <c r="L172" s="22">
        <v>0.2</v>
      </c>
      <c r="M172" s="22">
        <v>14</v>
      </c>
      <c r="N172" s="22">
        <v>6.6916666669999998</v>
      </c>
      <c r="O172" s="22">
        <v>1215</v>
      </c>
      <c r="P172" s="22">
        <v>20</v>
      </c>
      <c r="Q172" s="22" t="s">
        <v>102</v>
      </c>
      <c r="R172" s="22">
        <v>0</v>
      </c>
      <c r="S172" s="22">
        <v>0.6</v>
      </c>
      <c r="T172" s="22" t="s">
        <v>182</v>
      </c>
      <c r="U172">
        <v>5</v>
      </c>
      <c r="V172" s="22">
        <v>0</v>
      </c>
      <c r="W172" s="22">
        <v>0</v>
      </c>
      <c r="X172" s="22">
        <v>3</v>
      </c>
      <c r="Y172">
        <v>7</v>
      </c>
      <c r="Z172" s="22">
        <v>60</v>
      </c>
      <c r="AA172" s="22">
        <v>4</v>
      </c>
      <c r="AB172" s="22">
        <v>4</v>
      </c>
      <c r="AC172" s="22">
        <v>58</v>
      </c>
      <c r="AD172" s="22">
        <v>4</v>
      </c>
      <c r="AE172" s="22">
        <v>4</v>
      </c>
      <c r="AF172">
        <f t="shared" si="2"/>
        <v>12</v>
      </c>
      <c r="AG172" s="22">
        <v>1.0344827590000001</v>
      </c>
      <c r="AH172" s="22">
        <v>3.3901552000000001E-2</v>
      </c>
      <c r="AI172" s="22">
        <v>2.3001720000000001E-3</v>
      </c>
    </row>
    <row r="173" spans="1:35" x14ac:dyDescent="0.25">
      <c r="A173" s="22">
        <v>172</v>
      </c>
      <c r="B173" s="22" t="s">
        <v>189</v>
      </c>
      <c r="C173" s="22">
        <v>1995</v>
      </c>
      <c r="D173" s="22">
        <v>49</v>
      </c>
      <c r="E173" s="22" t="s">
        <v>171</v>
      </c>
      <c r="F173" s="22" t="s">
        <v>134</v>
      </c>
      <c r="G173" s="22" t="s">
        <v>172</v>
      </c>
      <c r="H173" s="22" t="s">
        <v>190</v>
      </c>
      <c r="I173" s="22">
        <v>58</v>
      </c>
      <c r="J173" s="22">
        <v>6.3</v>
      </c>
      <c r="K173" s="22">
        <v>10</v>
      </c>
      <c r="L173" s="22">
        <v>0.2</v>
      </c>
      <c r="M173" s="22">
        <v>14</v>
      </c>
      <c r="N173" s="22">
        <v>6.6916666669999998</v>
      </c>
      <c r="O173" s="22">
        <v>1215</v>
      </c>
      <c r="P173" s="22">
        <v>20</v>
      </c>
      <c r="Q173" s="22" t="s">
        <v>102</v>
      </c>
      <c r="R173" s="22">
        <v>0</v>
      </c>
      <c r="S173" s="22">
        <v>0.6</v>
      </c>
      <c r="T173" s="22" t="s">
        <v>182</v>
      </c>
      <c r="U173">
        <v>10</v>
      </c>
      <c r="V173" s="22">
        <v>0</v>
      </c>
      <c r="W173" s="22">
        <v>0</v>
      </c>
      <c r="X173" s="22">
        <v>3</v>
      </c>
      <c r="Y173">
        <v>7</v>
      </c>
      <c r="Z173" s="22">
        <v>58</v>
      </c>
      <c r="AA173" s="22">
        <v>1</v>
      </c>
      <c r="AB173" s="22">
        <v>4</v>
      </c>
      <c r="AC173" s="22">
        <v>58</v>
      </c>
      <c r="AD173" s="22">
        <v>4</v>
      </c>
      <c r="AE173" s="22">
        <v>4</v>
      </c>
      <c r="AF173">
        <f t="shared" si="2"/>
        <v>17</v>
      </c>
      <c r="AG173" s="22">
        <v>1</v>
      </c>
      <c r="AH173" s="22">
        <v>-3.6600000000000003E-15</v>
      </c>
      <c r="AI173" s="22">
        <v>1.263377E-3</v>
      </c>
    </row>
    <row r="174" spans="1:35" x14ac:dyDescent="0.25">
      <c r="A174" s="22">
        <v>173</v>
      </c>
      <c r="B174" s="22" t="s">
        <v>189</v>
      </c>
      <c r="C174" s="22">
        <v>1995</v>
      </c>
      <c r="D174" s="22">
        <v>49</v>
      </c>
      <c r="E174" s="22" t="s">
        <v>171</v>
      </c>
      <c r="F174" s="22" t="s">
        <v>134</v>
      </c>
      <c r="G174" s="22" t="s">
        <v>172</v>
      </c>
      <c r="H174" s="22" t="s">
        <v>190</v>
      </c>
      <c r="I174" s="22">
        <v>58</v>
      </c>
      <c r="J174" s="22">
        <v>6.3</v>
      </c>
      <c r="K174" s="22">
        <v>10</v>
      </c>
      <c r="L174" s="22">
        <v>0.2</v>
      </c>
      <c r="M174" s="22">
        <v>14</v>
      </c>
      <c r="N174" s="22">
        <v>6.6916666669999998</v>
      </c>
      <c r="O174" s="22">
        <v>1215</v>
      </c>
      <c r="P174" s="22">
        <v>20</v>
      </c>
      <c r="Q174" s="22" t="s">
        <v>102</v>
      </c>
      <c r="R174" s="22">
        <v>0</v>
      </c>
      <c r="S174" s="22">
        <v>0.6</v>
      </c>
      <c r="T174" s="22" t="s">
        <v>182</v>
      </c>
      <c r="U174">
        <v>10</v>
      </c>
      <c r="V174" s="22">
        <v>0</v>
      </c>
      <c r="W174" s="22">
        <v>0</v>
      </c>
      <c r="X174" s="22">
        <v>3</v>
      </c>
      <c r="Y174">
        <v>7</v>
      </c>
      <c r="Z174" s="22">
        <v>58</v>
      </c>
      <c r="AA174" s="22">
        <v>1.7</v>
      </c>
      <c r="AB174" s="22">
        <v>4</v>
      </c>
      <c r="AC174" s="22">
        <v>58</v>
      </c>
      <c r="AD174" s="22">
        <v>4</v>
      </c>
      <c r="AE174" s="22">
        <v>4</v>
      </c>
      <c r="AF174">
        <f t="shared" si="2"/>
        <v>17</v>
      </c>
      <c r="AG174" s="22">
        <v>1</v>
      </c>
      <c r="AH174" s="22">
        <v>-3.6600000000000003E-15</v>
      </c>
      <c r="AI174" s="22">
        <v>1.403835E-3</v>
      </c>
    </row>
    <row r="175" spans="1:35" x14ac:dyDescent="0.25">
      <c r="A175" s="22">
        <v>174</v>
      </c>
      <c r="B175" s="22" t="s">
        <v>189</v>
      </c>
      <c r="C175" s="22">
        <v>1995</v>
      </c>
      <c r="D175" s="22">
        <v>49</v>
      </c>
      <c r="E175" s="22" t="s">
        <v>171</v>
      </c>
      <c r="F175" s="22" t="s">
        <v>134</v>
      </c>
      <c r="G175" s="22" t="s">
        <v>172</v>
      </c>
      <c r="H175" s="22" t="s">
        <v>190</v>
      </c>
      <c r="I175" s="22">
        <v>58</v>
      </c>
      <c r="J175" s="22">
        <v>6.3</v>
      </c>
      <c r="K175" s="22">
        <v>10</v>
      </c>
      <c r="L175" s="22">
        <v>0.2</v>
      </c>
      <c r="M175" s="22">
        <v>14</v>
      </c>
      <c r="N175" s="22">
        <v>6.6916666669999998</v>
      </c>
      <c r="O175" s="22">
        <v>1215</v>
      </c>
      <c r="P175" s="22">
        <v>20</v>
      </c>
      <c r="Q175" s="22" t="s">
        <v>102</v>
      </c>
      <c r="R175" s="22">
        <v>0</v>
      </c>
      <c r="S175" s="22">
        <v>0.6</v>
      </c>
      <c r="T175" s="22" t="s">
        <v>182</v>
      </c>
      <c r="U175">
        <v>10</v>
      </c>
      <c r="V175" s="22">
        <v>0</v>
      </c>
      <c r="W175" s="22">
        <v>0</v>
      </c>
      <c r="X175" s="22">
        <v>3</v>
      </c>
      <c r="Y175">
        <v>7</v>
      </c>
      <c r="Z175" s="22">
        <v>66.5</v>
      </c>
      <c r="AA175" s="22">
        <v>1.5</v>
      </c>
      <c r="AB175" s="22">
        <v>4</v>
      </c>
      <c r="AC175" s="22">
        <v>58</v>
      </c>
      <c r="AD175" s="22">
        <v>4</v>
      </c>
      <c r="AE175" s="22">
        <v>4</v>
      </c>
      <c r="AF175">
        <f t="shared" si="2"/>
        <v>17</v>
      </c>
      <c r="AG175" s="22">
        <v>1.146551724</v>
      </c>
      <c r="AH175" s="22">
        <v>0.136758937</v>
      </c>
      <c r="AI175" s="22">
        <v>1.3162580000000001E-3</v>
      </c>
    </row>
    <row r="176" spans="1:35" x14ac:dyDescent="0.25">
      <c r="A176" s="22">
        <v>175</v>
      </c>
      <c r="B176" s="22" t="s">
        <v>189</v>
      </c>
      <c r="C176" s="22">
        <v>1995</v>
      </c>
      <c r="D176" s="22">
        <v>49</v>
      </c>
      <c r="E176" s="22" t="s">
        <v>171</v>
      </c>
      <c r="F176" s="22" t="s">
        <v>134</v>
      </c>
      <c r="G176" s="22" t="s">
        <v>172</v>
      </c>
      <c r="H176" s="22" t="s">
        <v>190</v>
      </c>
      <c r="I176" s="22">
        <v>58</v>
      </c>
      <c r="J176" s="22">
        <v>6.3</v>
      </c>
      <c r="K176" s="22">
        <v>10</v>
      </c>
      <c r="L176" s="22">
        <v>0.2</v>
      </c>
      <c r="M176" s="22">
        <v>14</v>
      </c>
      <c r="N176" s="22">
        <v>6.6916666669999998</v>
      </c>
      <c r="O176" s="22">
        <v>1215</v>
      </c>
      <c r="P176" s="22">
        <v>20</v>
      </c>
      <c r="Q176" s="22" t="s">
        <v>102</v>
      </c>
      <c r="R176" s="22">
        <v>0</v>
      </c>
      <c r="S176" s="22">
        <v>0.6</v>
      </c>
      <c r="T176" s="22" t="s">
        <v>182</v>
      </c>
      <c r="U176">
        <v>20</v>
      </c>
      <c r="V176" s="22">
        <v>0</v>
      </c>
      <c r="W176" s="22">
        <v>0</v>
      </c>
      <c r="X176" s="22">
        <v>3</v>
      </c>
      <c r="Y176">
        <v>7</v>
      </c>
      <c r="Z176" s="22">
        <v>60.5</v>
      </c>
      <c r="AA176" s="22">
        <v>2.5</v>
      </c>
      <c r="AB176" s="22">
        <v>4</v>
      </c>
      <c r="AC176" s="22">
        <v>58</v>
      </c>
      <c r="AD176" s="22">
        <v>4</v>
      </c>
      <c r="AE176" s="22">
        <v>4</v>
      </c>
      <c r="AF176">
        <f t="shared" si="2"/>
        <v>27</v>
      </c>
      <c r="AG176" s="22">
        <v>1.0431034480000001</v>
      </c>
      <c r="AH176" s="22">
        <v>4.2200354000000002E-2</v>
      </c>
      <c r="AI176" s="22">
        <v>1.615944E-3</v>
      </c>
    </row>
    <row r="177" spans="1:35" x14ac:dyDescent="0.25">
      <c r="A177" s="22">
        <v>176</v>
      </c>
      <c r="B177" s="22" t="s">
        <v>189</v>
      </c>
      <c r="C177" s="22">
        <v>1995</v>
      </c>
      <c r="D177" s="22">
        <v>49</v>
      </c>
      <c r="E177" s="22" t="s">
        <v>171</v>
      </c>
      <c r="F177" s="22" t="s">
        <v>134</v>
      </c>
      <c r="G177" s="22" t="s">
        <v>172</v>
      </c>
      <c r="H177" s="22" t="s">
        <v>190</v>
      </c>
      <c r="I177" s="22">
        <v>58</v>
      </c>
      <c r="J177" s="22">
        <v>6.3</v>
      </c>
      <c r="K177" s="22">
        <v>10</v>
      </c>
      <c r="L177" s="22">
        <v>0.2</v>
      </c>
      <c r="M177" s="22">
        <v>14</v>
      </c>
      <c r="N177" s="22">
        <v>6.6916666669999998</v>
      </c>
      <c r="O177" s="22">
        <v>1215</v>
      </c>
      <c r="P177" s="22">
        <v>20</v>
      </c>
      <c r="Q177" s="22" t="s">
        <v>102</v>
      </c>
      <c r="R177" s="22">
        <v>0</v>
      </c>
      <c r="S177" s="22">
        <v>0.6</v>
      </c>
      <c r="T177" s="22" t="s">
        <v>182</v>
      </c>
      <c r="U177">
        <v>20</v>
      </c>
      <c r="V177" s="22">
        <v>0</v>
      </c>
      <c r="W177" s="22">
        <v>0</v>
      </c>
      <c r="X177" s="22">
        <v>3</v>
      </c>
      <c r="Y177">
        <v>7</v>
      </c>
      <c r="Z177" s="22">
        <v>62</v>
      </c>
      <c r="AA177" s="22">
        <v>4</v>
      </c>
      <c r="AB177" s="22">
        <v>4</v>
      </c>
      <c r="AC177" s="22">
        <v>58</v>
      </c>
      <c r="AD177" s="22">
        <v>4</v>
      </c>
      <c r="AE177" s="22">
        <v>4</v>
      </c>
      <c r="AF177">
        <f t="shared" si="2"/>
        <v>27</v>
      </c>
      <c r="AG177" s="22">
        <v>1.0689655170000001</v>
      </c>
      <c r="AH177" s="22">
        <v>6.6691373999999998E-2</v>
      </c>
      <c r="AI177" s="22">
        <v>2.2296429999999999E-3</v>
      </c>
    </row>
    <row r="178" spans="1:35" x14ac:dyDescent="0.25">
      <c r="A178" s="22">
        <v>177</v>
      </c>
      <c r="B178" s="22" t="s">
        <v>189</v>
      </c>
      <c r="C178" s="22">
        <v>1995</v>
      </c>
      <c r="D178" s="22">
        <v>49</v>
      </c>
      <c r="E178" s="22" t="s">
        <v>171</v>
      </c>
      <c r="F178" s="22" t="s">
        <v>134</v>
      </c>
      <c r="G178" s="22" t="s">
        <v>172</v>
      </c>
      <c r="H178" s="22" t="s">
        <v>190</v>
      </c>
      <c r="I178" s="22">
        <v>58</v>
      </c>
      <c r="J178" s="22">
        <v>6.3</v>
      </c>
      <c r="K178" s="22">
        <v>10</v>
      </c>
      <c r="L178" s="22">
        <v>0.2</v>
      </c>
      <c r="M178" s="22">
        <v>14</v>
      </c>
      <c r="N178" s="22">
        <v>6.6916666669999998</v>
      </c>
      <c r="O178" s="22">
        <v>1215</v>
      </c>
      <c r="P178" s="22">
        <v>20</v>
      </c>
      <c r="Q178" s="22" t="s">
        <v>102</v>
      </c>
      <c r="R178" s="22">
        <v>0</v>
      </c>
      <c r="S178" s="22">
        <v>0.6</v>
      </c>
      <c r="T178" s="22" t="s">
        <v>182</v>
      </c>
      <c r="U178">
        <v>20</v>
      </c>
      <c r="V178" s="22">
        <v>0</v>
      </c>
      <c r="W178" s="22">
        <v>0</v>
      </c>
      <c r="X178" s="22">
        <v>3</v>
      </c>
      <c r="Y178">
        <v>7</v>
      </c>
      <c r="Z178" s="22">
        <v>64</v>
      </c>
      <c r="AA178" s="22">
        <v>1</v>
      </c>
      <c r="AB178" s="22">
        <v>4</v>
      </c>
      <c r="AC178" s="22">
        <v>58</v>
      </c>
      <c r="AD178" s="22">
        <v>4</v>
      </c>
      <c r="AE178" s="22">
        <v>4</v>
      </c>
      <c r="AF178">
        <f t="shared" si="2"/>
        <v>27</v>
      </c>
      <c r="AG178" s="22">
        <v>1.103448276</v>
      </c>
      <c r="AH178" s="22">
        <v>9.8440073000000003E-2</v>
      </c>
      <c r="AI178" s="22">
        <v>1.250096E-3</v>
      </c>
    </row>
    <row r="179" spans="1:35" x14ac:dyDescent="0.25">
      <c r="A179" s="22">
        <v>178</v>
      </c>
      <c r="B179" s="22" t="s">
        <v>191</v>
      </c>
      <c r="C179" s="22">
        <v>2003</v>
      </c>
      <c r="D179" s="22">
        <v>46</v>
      </c>
      <c r="E179" s="22" t="s">
        <v>192</v>
      </c>
      <c r="F179" s="22" t="s">
        <v>134</v>
      </c>
      <c r="G179" s="22" t="s">
        <v>110</v>
      </c>
      <c r="H179" s="22" t="s">
        <v>193</v>
      </c>
      <c r="I179" s="22">
        <v>60.01</v>
      </c>
      <c r="J179" s="22">
        <v>17.22</v>
      </c>
      <c r="K179" s="22">
        <v>50</v>
      </c>
      <c r="L179" s="22">
        <v>-4.7</v>
      </c>
      <c r="M179" s="22">
        <v>16.899999999999999</v>
      </c>
      <c r="N179" s="22">
        <v>5.4666666670000001</v>
      </c>
      <c r="O179" s="22">
        <v>567</v>
      </c>
      <c r="P179" s="22">
        <v>17.5</v>
      </c>
      <c r="Q179" s="22" t="s">
        <v>93</v>
      </c>
      <c r="R179" s="22">
        <v>0</v>
      </c>
      <c r="S179" s="22">
        <v>2</v>
      </c>
      <c r="T179" s="22" t="s">
        <v>182</v>
      </c>
      <c r="U179">
        <v>40</v>
      </c>
      <c r="V179" s="22">
        <v>0</v>
      </c>
      <c r="W179" s="22">
        <v>0</v>
      </c>
      <c r="X179" s="22">
        <v>3</v>
      </c>
      <c r="Y179">
        <v>5.3000000000000007</v>
      </c>
      <c r="Z179" s="22">
        <v>7.1696428570000004</v>
      </c>
      <c r="AA179" s="22">
        <v>13.05432345</v>
      </c>
      <c r="AB179" s="22">
        <v>9</v>
      </c>
      <c r="AC179" s="22">
        <v>13.03571429</v>
      </c>
      <c r="AD179" s="22">
        <v>16.251754779999999</v>
      </c>
      <c r="AE179" s="22">
        <v>9</v>
      </c>
      <c r="AF179">
        <f t="shared" si="2"/>
        <v>45.3</v>
      </c>
      <c r="AG179" s="22">
        <v>0.55000000000000004</v>
      </c>
      <c r="AH179" s="22">
        <v>-0.59783700100000003</v>
      </c>
      <c r="AI179" s="22">
        <v>0.54105732699999998</v>
      </c>
    </row>
    <row r="180" spans="1:35" x14ac:dyDescent="0.25">
      <c r="A180" s="22">
        <v>179</v>
      </c>
      <c r="B180" s="22" t="s">
        <v>191</v>
      </c>
      <c r="C180" s="22">
        <v>2003</v>
      </c>
      <c r="D180" s="22">
        <v>46</v>
      </c>
      <c r="E180" s="22" t="s">
        <v>192</v>
      </c>
      <c r="F180" s="22" t="s">
        <v>134</v>
      </c>
      <c r="G180" s="22" t="s">
        <v>110</v>
      </c>
      <c r="H180" s="22" t="s">
        <v>193</v>
      </c>
      <c r="I180" s="22">
        <v>60.01</v>
      </c>
      <c r="J180" s="22">
        <v>17.22</v>
      </c>
      <c r="K180" s="22">
        <v>50</v>
      </c>
      <c r="L180" s="22">
        <v>-4.7</v>
      </c>
      <c r="M180" s="22">
        <v>16.899999999999999</v>
      </c>
      <c r="N180" s="22">
        <v>5.4666666670000001</v>
      </c>
      <c r="O180" s="22">
        <v>567</v>
      </c>
      <c r="P180" s="22">
        <v>21.7</v>
      </c>
      <c r="Q180" s="22" t="s">
        <v>93</v>
      </c>
      <c r="R180" s="22">
        <v>0</v>
      </c>
      <c r="S180" s="22">
        <v>2</v>
      </c>
      <c r="T180" s="22" t="s">
        <v>182</v>
      </c>
      <c r="U180">
        <v>40</v>
      </c>
      <c r="V180" s="22">
        <v>0</v>
      </c>
      <c r="W180" s="22">
        <v>0</v>
      </c>
      <c r="X180" s="22">
        <v>3</v>
      </c>
      <c r="Y180">
        <v>5.3000000000000007</v>
      </c>
      <c r="Z180" s="22">
        <v>6.2571428569999998</v>
      </c>
      <c r="AA180" s="22">
        <v>29.781844750000001</v>
      </c>
      <c r="AB180" s="22">
        <v>10</v>
      </c>
      <c r="AC180" s="22">
        <v>17.38095238</v>
      </c>
      <c r="AD180" s="22">
        <v>19.33508891</v>
      </c>
      <c r="AE180" s="22">
        <v>9</v>
      </c>
      <c r="AF180">
        <f t="shared" si="2"/>
        <v>45.3</v>
      </c>
      <c r="AG180" s="22">
        <v>0.36</v>
      </c>
      <c r="AH180" s="22">
        <v>-1.021651248</v>
      </c>
      <c r="AI180" s="22">
        <v>2.402932099</v>
      </c>
    </row>
    <row r="181" spans="1:35" x14ac:dyDescent="0.25">
      <c r="A181" s="22">
        <v>180</v>
      </c>
      <c r="B181" s="22" t="s">
        <v>191</v>
      </c>
      <c r="C181" s="22">
        <v>2003</v>
      </c>
      <c r="D181" s="22">
        <v>46</v>
      </c>
      <c r="E181" s="22" t="s">
        <v>192</v>
      </c>
      <c r="F181" s="22" t="s">
        <v>134</v>
      </c>
      <c r="G181" s="22" t="s">
        <v>110</v>
      </c>
      <c r="H181" s="22" t="s">
        <v>194</v>
      </c>
      <c r="I181" s="22">
        <v>64.09</v>
      </c>
      <c r="J181" s="22">
        <v>19.350000000000001</v>
      </c>
      <c r="K181" s="22">
        <v>300</v>
      </c>
      <c r="L181" s="22">
        <v>-11.2</v>
      </c>
      <c r="M181" s="22">
        <v>14.6</v>
      </c>
      <c r="N181" s="22">
        <v>1.2083333329999999</v>
      </c>
      <c r="O181" s="22">
        <v>622</v>
      </c>
      <c r="P181" s="22">
        <v>17.5</v>
      </c>
      <c r="Q181" s="22" t="s">
        <v>93</v>
      </c>
      <c r="R181" s="22">
        <v>0</v>
      </c>
      <c r="S181" s="22">
        <v>2</v>
      </c>
      <c r="T181" s="22" t="s">
        <v>182</v>
      </c>
      <c r="U181">
        <v>40</v>
      </c>
      <c r="V181" s="22">
        <v>0</v>
      </c>
      <c r="W181" s="22">
        <v>0</v>
      </c>
      <c r="X181" s="22">
        <v>3</v>
      </c>
      <c r="Y181">
        <v>2.6</v>
      </c>
      <c r="Z181" s="22">
        <v>3.4761904760000002</v>
      </c>
      <c r="AA181" s="22">
        <v>6.0209385219999998</v>
      </c>
      <c r="AB181" s="22">
        <v>3</v>
      </c>
      <c r="AC181" s="22">
        <v>2.61</v>
      </c>
      <c r="AD181" s="22">
        <v>3</v>
      </c>
      <c r="AE181" s="22">
        <v>4</v>
      </c>
      <c r="AF181">
        <f t="shared" si="2"/>
        <v>42.6</v>
      </c>
      <c r="AG181" s="22">
        <v>1.3333333329999999</v>
      </c>
      <c r="AH181" s="22">
        <v>0.28768207200000001</v>
      </c>
      <c r="AI181" s="22">
        <v>1.3333333329999999</v>
      </c>
    </row>
    <row r="182" spans="1:35" x14ac:dyDescent="0.25">
      <c r="A182" s="22">
        <v>181</v>
      </c>
      <c r="B182" s="22" t="s">
        <v>191</v>
      </c>
      <c r="C182" s="22">
        <v>2003</v>
      </c>
      <c r="D182" s="22">
        <v>46</v>
      </c>
      <c r="E182" s="22" t="s">
        <v>192</v>
      </c>
      <c r="F182" s="22" t="s">
        <v>134</v>
      </c>
      <c r="G182" s="22" t="s">
        <v>110</v>
      </c>
      <c r="H182" s="22" t="s">
        <v>194</v>
      </c>
      <c r="I182" s="22">
        <v>64.09</v>
      </c>
      <c r="J182" s="22">
        <v>19.350000000000001</v>
      </c>
      <c r="K182" s="22">
        <v>300</v>
      </c>
      <c r="L182" s="22">
        <v>-11.2</v>
      </c>
      <c r="M182" s="22">
        <v>14.6</v>
      </c>
      <c r="N182" s="22">
        <v>1.2083333329999999</v>
      </c>
      <c r="O182" s="22">
        <v>622</v>
      </c>
      <c r="P182" s="22">
        <v>21.7</v>
      </c>
      <c r="Q182" s="22" t="s">
        <v>93</v>
      </c>
      <c r="R182" s="22">
        <v>0</v>
      </c>
      <c r="S182" s="22">
        <v>2</v>
      </c>
      <c r="T182" s="22" t="s">
        <v>182</v>
      </c>
      <c r="U182">
        <v>40</v>
      </c>
      <c r="V182" s="22">
        <v>0</v>
      </c>
      <c r="W182" s="22">
        <v>0</v>
      </c>
      <c r="X182" s="22">
        <v>3</v>
      </c>
      <c r="Y182">
        <v>2.6</v>
      </c>
      <c r="Z182" s="22">
        <v>11.47142857</v>
      </c>
      <c r="AA182" s="22">
        <v>8.5679457209999992</v>
      </c>
      <c r="AB182" s="22">
        <v>5</v>
      </c>
      <c r="AC182" s="22">
        <v>6.9523809520000004</v>
      </c>
      <c r="AD182" s="22">
        <v>13.122331279999999</v>
      </c>
      <c r="AE182" s="22">
        <v>3</v>
      </c>
      <c r="AF182">
        <f t="shared" si="2"/>
        <v>42.6</v>
      </c>
      <c r="AG182" s="22">
        <v>1.65</v>
      </c>
      <c r="AH182" s="22">
        <v>0.50077528800000004</v>
      </c>
      <c r="AI182" s="22">
        <v>1.299070248</v>
      </c>
    </row>
    <row r="183" spans="1:35" x14ac:dyDescent="0.25">
      <c r="A183" s="22">
        <v>182</v>
      </c>
      <c r="B183" s="22" t="s">
        <v>191</v>
      </c>
      <c r="C183" s="22">
        <v>2003</v>
      </c>
      <c r="D183" s="22">
        <v>46</v>
      </c>
      <c r="E183" s="22" t="s">
        <v>192</v>
      </c>
      <c r="F183" s="22" t="s">
        <v>134</v>
      </c>
      <c r="G183" s="22" t="s">
        <v>110</v>
      </c>
      <c r="H183" s="22" t="s">
        <v>195</v>
      </c>
      <c r="I183" s="22">
        <v>56.51</v>
      </c>
      <c r="J183" s="22">
        <v>13.27</v>
      </c>
      <c r="K183" s="22">
        <v>160</v>
      </c>
      <c r="L183" s="22">
        <v>-2.5</v>
      </c>
      <c r="M183" s="22">
        <v>15.7</v>
      </c>
      <c r="N183" s="22">
        <v>6.35</v>
      </c>
      <c r="O183" s="22">
        <v>852</v>
      </c>
      <c r="P183" s="22">
        <v>17.5</v>
      </c>
      <c r="Q183" s="22" t="s">
        <v>196</v>
      </c>
      <c r="R183" s="22">
        <v>0</v>
      </c>
      <c r="S183" s="22">
        <v>2</v>
      </c>
      <c r="T183" s="22" t="s">
        <v>182</v>
      </c>
      <c r="U183">
        <v>40</v>
      </c>
      <c r="V183" s="22">
        <v>0</v>
      </c>
      <c r="W183" s="22">
        <v>0</v>
      </c>
      <c r="X183" s="22">
        <v>3</v>
      </c>
      <c r="Y183">
        <v>7.1999999999999993</v>
      </c>
      <c r="Z183" s="22">
        <v>15.64285714</v>
      </c>
      <c r="AA183" s="22">
        <v>27.836668299999999</v>
      </c>
      <c r="AB183" s="22">
        <v>5</v>
      </c>
      <c r="AC183" s="22">
        <v>22.942857140000001</v>
      </c>
      <c r="AD183" s="22">
        <v>22.30593176</v>
      </c>
      <c r="AE183" s="22">
        <v>5</v>
      </c>
      <c r="AF183">
        <f t="shared" si="2"/>
        <v>47.2</v>
      </c>
      <c r="AG183" s="22">
        <v>0.68181818199999999</v>
      </c>
      <c r="AH183" s="22">
        <v>-0.38299225199999998</v>
      </c>
      <c r="AI183" s="22">
        <v>0.82238292000000002</v>
      </c>
    </row>
    <row r="184" spans="1:35" x14ac:dyDescent="0.25">
      <c r="A184" s="22">
        <v>183</v>
      </c>
      <c r="B184" s="22" t="s">
        <v>191</v>
      </c>
      <c r="C184" s="22">
        <v>2003</v>
      </c>
      <c r="D184" s="22">
        <v>46</v>
      </c>
      <c r="E184" s="22" t="s">
        <v>192</v>
      </c>
      <c r="F184" s="22" t="s">
        <v>134</v>
      </c>
      <c r="G184" s="22" t="s">
        <v>110</v>
      </c>
      <c r="H184" s="22" t="s">
        <v>195</v>
      </c>
      <c r="I184" s="22">
        <v>56.51</v>
      </c>
      <c r="J184" s="22">
        <v>13.27</v>
      </c>
      <c r="K184" s="22">
        <v>160</v>
      </c>
      <c r="L184" s="22">
        <v>-2.5</v>
      </c>
      <c r="M184" s="22">
        <v>15.7</v>
      </c>
      <c r="N184" s="22">
        <v>6.35</v>
      </c>
      <c r="O184" s="22">
        <v>852</v>
      </c>
      <c r="P184" s="22">
        <v>21.7</v>
      </c>
      <c r="Q184" s="22" t="s">
        <v>196</v>
      </c>
      <c r="R184" s="22">
        <v>0</v>
      </c>
      <c r="S184" s="22">
        <v>2</v>
      </c>
      <c r="T184" s="22" t="s">
        <v>182</v>
      </c>
      <c r="U184">
        <v>40</v>
      </c>
      <c r="V184" s="22">
        <v>0</v>
      </c>
      <c r="W184" s="22">
        <v>0</v>
      </c>
      <c r="X184" s="22">
        <v>3</v>
      </c>
      <c r="Y184">
        <v>7.1999999999999993</v>
      </c>
      <c r="Z184" s="22">
        <v>14.33928571</v>
      </c>
      <c r="AA184" s="22">
        <v>32.248576139999997</v>
      </c>
      <c r="AB184" s="22">
        <v>4</v>
      </c>
      <c r="AC184" s="22">
        <v>3.9107142860000002</v>
      </c>
      <c r="AD184" s="22">
        <v>7.8214285710000002</v>
      </c>
      <c r="AE184" s="22">
        <v>4</v>
      </c>
      <c r="AF184">
        <f t="shared" si="2"/>
        <v>47.2</v>
      </c>
      <c r="AG184" s="22">
        <v>3.6666666669999999</v>
      </c>
      <c r="AH184" s="22">
        <v>1.299282984</v>
      </c>
      <c r="AI184" s="22">
        <v>2.2644628099999999</v>
      </c>
    </row>
    <row r="185" spans="1:35" x14ac:dyDescent="0.25">
      <c r="A185" s="22">
        <v>184</v>
      </c>
      <c r="B185" s="22" t="s">
        <v>191</v>
      </c>
      <c r="C185" s="22">
        <v>2003</v>
      </c>
      <c r="D185" s="22">
        <v>46</v>
      </c>
      <c r="E185" s="22" t="s">
        <v>192</v>
      </c>
      <c r="F185" s="22" t="s">
        <v>134</v>
      </c>
      <c r="G185" s="22" t="s">
        <v>110</v>
      </c>
      <c r="H185" s="22" t="s">
        <v>193</v>
      </c>
      <c r="I185" s="22">
        <v>60.01</v>
      </c>
      <c r="J185" s="22">
        <v>17.22</v>
      </c>
      <c r="K185" s="22">
        <v>50</v>
      </c>
      <c r="L185" s="22">
        <v>-4.7</v>
      </c>
      <c r="M185" s="22">
        <v>16.899999999999999</v>
      </c>
      <c r="N185" s="22">
        <v>5.4666666670000001</v>
      </c>
      <c r="O185" s="22">
        <v>567</v>
      </c>
      <c r="P185" s="22">
        <v>17.5</v>
      </c>
      <c r="Q185" s="22" t="s">
        <v>112</v>
      </c>
      <c r="R185" s="22">
        <v>1</v>
      </c>
      <c r="S185" s="22">
        <v>2</v>
      </c>
      <c r="T185" s="22" t="s">
        <v>182</v>
      </c>
      <c r="U185">
        <v>40</v>
      </c>
      <c r="V185" s="22">
        <v>0</v>
      </c>
      <c r="W185" s="22">
        <v>0</v>
      </c>
      <c r="X185" s="22">
        <v>3</v>
      </c>
      <c r="Y185">
        <v>5.3000000000000007</v>
      </c>
      <c r="Z185" s="22">
        <v>7.3</v>
      </c>
      <c r="AA185" s="22">
        <v>6.995698387</v>
      </c>
      <c r="AB185" s="22">
        <v>5</v>
      </c>
      <c r="AC185" s="22">
        <v>13.557142860000001</v>
      </c>
      <c r="AD185" s="22">
        <v>17.135891440000002</v>
      </c>
      <c r="AE185" s="22">
        <v>5</v>
      </c>
      <c r="AF185">
        <f t="shared" si="2"/>
        <v>45.3</v>
      </c>
      <c r="AG185" s="22">
        <v>0.53846153799999996</v>
      </c>
      <c r="AH185" s="22">
        <v>-0.61903920800000001</v>
      </c>
      <c r="AI185" s="22">
        <v>0.50320009700000001</v>
      </c>
    </row>
    <row r="186" spans="1:35" x14ac:dyDescent="0.25">
      <c r="A186" s="22">
        <v>185</v>
      </c>
      <c r="B186" s="22" t="s">
        <v>191</v>
      </c>
      <c r="C186" s="22">
        <v>2003</v>
      </c>
      <c r="D186" s="22">
        <v>46</v>
      </c>
      <c r="E186" s="22" t="s">
        <v>192</v>
      </c>
      <c r="F186" s="22" t="s">
        <v>134</v>
      </c>
      <c r="G186" s="22" t="s">
        <v>110</v>
      </c>
      <c r="H186" s="22" t="s">
        <v>193</v>
      </c>
      <c r="I186" s="22">
        <v>60.01</v>
      </c>
      <c r="J186" s="22">
        <v>17.22</v>
      </c>
      <c r="K186" s="22">
        <v>50</v>
      </c>
      <c r="L186" s="22">
        <v>-4.7</v>
      </c>
      <c r="M186" s="22">
        <v>16.899999999999999</v>
      </c>
      <c r="N186" s="22">
        <v>5.4666666670000001</v>
      </c>
      <c r="O186" s="22">
        <v>567</v>
      </c>
      <c r="P186" s="22">
        <v>21.7</v>
      </c>
      <c r="Q186" s="22" t="s">
        <v>112</v>
      </c>
      <c r="R186" s="22">
        <v>1</v>
      </c>
      <c r="S186" s="22">
        <v>2</v>
      </c>
      <c r="T186" s="22" t="s">
        <v>182</v>
      </c>
      <c r="U186">
        <v>40</v>
      </c>
      <c r="V186" s="22">
        <v>0</v>
      </c>
      <c r="W186" s="22">
        <v>0</v>
      </c>
      <c r="X186" s="22">
        <v>3</v>
      </c>
      <c r="Y186">
        <v>5.3000000000000007</v>
      </c>
      <c r="Z186" s="22">
        <v>19.81428571</v>
      </c>
      <c r="AA186" s="22">
        <v>15.81571164</v>
      </c>
      <c r="AB186" s="22">
        <v>5</v>
      </c>
      <c r="AC186" s="22">
        <v>18.25</v>
      </c>
      <c r="AD186" s="22">
        <v>17.293829259999999</v>
      </c>
      <c r="AE186" s="22">
        <v>5</v>
      </c>
      <c r="AF186">
        <f t="shared" si="2"/>
        <v>45.3</v>
      </c>
      <c r="AG186" s="22">
        <v>1.085714286</v>
      </c>
      <c r="AH186" s="22">
        <v>8.2238097999999996E-2</v>
      </c>
      <c r="AI186" s="22">
        <v>0.307015659</v>
      </c>
    </row>
    <row r="187" spans="1:35" x14ac:dyDescent="0.25">
      <c r="A187" s="22">
        <v>186</v>
      </c>
      <c r="B187" s="22" t="s">
        <v>191</v>
      </c>
      <c r="C187" s="22">
        <v>2003</v>
      </c>
      <c r="D187" s="22">
        <v>46</v>
      </c>
      <c r="E187" s="22" t="s">
        <v>192</v>
      </c>
      <c r="F187" s="22" t="s">
        <v>134</v>
      </c>
      <c r="G187" s="22" t="s">
        <v>110</v>
      </c>
      <c r="H187" s="22" t="s">
        <v>194</v>
      </c>
      <c r="I187" s="22">
        <v>64.09</v>
      </c>
      <c r="J187" s="22">
        <v>19.350000000000001</v>
      </c>
      <c r="K187" s="22">
        <v>300</v>
      </c>
      <c r="L187" s="22">
        <v>-11.2</v>
      </c>
      <c r="M187" s="22">
        <v>14.6</v>
      </c>
      <c r="N187" s="22">
        <v>1.2083333329999999</v>
      </c>
      <c r="O187" s="22">
        <v>622</v>
      </c>
      <c r="P187" s="22">
        <v>17.5</v>
      </c>
      <c r="Q187" s="22" t="s">
        <v>112</v>
      </c>
      <c r="R187" s="22">
        <v>1</v>
      </c>
      <c r="S187" s="22">
        <v>2</v>
      </c>
      <c r="T187" s="22" t="s">
        <v>182</v>
      </c>
      <c r="U187">
        <v>40</v>
      </c>
      <c r="V187" s="22">
        <v>0</v>
      </c>
      <c r="W187" s="22">
        <v>0</v>
      </c>
      <c r="X187" s="22">
        <v>3</v>
      </c>
      <c r="Y187">
        <v>2.6</v>
      </c>
      <c r="Z187" s="22">
        <v>13.557142860000001</v>
      </c>
      <c r="AA187" s="22">
        <v>12.00418719</v>
      </c>
      <c r="AB187" s="22">
        <v>5</v>
      </c>
      <c r="AC187" s="22">
        <v>5.2142857139999998</v>
      </c>
      <c r="AD187" s="22">
        <v>6.3861696869999998</v>
      </c>
      <c r="AE187" s="22">
        <v>5</v>
      </c>
      <c r="AF187">
        <f t="shared" si="2"/>
        <v>42.6</v>
      </c>
      <c r="AG187" s="22">
        <v>2.6</v>
      </c>
      <c r="AH187" s="22">
        <v>0.95551144499999996</v>
      </c>
      <c r="AI187" s="22">
        <v>0.45680473399999999</v>
      </c>
    </row>
    <row r="188" spans="1:35" x14ac:dyDescent="0.25">
      <c r="A188" s="22">
        <v>187</v>
      </c>
      <c r="B188" s="22" t="s">
        <v>191</v>
      </c>
      <c r="C188" s="22">
        <v>2003</v>
      </c>
      <c r="D188" s="22">
        <v>46</v>
      </c>
      <c r="E188" s="22" t="s">
        <v>192</v>
      </c>
      <c r="F188" s="22" t="s">
        <v>134</v>
      </c>
      <c r="G188" s="22" t="s">
        <v>110</v>
      </c>
      <c r="H188" s="22" t="s">
        <v>194</v>
      </c>
      <c r="I188" s="22">
        <v>64.09</v>
      </c>
      <c r="J188" s="22">
        <v>19.350000000000001</v>
      </c>
      <c r="K188" s="22">
        <v>300</v>
      </c>
      <c r="L188" s="22">
        <v>-11.2</v>
      </c>
      <c r="M188" s="22">
        <v>14.6</v>
      </c>
      <c r="N188" s="22">
        <v>1.2083333329999999</v>
      </c>
      <c r="O188" s="22">
        <v>622</v>
      </c>
      <c r="P188" s="22">
        <v>21.7</v>
      </c>
      <c r="Q188" s="22" t="s">
        <v>112</v>
      </c>
      <c r="R188" s="22">
        <v>1</v>
      </c>
      <c r="S188" s="22">
        <v>2</v>
      </c>
      <c r="T188" s="22" t="s">
        <v>182</v>
      </c>
      <c r="U188">
        <v>40</v>
      </c>
      <c r="V188" s="22">
        <v>0</v>
      </c>
      <c r="W188" s="22">
        <v>0</v>
      </c>
      <c r="X188" s="22">
        <v>3</v>
      </c>
      <c r="Y188">
        <v>2.6</v>
      </c>
      <c r="Z188" s="22">
        <v>4.1714285709999999</v>
      </c>
      <c r="AA188" s="22">
        <v>11.30430205</v>
      </c>
      <c r="AB188" s="22">
        <v>5</v>
      </c>
      <c r="AC188" s="22">
        <v>2.6071428569999999</v>
      </c>
      <c r="AD188" s="22">
        <v>11.42392763</v>
      </c>
      <c r="AE188" s="22">
        <v>5</v>
      </c>
      <c r="AF188">
        <f t="shared" si="2"/>
        <v>42.6</v>
      </c>
      <c r="AG188" s="22">
        <v>1.6</v>
      </c>
      <c r="AH188" s="22">
        <v>0.47000362899999998</v>
      </c>
      <c r="AI188" s="22">
        <v>5.3087499999999999</v>
      </c>
    </row>
    <row r="189" spans="1:35" x14ac:dyDescent="0.25">
      <c r="A189" s="22">
        <v>188</v>
      </c>
      <c r="B189" s="22" t="s">
        <v>191</v>
      </c>
      <c r="C189" s="22">
        <v>2003</v>
      </c>
      <c r="D189" s="22">
        <v>46</v>
      </c>
      <c r="E189" s="22" t="s">
        <v>192</v>
      </c>
      <c r="F189" s="22" t="s">
        <v>134</v>
      </c>
      <c r="G189" s="22" t="s">
        <v>110</v>
      </c>
      <c r="H189" s="22" t="s">
        <v>195</v>
      </c>
      <c r="I189" s="22">
        <v>56.51</v>
      </c>
      <c r="J189" s="22">
        <v>13.27</v>
      </c>
      <c r="K189" s="22">
        <v>160</v>
      </c>
      <c r="L189" s="22">
        <v>-2.5</v>
      </c>
      <c r="M189" s="22">
        <v>15.7</v>
      </c>
      <c r="N189" s="22">
        <v>6.35</v>
      </c>
      <c r="O189" s="22">
        <v>852</v>
      </c>
      <c r="P189" s="22">
        <v>17.5</v>
      </c>
      <c r="Q189" s="22" t="s">
        <v>98</v>
      </c>
      <c r="R189" s="22">
        <v>0</v>
      </c>
      <c r="S189" s="22">
        <v>2</v>
      </c>
      <c r="T189" s="22" t="s">
        <v>182</v>
      </c>
      <c r="U189">
        <v>40</v>
      </c>
      <c r="V189" s="22">
        <v>0</v>
      </c>
      <c r="W189" s="22">
        <v>0</v>
      </c>
      <c r="X189" s="22">
        <v>3</v>
      </c>
      <c r="Y189">
        <v>7.1999999999999993</v>
      </c>
      <c r="Z189" s="22">
        <v>14.07857143</v>
      </c>
      <c r="AA189" s="22">
        <v>11.27754627</v>
      </c>
      <c r="AB189" s="22">
        <v>10</v>
      </c>
      <c r="AC189" s="22">
        <v>17.728571429999999</v>
      </c>
      <c r="AD189" s="22">
        <v>23.983195169999998</v>
      </c>
      <c r="AE189" s="22">
        <v>10</v>
      </c>
      <c r="AF189">
        <f t="shared" si="2"/>
        <v>47.2</v>
      </c>
      <c r="AG189" s="22">
        <v>0.79411764699999998</v>
      </c>
      <c r="AH189" s="22">
        <v>-0.23052365899999999</v>
      </c>
      <c r="AI189" s="22">
        <v>0.247173584</v>
      </c>
    </row>
    <row r="190" spans="1:35" x14ac:dyDescent="0.25">
      <c r="A190" s="22">
        <v>189</v>
      </c>
      <c r="B190" s="22" t="s">
        <v>191</v>
      </c>
      <c r="C190" s="22">
        <v>2003</v>
      </c>
      <c r="D190" s="22">
        <v>46</v>
      </c>
      <c r="E190" s="22" t="s">
        <v>192</v>
      </c>
      <c r="F190" s="22" t="s">
        <v>134</v>
      </c>
      <c r="G190" s="22" t="s">
        <v>110</v>
      </c>
      <c r="H190" s="22" t="s">
        <v>195</v>
      </c>
      <c r="I190" s="22">
        <v>56.51</v>
      </c>
      <c r="J190" s="22">
        <v>13.27</v>
      </c>
      <c r="K190" s="22">
        <v>160</v>
      </c>
      <c r="L190" s="22">
        <v>-2.5</v>
      </c>
      <c r="M190" s="22">
        <v>15.7</v>
      </c>
      <c r="N190" s="22">
        <v>6.35</v>
      </c>
      <c r="O190" s="22">
        <v>852</v>
      </c>
      <c r="P190" s="22">
        <v>21.7</v>
      </c>
      <c r="Q190" s="22" t="s">
        <v>98</v>
      </c>
      <c r="R190" s="22">
        <v>0</v>
      </c>
      <c r="S190" s="22">
        <v>2</v>
      </c>
      <c r="T190" s="22" t="s">
        <v>182</v>
      </c>
      <c r="U190">
        <v>40</v>
      </c>
      <c r="V190" s="22">
        <v>0</v>
      </c>
      <c r="W190" s="22">
        <v>0</v>
      </c>
      <c r="X190" s="22">
        <v>3</v>
      </c>
      <c r="Y190">
        <v>7.1999999999999993</v>
      </c>
      <c r="Z190" s="22">
        <v>25.49206349</v>
      </c>
      <c r="AA190" s="22">
        <v>24.099428509999999</v>
      </c>
      <c r="AB190" s="22">
        <v>9</v>
      </c>
      <c r="AC190" s="22">
        <v>29.547619050000002</v>
      </c>
      <c r="AD190" s="22">
        <v>33.814775750000003</v>
      </c>
      <c r="AE190" s="22">
        <v>9</v>
      </c>
      <c r="AF190">
        <f t="shared" si="2"/>
        <v>47.2</v>
      </c>
      <c r="AG190" s="22">
        <v>0.86274509799999999</v>
      </c>
      <c r="AH190" s="22">
        <v>-0.14763599899999999</v>
      </c>
      <c r="AI190" s="22">
        <v>0.24482363900000001</v>
      </c>
    </row>
    <row r="191" spans="1:35" x14ac:dyDescent="0.25">
      <c r="A191" s="22">
        <v>190</v>
      </c>
      <c r="B191" s="22" t="s">
        <v>197</v>
      </c>
      <c r="C191" s="22">
        <v>1998</v>
      </c>
      <c r="D191" s="22">
        <v>33</v>
      </c>
      <c r="E191" s="22" t="s">
        <v>198</v>
      </c>
      <c r="F191" s="22" t="s">
        <v>134</v>
      </c>
      <c r="G191" s="22" t="s">
        <v>110</v>
      </c>
      <c r="H191" s="22" t="s">
        <v>179</v>
      </c>
      <c r="I191" s="22">
        <v>62.48</v>
      </c>
      <c r="J191" s="22">
        <v>30.56</v>
      </c>
      <c r="K191" s="22"/>
      <c r="L191" s="22">
        <v>-10.6</v>
      </c>
      <c r="M191" s="22">
        <v>16.399999999999999</v>
      </c>
      <c r="N191" s="22">
        <v>2.3666666670000001</v>
      </c>
      <c r="O191" s="22">
        <v>606</v>
      </c>
      <c r="P191" s="22">
        <v>25</v>
      </c>
      <c r="Q191" s="22" t="s">
        <v>93</v>
      </c>
      <c r="R191" s="22">
        <v>0</v>
      </c>
      <c r="S191" s="22">
        <v>1</v>
      </c>
      <c r="T191" s="22" t="s">
        <v>182</v>
      </c>
      <c r="U191">
        <v>30</v>
      </c>
      <c r="V191" s="22">
        <v>0</v>
      </c>
      <c r="W191" s="22">
        <v>0</v>
      </c>
      <c r="X191" s="22">
        <v>3</v>
      </c>
      <c r="Y191">
        <v>2.9</v>
      </c>
      <c r="Z191" s="22">
        <v>33.6</v>
      </c>
      <c r="AA191" s="22">
        <v>12.6</v>
      </c>
      <c r="AB191" s="22">
        <v>16</v>
      </c>
      <c r="AC191" s="22">
        <v>38</v>
      </c>
      <c r="AD191" s="22">
        <v>9</v>
      </c>
      <c r="AE191" s="22">
        <v>16</v>
      </c>
      <c r="AF191">
        <f t="shared" si="2"/>
        <v>32.9</v>
      </c>
      <c r="AG191" s="22">
        <v>0.88421052600000005</v>
      </c>
      <c r="AH191" s="22">
        <v>-0.123060093</v>
      </c>
      <c r="AI191" s="22">
        <v>1.2294948999999999E-2</v>
      </c>
    </row>
    <row r="192" spans="1:35" x14ac:dyDescent="0.25">
      <c r="A192" s="22">
        <v>191</v>
      </c>
      <c r="B192" s="22" t="s">
        <v>197</v>
      </c>
      <c r="C192" s="22">
        <v>1998</v>
      </c>
      <c r="D192" s="22">
        <v>33</v>
      </c>
      <c r="E192" s="22" t="s">
        <v>198</v>
      </c>
      <c r="F192" s="22" t="s">
        <v>134</v>
      </c>
      <c r="G192" s="22" t="s">
        <v>110</v>
      </c>
      <c r="H192" s="22" t="s">
        <v>179</v>
      </c>
      <c r="I192" s="22">
        <v>62.48</v>
      </c>
      <c r="J192" s="22">
        <v>30.56</v>
      </c>
      <c r="K192" s="22"/>
      <c r="L192" s="22">
        <v>-10.6</v>
      </c>
      <c r="M192" s="22">
        <v>16.399999999999999</v>
      </c>
      <c r="N192" s="22">
        <v>2.3666666670000001</v>
      </c>
      <c r="O192" s="22">
        <v>606</v>
      </c>
      <c r="P192" s="22">
        <v>25</v>
      </c>
      <c r="Q192" s="22" t="s">
        <v>131</v>
      </c>
      <c r="R192" s="22">
        <v>0</v>
      </c>
      <c r="S192" s="22">
        <v>1</v>
      </c>
      <c r="T192" s="22" t="s">
        <v>182</v>
      </c>
      <c r="U192">
        <v>30</v>
      </c>
      <c r="V192" s="22">
        <v>0</v>
      </c>
      <c r="W192" s="22">
        <v>0</v>
      </c>
      <c r="X192" s="22">
        <v>3</v>
      </c>
      <c r="Y192">
        <v>2.9</v>
      </c>
      <c r="Z192" s="22">
        <v>30.5</v>
      </c>
      <c r="AA192" s="22">
        <v>13</v>
      </c>
      <c r="AB192" s="22">
        <v>16</v>
      </c>
      <c r="AC192" s="22">
        <v>30</v>
      </c>
      <c r="AD192" s="22">
        <v>10</v>
      </c>
      <c r="AE192" s="22">
        <v>16</v>
      </c>
      <c r="AF192">
        <f t="shared" si="2"/>
        <v>32.9</v>
      </c>
      <c r="AG192" s="22">
        <v>1.016666667</v>
      </c>
      <c r="AH192" s="22">
        <v>1.6529301999999999E-2</v>
      </c>
      <c r="AI192" s="22">
        <v>1.8298919E-2</v>
      </c>
    </row>
    <row r="193" spans="1:35" x14ac:dyDescent="0.25">
      <c r="A193" s="22">
        <v>192</v>
      </c>
      <c r="B193" s="22" t="s">
        <v>199</v>
      </c>
      <c r="C193" s="22">
        <v>2003</v>
      </c>
      <c r="D193" s="22">
        <v>29</v>
      </c>
      <c r="E193" s="22" t="s">
        <v>200</v>
      </c>
      <c r="F193" s="22" t="s">
        <v>134</v>
      </c>
      <c r="G193" s="22" t="s">
        <v>172</v>
      </c>
      <c r="H193" s="22" t="s">
        <v>201</v>
      </c>
      <c r="I193" s="22">
        <v>56.51</v>
      </c>
      <c r="J193" s="22">
        <v>13.28</v>
      </c>
      <c r="K193" s="22">
        <v>160</v>
      </c>
      <c r="L193" s="22">
        <v>-2.5</v>
      </c>
      <c r="M193" s="22">
        <v>15.7</v>
      </c>
      <c r="N193" s="22">
        <v>6.35</v>
      </c>
      <c r="O193" s="22">
        <v>852</v>
      </c>
      <c r="P193" s="22">
        <v>17</v>
      </c>
      <c r="Q193" s="22" t="s">
        <v>196</v>
      </c>
      <c r="R193" s="22">
        <v>0</v>
      </c>
      <c r="S193" s="22">
        <v>0.5</v>
      </c>
      <c r="T193" s="22" t="s">
        <v>182</v>
      </c>
      <c r="U193">
        <v>30</v>
      </c>
      <c r="V193" s="22">
        <v>0</v>
      </c>
      <c r="W193" s="22">
        <v>0</v>
      </c>
      <c r="X193" s="22">
        <v>3</v>
      </c>
      <c r="Y193">
        <v>7.1999999999999993</v>
      </c>
      <c r="Z193" s="22">
        <v>46.4</v>
      </c>
      <c r="AA193" s="22">
        <v>9.3166517590000009</v>
      </c>
      <c r="AB193" s="22">
        <v>5</v>
      </c>
      <c r="AC193" s="22">
        <v>38.200000000000003</v>
      </c>
      <c r="AD193" s="22">
        <v>16.300306750000001</v>
      </c>
      <c r="AE193" s="22">
        <v>5</v>
      </c>
      <c r="AF193">
        <f t="shared" si="2"/>
        <v>37.200000000000003</v>
      </c>
      <c r="AG193" s="22">
        <v>1.2146596860000001</v>
      </c>
      <c r="AH193" s="22">
        <v>0.194463944</v>
      </c>
      <c r="AI193" s="22">
        <v>4.4479534000000001E-2</v>
      </c>
    </row>
    <row r="194" spans="1:35" x14ac:dyDescent="0.25">
      <c r="A194" s="22">
        <v>193</v>
      </c>
      <c r="B194" s="22" t="s">
        <v>199</v>
      </c>
      <c r="C194" s="22">
        <v>2003</v>
      </c>
      <c r="D194" s="22">
        <v>29</v>
      </c>
      <c r="E194" s="22" t="s">
        <v>200</v>
      </c>
      <c r="F194" s="22" t="s">
        <v>134</v>
      </c>
      <c r="G194" s="22" t="s">
        <v>172</v>
      </c>
      <c r="H194" s="22" t="s">
        <v>201</v>
      </c>
      <c r="I194" s="22">
        <v>56.51</v>
      </c>
      <c r="J194" s="22">
        <v>13.28</v>
      </c>
      <c r="K194" s="22">
        <v>160</v>
      </c>
      <c r="L194" s="22">
        <v>-2.5</v>
      </c>
      <c r="M194" s="22">
        <v>15.7</v>
      </c>
      <c r="N194" s="22">
        <v>6.35</v>
      </c>
      <c r="O194" s="22">
        <v>852</v>
      </c>
      <c r="P194" s="22">
        <v>17</v>
      </c>
      <c r="Q194" s="22" t="s">
        <v>112</v>
      </c>
      <c r="R194" s="22">
        <v>1</v>
      </c>
      <c r="S194" s="22">
        <v>0.5</v>
      </c>
      <c r="T194" s="22" t="s">
        <v>182</v>
      </c>
      <c r="U194">
        <v>30</v>
      </c>
      <c r="V194" s="22">
        <v>0</v>
      </c>
      <c r="W194" s="22">
        <v>0</v>
      </c>
      <c r="X194" s="22">
        <v>3</v>
      </c>
      <c r="Y194">
        <v>7.1999999999999993</v>
      </c>
      <c r="Z194" s="22">
        <v>19</v>
      </c>
      <c r="AA194" s="22">
        <v>1.870828693</v>
      </c>
      <c r="AB194" s="22">
        <v>5</v>
      </c>
      <c r="AC194" s="22">
        <v>21.4</v>
      </c>
      <c r="AD194" s="22">
        <v>2.5099800800000001</v>
      </c>
      <c r="AE194" s="22">
        <v>5</v>
      </c>
      <c r="AF194">
        <f t="shared" si="2"/>
        <v>37.200000000000003</v>
      </c>
      <c r="AG194" s="22">
        <v>0.88785046700000003</v>
      </c>
      <c r="AH194" s="22">
        <v>-0.118951943</v>
      </c>
      <c r="AI194" s="22">
        <v>4.69039E-3</v>
      </c>
    </row>
    <row r="195" spans="1:35" x14ac:dyDescent="0.25">
      <c r="A195" s="22">
        <v>194</v>
      </c>
      <c r="B195" s="22" t="s">
        <v>199</v>
      </c>
      <c r="C195" s="22">
        <v>2003</v>
      </c>
      <c r="D195" s="22">
        <v>29</v>
      </c>
      <c r="E195" s="22" t="s">
        <v>200</v>
      </c>
      <c r="F195" s="22" t="s">
        <v>134</v>
      </c>
      <c r="G195" s="22" t="s">
        <v>172</v>
      </c>
      <c r="H195" s="22" t="s">
        <v>201</v>
      </c>
      <c r="I195" s="22">
        <v>56.51</v>
      </c>
      <c r="J195" s="22">
        <v>13.28</v>
      </c>
      <c r="K195" s="22">
        <v>160</v>
      </c>
      <c r="L195" s="22">
        <v>-2.5</v>
      </c>
      <c r="M195" s="22">
        <v>15.7</v>
      </c>
      <c r="N195" s="22">
        <v>6.35</v>
      </c>
      <c r="O195" s="22">
        <v>852</v>
      </c>
      <c r="P195" s="22">
        <v>17</v>
      </c>
      <c r="Q195" s="22" t="s">
        <v>98</v>
      </c>
      <c r="R195" s="22">
        <v>0</v>
      </c>
      <c r="S195" s="22">
        <v>0.5</v>
      </c>
      <c r="T195" s="22" t="s">
        <v>182</v>
      </c>
      <c r="U195">
        <v>30</v>
      </c>
      <c r="V195" s="22">
        <v>0</v>
      </c>
      <c r="W195" s="22">
        <v>0</v>
      </c>
      <c r="X195" s="22">
        <v>3</v>
      </c>
      <c r="Y195">
        <v>7.1999999999999993</v>
      </c>
      <c r="Z195" s="22">
        <v>34.200000000000003</v>
      </c>
      <c r="AA195" s="22">
        <v>20.413231</v>
      </c>
      <c r="AB195" s="22">
        <v>5</v>
      </c>
      <c r="AC195" s="22">
        <v>38.799999999999997</v>
      </c>
      <c r="AD195" s="22">
        <v>12.6964562</v>
      </c>
      <c r="AE195" s="22">
        <v>5</v>
      </c>
      <c r="AF195">
        <f t="shared" ref="AF195:AF257" si="3">U195+Y195</f>
        <v>37.200000000000003</v>
      </c>
      <c r="AG195" s="22">
        <v>0.88144329899999996</v>
      </c>
      <c r="AH195" s="22">
        <v>-0.12619460299999999</v>
      </c>
      <c r="AI195" s="22">
        <v>9.2668359000000006E-2</v>
      </c>
    </row>
    <row r="196" spans="1:35" x14ac:dyDescent="0.25">
      <c r="A196" s="22">
        <v>195</v>
      </c>
      <c r="B196" s="22" t="s">
        <v>202</v>
      </c>
      <c r="C196" s="22">
        <v>2000</v>
      </c>
      <c r="D196" s="22">
        <v>30</v>
      </c>
      <c r="E196" s="22" t="s">
        <v>200</v>
      </c>
      <c r="F196" s="22" t="s">
        <v>134</v>
      </c>
      <c r="G196" s="22" t="s">
        <v>172</v>
      </c>
      <c r="H196" s="22" t="s">
        <v>152</v>
      </c>
      <c r="I196" s="22">
        <v>52.49</v>
      </c>
      <c r="J196" s="22">
        <v>6.26</v>
      </c>
      <c r="K196" s="22">
        <v>17</v>
      </c>
      <c r="L196" s="22">
        <v>1.4</v>
      </c>
      <c r="M196" s="22">
        <v>17</v>
      </c>
      <c r="N196" s="22">
        <v>9.2249999999999996</v>
      </c>
      <c r="O196" s="22">
        <v>781</v>
      </c>
      <c r="P196" s="22">
        <v>18</v>
      </c>
      <c r="Q196" s="22" t="s">
        <v>102</v>
      </c>
      <c r="R196" s="22">
        <v>0</v>
      </c>
      <c r="S196" s="22">
        <v>0.5</v>
      </c>
      <c r="T196" s="22" t="s">
        <v>182</v>
      </c>
      <c r="U196">
        <v>25</v>
      </c>
      <c r="V196" s="22">
        <v>0</v>
      </c>
      <c r="W196" s="22">
        <v>0</v>
      </c>
      <c r="X196" s="22">
        <v>3</v>
      </c>
      <c r="Y196">
        <v>15.1</v>
      </c>
      <c r="Z196" s="22">
        <v>54.166666669999998</v>
      </c>
      <c r="AA196" s="22">
        <v>5.8452259719999997</v>
      </c>
      <c r="AB196" s="22">
        <v>6</v>
      </c>
      <c r="AC196" s="22">
        <v>65.833333330000002</v>
      </c>
      <c r="AD196" s="22">
        <v>8.6120071219999996</v>
      </c>
      <c r="AE196" s="22">
        <v>6</v>
      </c>
      <c r="AF196">
        <f t="shared" si="3"/>
        <v>40.1</v>
      </c>
      <c r="AG196" s="22">
        <v>0.82278481000000003</v>
      </c>
      <c r="AH196" s="22">
        <v>-0.19506058300000001</v>
      </c>
      <c r="AI196" s="22">
        <v>4.7929349999999999E-3</v>
      </c>
    </row>
    <row r="197" spans="1:35" x14ac:dyDescent="0.25">
      <c r="A197" s="22">
        <v>196</v>
      </c>
      <c r="B197" s="22" t="s">
        <v>202</v>
      </c>
      <c r="C197" s="22">
        <v>2000</v>
      </c>
      <c r="D197" s="22">
        <v>30</v>
      </c>
      <c r="E197" s="22" t="s">
        <v>200</v>
      </c>
      <c r="F197" s="22" t="s">
        <v>134</v>
      </c>
      <c r="G197" s="22" t="s">
        <v>172</v>
      </c>
      <c r="H197" s="22" t="s">
        <v>152</v>
      </c>
      <c r="I197" s="22">
        <v>52.49</v>
      </c>
      <c r="J197" s="22">
        <v>6.26</v>
      </c>
      <c r="K197" s="22">
        <v>17</v>
      </c>
      <c r="L197" s="22">
        <v>1.4</v>
      </c>
      <c r="M197" s="22">
        <v>17</v>
      </c>
      <c r="N197" s="22">
        <v>9.2249999999999996</v>
      </c>
      <c r="O197" s="22">
        <v>781</v>
      </c>
      <c r="P197" s="22">
        <v>18</v>
      </c>
      <c r="Q197" s="22" t="s">
        <v>102</v>
      </c>
      <c r="R197" s="22">
        <v>0</v>
      </c>
      <c r="S197" s="22">
        <v>0.5</v>
      </c>
      <c r="T197" s="22" t="s">
        <v>182</v>
      </c>
      <c r="U197">
        <v>50</v>
      </c>
      <c r="V197" s="22">
        <v>0</v>
      </c>
      <c r="W197" s="22">
        <v>0</v>
      </c>
      <c r="X197" s="22">
        <v>3</v>
      </c>
      <c r="Y197">
        <v>15.1</v>
      </c>
      <c r="Z197" s="22">
        <v>64.166666669999998</v>
      </c>
      <c r="AA197" s="22">
        <v>11.143009770000001</v>
      </c>
      <c r="AB197" s="22">
        <v>6</v>
      </c>
      <c r="AC197" s="22">
        <v>65.833333330000002</v>
      </c>
      <c r="AD197" s="22">
        <v>8.6120071219999996</v>
      </c>
      <c r="AE197" s="22">
        <v>6</v>
      </c>
      <c r="AF197">
        <f t="shared" si="3"/>
        <v>65.099999999999994</v>
      </c>
      <c r="AG197" s="22">
        <v>0.97468354400000001</v>
      </c>
      <c r="AH197" s="22">
        <v>-2.5642431E-2</v>
      </c>
      <c r="AI197" s="22">
        <v>7.8782499999999998E-3</v>
      </c>
    </row>
    <row r="198" spans="1:35" x14ac:dyDescent="0.25">
      <c r="A198" s="22">
        <v>197</v>
      </c>
      <c r="B198" s="22" t="s">
        <v>202</v>
      </c>
      <c r="C198" s="22">
        <v>2000</v>
      </c>
      <c r="D198" s="22">
        <v>30</v>
      </c>
      <c r="E198" s="22" t="s">
        <v>200</v>
      </c>
      <c r="F198" s="22" t="s">
        <v>134</v>
      </c>
      <c r="G198" s="22" t="s">
        <v>172</v>
      </c>
      <c r="H198" s="22" t="s">
        <v>152</v>
      </c>
      <c r="I198" s="22">
        <v>52.49</v>
      </c>
      <c r="J198" s="22">
        <v>6.26</v>
      </c>
      <c r="K198" s="22">
        <v>17</v>
      </c>
      <c r="L198" s="22">
        <v>1.4</v>
      </c>
      <c r="M198" s="22">
        <v>17</v>
      </c>
      <c r="N198" s="22">
        <v>9.2249999999999996</v>
      </c>
      <c r="O198" s="22">
        <v>781</v>
      </c>
      <c r="P198" s="22">
        <v>18</v>
      </c>
      <c r="Q198" s="22" t="s">
        <v>102</v>
      </c>
      <c r="R198" s="22">
        <v>0</v>
      </c>
      <c r="S198" s="22">
        <v>0.5</v>
      </c>
      <c r="T198" s="22" t="s">
        <v>182</v>
      </c>
      <c r="U198">
        <v>75</v>
      </c>
      <c r="V198" s="22">
        <v>0</v>
      </c>
      <c r="W198" s="22">
        <v>0</v>
      </c>
      <c r="X198" s="22">
        <v>3</v>
      </c>
      <c r="Y198">
        <v>15.1</v>
      </c>
      <c r="Z198" s="22">
        <v>55.833333330000002</v>
      </c>
      <c r="AA198" s="22">
        <v>8.6120071219999996</v>
      </c>
      <c r="AB198" s="22">
        <v>6</v>
      </c>
      <c r="AC198" s="22">
        <v>65.833333330000002</v>
      </c>
      <c r="AD198" s="22">
        <v>8.6120071219999996</v>
      </c>
      <c r="AE198" s="22">
        <v>6</v>
      </c>
      <c r="AF198">
        <f t="shared" si="3"/>
        <v>90.1</v>
      </c>
      <c r="AG198" s="22">
        <v>0.84810126600000002</v>
      </c>
      <c r="AH198" s="22">
        <v>-0.164755233</v>
      </c>
      <c r="AI198" s="22">
        <v>6.8173549999999998E-3</v>
      </c>
    </row>
    <row r="199" spans="1:35" x14ac:dyDescent="0.25">
      <c r="A199" s="22">
        <v>198</v>
      </c>
      <c r="B199" s="22" t="s">
        <v>202</v>
      </c>
      <c r="C199" s="22">
        <v>2000</v>
      </c>
      <c r="D199" s="22">
        <v>30</v>
      </c>
      <c r="E199" s="22" t="s">
        <v>200</v>
      </c>
      <c r="F199" s="22" t="s">
        <v>134</v>
      </c>
      <c r="G199" s="22" t="s">
        <v>172</v>
      </c>
      <c r="H199" s="22" t="s">
        <v>152</v>
      </c>
      <c r="I199" s="22">
        <v>52.49</v>
      </c>
      <c r="J199" s="22">
        <v>6.26</v>
      </c>
      <c r="K199" s="22">
        <v>17</v>
      </c>
      <c r="L199" s="22">
        <v>1.4</v>
      </c>
      <c r="M199" s="22">
        <v>17</v>
      </c>
      <c r="N199" s="22">
        <v>9.2249999999999996</v>
      </c>
      <c r="O199" s="22">
        <v>781</v>
      </c>
      <c r="P199" s="22">
        <v>18</v>
      </c>
      <c r="Q199" s="22" t="s">
        <v>102</v>
      </c>
      <c r="R199" s="22">
        <v>0</v>
      </c>
      <c r="S199" s="22">
        <v>0.5</v>
      </c>
      <c r="T199" s="22" t="s">
        <v>182</v>
      </c>
      <c r="U199">
        <v>100</v>
      </c>
      <c r="V199" s="22">
        <v>0</v>
      </c>
      <c r="W199" s="22">
        <v>0</v>
      </c>
      <c r="X199" s="22">
        <v>3</v>
      </c>
      <c r="Y199">
        <v>15.1</v>
      </c>
      <c r="Z199" s="22">
        <v>55.833333330000002</v>
      </c>
      <c r="AA199" s="22">
        <v>8.0104098940000004</v>
      </c>
      <c r="AB199" s="22">
        <v>6</v>
      </c>
      <c r="AC199" s="22">
        <v>65.833333330000002</v>
      </c>
      <c r="AD199" s="22">
        <v>8.6120071219999996</v>
      </c>
      <c r="AE199" s="22">
        <v>6</v>
      </c>
      <c r="AF199">
        <f t="shared" si="3"/>
        <v>115.1</v>
      </c>
      <c r="AG199" s="22">
        <v>0.84810126600000002</v>
      </c>
      <c r="AH199" s="22">
        <v>-0.164755233</v>
      </c>
      <c r="AI199" s="22">
        <v>6.2827150000000003E-3</v>
      </c>
    </row>
    <row r="200" spans="1:35" x14ac:dyDescent="0.25">
      <c r="A200" s="22">
        <v>199</v>
      </c>
      <c r="B200" s="22" t="s">
        <v>202</v>
      </c>
      <c r="C200" s="22">
        <v>2000</v>
      </c>
      <c r="D200" s="22">
        <v>30</v>
      </c>
      <c r="E200" s="22" t="s">
        <v>200</v>
      </c>
      <c r="F200" s="22" t="s">
        <v>134</v>
      </c>
      <c r="G200" s="22" t="s">
        <v>172</v>
      </c>
      <c r="H200" s="22" t="s">
        <v>152</v>
      </c>
      <c r="I200" s="22">
        <v>52.49</v>
      </c>
      <c r="J200" s="22">
        <v>6.26</v>
      </c>
      <c r="K200" s="22">
        <v>17</v>
      </c>
      <c r="L200" s="22">
        <v>1.4</v>
      </c>
      <c r="M200" s="22">
        <v>17</v>
      </c>
      <c r="N200" s="22">
        <v>9.2249999999999996</v>
      </c>
      <c r="O200" s="22">
        <v>781</v>
      </c>
      <c r="P200" s="22">
        <v>18</v>
      </c>
      <c r="Q200" s="22" t="s">
        <v>98</v>
      </c>
      <c r="R200" s="22">
        <v>0</v>
      </c>
      <c r="S200" s="22">
        <v>0.5</v>
      </c>
      <c r="T200" s="22" t="s">
        <v>182</v>
      </c>
      <c r="U200">
        <v>25</v>
      </c>
      <c r="V200" s="22">
        <v>0</v>
      </c>
      <c r="W200" s="22">
        <v>0</v>
      </c>
      <c r="X200" s="22">
        <v>3</v>
      </c>
      <c r="Y200">
        <v>15.1</v>
      </c>
      <c r="Z200" s="22">
        <v>39.666666669999998</v>
      </c>
      <c r="AA200" s="22">
        <v>4.9665548089999998</v>
      </c>
      <c r="AB200" s="22">
        <v>6</v>
      </c>
      <c r="AC200" s="22">
        <v>37.5</v>
      </c>
      <c r="AD200" s="22">
        <v>5.2440442410000001</v>
      </c>
      <c r="AE200" s="22">
        <v>6</v>
      </c>
      <c r="AF200">
        <f t="shared" si="3"/>
        <v>40.1</v>
      </c>
      <c r="AG200" s="22">
        <v>1.0577777779999999</v>
      </c>
      <c r="AH200" s="22">
        <v>5.6170271000000001E-2</v>
      </c>
      <c r="AI200" s="22">
        <v>5.8720689999999997E-3</v>
      </c>
    </row>
    <row r="201" spans="1:35" x14ac:dyDescent="0.25">
      <c r="A201" s="22">
        <v>200</v>
      </c>
      <c r="B201" s="22" t="s">
        <v>202</v>
      </c>
      <c r="C201" s="22">
        <v>2000</v>
      </c>
      <c r="D201" s="22">
        <v>30</v>
      </c>
      <c r="E201" s="22" t="s">
        <v>200</v>
      </c>
      <c r="F201" s="22" t="s">
        <v>134</v>
      </c>
      <c r="G201" s="22" t="s">
        <v>172</v>
      </c>
      <c r="H201" s="22" t="s">
        <v>152</v>
      </c>
      <c r="I201" s="22">
        <v>52.49</v>
      </c>
      <c r="J201" s="22">
        <v>6.26</v>
      </c>
      <c r="K201" s="22">
        <v>17</v>
      </c>
      <c r="L201" s="22">
        <v>1.4</v>
      </c>
      <c r="M201" s="22">
        <v>17</v>
      </c>
      <c r="N201" s="22">
        <v>9.2249999999999996</v>
      </c>
      <c r="O201" s="22">
        <v>781</v>
      </c>
      <c r="P201" s="22">
        <v>18</v>
      </c>
      <c r="Q201" s="22" t="s">
        <v>98</v>
      </c>
      <c r="R201" s="22">
        <v>0</v>
      </c>
      <c r="S201" s="22">
        <v>0.5</v>
      </c>
      <c r="T201" s="22" t="s">
        <v>182</v>
      </c>
      <c r="U201">
        <v>50</v>
      </c>
      <c r="V201" s="22">
        <v>0</v>
      </c>
      <c r="W201" s="22">
        <v>0</v>
      </c>
      <c r="X201" s="22">
        <v>3</v>
      </c>
      <c r="Y201">
        <v>15.1</v>
      </c>
      <c r="Z201" s="22">
        <v>35.5</v>
      </c>
      <c r="AA201" s="22">
        <v>3.9370039370000001</v>
      </c>
      <c r="AB201" s="22">
        <v>6</v>
      </c>
      <c r="AC201" s="22">
        <v>37.5</v>
      </c>
      <c r="AD201" s="22">
        <v>5.2440442410000001</v>
      </c>
      <c r="AE201" s="22">
        <v>6</v>
      </c>
      <c r="AF201">
        <f t="shared" si="3"/>
        <v>65.099999999999994</v>
      </c>
      <c r="AG201" s="22">
        <v>0.94666666700000002</v>
      </c>
      <c r="AH201" s="22">
        <v>-5.4808236000000003E-2</v>
      </c>
      <c r="AI201" s="22">
        <v>5.3091170000000003E-3</v>
      </c>
    </row>
    <row r="202" spans="1:35" x14ac:dyDescent="0.25">
      <c r="A202" s="22">
        <v>201</v>
      </c>
      <c r="B202" s="22" t="s">
        <v>202</v>
      </c>
      <c r="C202" s="22">
        <v>2000</v>
      </c>
      <c r="D202" s="22">
        <v>30</v>
      </c>
      <c r="E202" s="22" t="s">
        <v>200</v>
      </c>
      <c r="F202" s="22" t="s">
        <v>134</v>
      </c>
      <c r="G202" s="22" t="s">
        <v>172</v>
      </c>
      <c r="H202" s="22" t="s">
        <v>152</v>
      </c>
      <c r="I202" s="22">
        <v>52.49</v>
      </c>
      <c r="J202" s="22">
        <v>6.26</v>
      </c>
      <c r="K202" s="22">
        <v>17</v>
      </c>
      <c r="L202" s="22">
        <v>1.4</v>
      </c>
      <c r="M202" s="22">
        <v>17</v>
      </c>
      <c r="N202" s="22">
        <v>9.2249999999999996</v>
      </c>
      <c r="O202" s="22">
        <v>781</v>
      </c>
      <c r="P202" s="22">
        <v>18</v>
      </c>
      <c r="Q202" s="22" t="s">
        <v>98</v>
      </c>
      <c r="R202" s="22">
        <v>0</v>
      </c>
      <c r="S202" s="22">
        <v>0.5</v>
      </c>
      <c r="T202" s="22" t="s">
        <v>182</v>
      </c>
      <c r="U202">
        <v>75</v>
      </c>
      <c r="V202" s="22">
        <v>0</v>
      </c>
      <c r="W202" s="22">
        <v>0</v>
      </c>
      <c r="X202" s="22">
        <v>3</v>
      </c>
      <c r="Y202">
        <v>15.1</v>
      </c>
      <c r="Z202" s="22">
        <v>35.333333330000002</v>
      </c>
      <c r="AA202" s="22">
        <v>5.8878405779999996</v>
      </c>
      <c r="AB202" s="22">
        <v>6</v>
      </c>
      <c r="AC202" s="22">
        <v>37.5</v>
      </c>
      <c r="AD202" s="22">
        <v>5.2440442410000001</v>
      </c>
      <c r="AE202" s="22">
        <v>6</v>
      </c>
      <c r="AF202">
        <f t="shared" si="3"/>
        <v>90.1</v>
      </c>
      <c r="AG202" s="22">
        <v>0.94222222200000005</v>
      </c>
      <c r="AH202" s="22">
        <v>-5.9514127999999999E-2</v>
      </c>
      <c r="AI202" s="22">
        <v>7.8872409999999997E-3</v>
      </c>
    </row>
    <row r="203" spans="1:35" x14ac:dyDescent="0.25">
      <c r="A203" s="22">
        <v>202</v>
      </c>
      <c r="B203" s="22" t="s">
        <v>202</v>
      </c>
      <c r="C203" s="22">
        <v>2000</v>
      </c>
      <c r="D203" s="22">
        <v>30</v>
      </c>
      <c r="E203" s="22" t="s">
        <v>200</v>
      </c>
      <c r="F203" s="22" t="s">
        <v>134</v>
      </c>
      <c r="G203" s="22" t="s">
        <v>172</v>
      </c>
      <c r="H203" s="22" t="s">
        <v>152</v>
      </c>
      <c r="I203" s="22">
        <v>52.49</v>
      </c>
      <c r="J203" s="22">
        <v>6.26</v>
      </c>
      <c r="K203" s="22">
        <v>17</v>
      </c>
      <c r="L203" s="22">
        <v>1.4</v>
      </c>
      <c r="M203" s="22">
        <v>17</v>
      </c>
      <c r="N203" s="22">
        <v>9.2249999999999996</v>
      </c>
      <c r="O203" s="22">
        <v>781</v>
      </c>
      <c r="P203" s="22">
        <v>18</v>
      </c>
      <c r="Q203" s="22" t="s">
        <v>98</v>
      </c>
      <c r="R203" s="22">
        <v>0</v>
      </c>
      <c r="S203" s="22">
        <v>0.5</v>
      </c>
      <c r="T203" s="22" t="s">
        <v>182</v>
      </c>
      <c r="U203">
        <v>100</v>
      </c>
      <c r="V203" s="22">
        <v>0</v>
      </c>
      <c r="W203" s="22">
        <v>0</v>
      </c>
      <c r="X203" s="22">
        <v>3</v>
      </c>
      <c r="Y203">
        <v>15.1</v>
      </c>
      <c r="Z203" s="22">
        <v>29.166666670000001</v>
      </c>
      <c r="AA203" s="22">
        <v>5.8452259719999997</v>
      </c>
      <c r="AB203" s="22">
        <v>6</v>
      </c>
      <c r="AC203" s="22">
        <v>37.5</v>
      </c>
      <c r="AD203" s="22">
        <v>5.2440442410000001</v>
      </c>
      <c r="AE203" s="22">
        <v>6</v>
      </c>
      <c r="AF203">
        <f t="shared" si="3"/>
        <v>115.1</v>
      </c>
      <c r="AG203" s="22">
        <v>0.77777777800000003</v>
      </c>
      <c r="AH203" s="22">
        <v>-0.25131442799999998</v>
      </c>
      <c r="AI203" s="22">
        <v>9.9531370000000008E-3</v>
      </c>
    </row>
    <row r="204" spans="1:35" x14ac:dyDescent="0.25">
      <c r="A204" s="22">
        <v>203</v>
      </c>
      <c r="B204" s="22" t="s">
        <v>203</v>
      </c>
      <c r="C204" s="22">
        <v>1999</v>
      </c>
      <c r="D204" s="22">
        <v>32</v>
      </c>
      <c r="E204" s="22" t="s">
        <v>204</v>
      </c>
      <c r="F204" s="22" t="s">
        <v>134</v>
      </c>
      <c r="G204" s="22" t="s">
        <v>110</v>
      </c>
      <c r="H204" s="22" t="s">
        <v>205</v>
      </c>
      <c r="I204" s="22">
        <v>52.49</v>
      </c>
      <c r="J204" s="22">
        <v>6.25</v>
      </c>
      <c r="K204" s="22">
        <v>13</v>
      </c>
      <c r="L204" s="22">
        <v>1.4</v>
      </c>
      <c r="M204" s="22">
        <v>17</v>
      </c>
      <c r="N204" s="22">
        <v>9.2249999999999996</v>
      </c>
      <c r="O204" s="22">
        <v>781</v>
      </c>
      <c r="P204" s="22">
        <v>15</v>
      </c>
      <c r="Q204" s="22" t="s">
        <v>102</v>
      </c>
      <c r="R204" s="22">
        <v>0</v>
      </c>
      <c r="S204" s="22">
        <v>3</v>
      </c>
      <c r="T204" s="22" t="s">
        <v>182</v>
      </c>
      <c r="U204">
        <v>2.5</v>
      </c>
      <c r="V204" s="22">
        <v>0</v>
      </c>
      <c r="W204" s="22">
        <v>1</v>
      </c>
      <c r="X204" s="22">
        <v>4</v>
      </c>
      <c r="Y204">
        <v>14.2</v>
      </c>
      <c r="Z204" s="22">
        <v>21.583333329999999</v>
      </c>
      <c r="AA204" s="22">
        <v>8.465069841</v>
      </c>
      <c r="AB204" s="22">
        <v>4</v>
      </c>
      <c r="AC204" s="22">
        <v>26.75</v>
      </c>
      <c r="AD204" s="22">
        <v>2.9234049149999999</v>
      </c>
      <c r="AE204" s="22">
        <v>4</v>
      </c>
      <c r="AF204">
        <f t="shared" si="3"/>
        <v>16.7</v>
      </c>
      <c r="AG204" s="22">
        <v>0.80685358299999999</v>
      </c>
      <c r="AH204" s="22">
        <v>-0.21461306099999999</v>
      </c>
      <c r="AI204" s="22">
        <v>4.1441862000000003E-2</v>
      </c>
    </row>
    <row r="205" spans="1:35" x14ac:dyDescent="0.25">
      <c r="A205" s="22">
        <v>204</v>
      </c>
      <c r="B205" s="22" t="s">
        <v>203</v>
      </c>
      <c r="C205" s="22">
        <v>1999</v>
      </c>
      <c r="D205" s="22">
        <v>32</v>
      </c>
      <c r="E205" s="22" t="s">
        <v>204</v>
      </c>
      <c r="F205" s="22" t="s">
        <v>134</v>
      </c>
      <c r="G205" s="22" t="s">
        <v>110</v>
      </c>
      <c r="H205" s="22" t="s">
        <v>205</v>
      </c>
      <c r="I205" s="22">
        <v>52.49</v>
      </c>
      <c r="J205" s="22">
        <v>6.25</v>
      </c>
      <c r="K205" s="22">
        <v>13</v>
      </c>
      <c r="L205" s="22">
        <v>1.4</v>
      </c>
      <c r="M205" s="22">
        <v>17</v>
      </c>
      <c r="N205" s="22">
        <v>9.2249999999999996</v>
      </c>
      <c r="O205" s="22">
        <v>781</v>
      </c>
      <c r="P205" s="22">
        <v>15</v>
      </c>
      <c r="Q205" s="22" t="s">
        <v>102</v>
      </c>
      <c r="R205" s="22">
        <v>0</v>
      </c>
      <c r="S205" s="22">
        <v>3</v>
      </c>
      <c r="T205" s="22" t="s">
        <v>182</v>
      </c>
      <c r="U205">
        <v>5</v>
      </c>
      <c r="V205" s="22">
        <v>0</v>
      </c>
      <c r="W205" s="22">
        <v>1</v>
      </c>
      <c r="X205" s="22">
        <v>4</v>
      </c>
      <c r="Y205">
        <v>14.2</v>
      </c>
      <c r="Z205" s="22">
        <v>27.75</v>
      </c>
      <c r="AA205" s="22">
        <v>2.1322045620000001</v>
      </c>
      <c r="AB205" s="22">
        <v>4</v>
      </c>
      <c r="AC205" s="22">
        <v>26.75</v>
      </c>
      <c r="AD205" s="22">
        <v>2.9234049149999999</v>
      </c>
      <c r="AE205" s="22">
        <v>4</v>
      </c>
      <c r="AF205">
        <f t="shared" si="3"/>
        <v>19.2</v>
      </c>
      <c r="AG205" s="22">
        <v>1.037383178</v>
      </c>
      <c r="AH205" s="22">
        <v>3.6701366999999999E-2</v>
      </c>
      <c r="AI205" s="22">
        <v>4.4618169999999999E-3</v>
      </c>
    </row>
    <row r="206" spans="1:35" x14ac:dyDescent="0.25">
      <c r="A206" s="22">
        <v>205</v>
      </c>
      <c r="B206" s="22" t="s">
        <v>203</v>
      </c>
      <c r="C206" s="22">
        <v>1999</v>
      </c>
      <c r="D206" s="22">
        <v>32</v>
      </c>
      <c r="E206" s="22" t="s">
        <v>204</v>
      </c>
      <c r="F206" s="22" t="s">
        <v>134</v>
      </c>
      <c r="G206" s="22" t="s">
        <v>110</v>
      </c>
      <c r="H206" s="22" t="s">
        <v>205</v>
      </c>
      <c r="I206" s="22">
        <v>52.49</v>
      </c>
      <c r="J206" s="22">
        <v>6.25</v>
      </c>
      <c r="K206" s="22">
        <v>13</v>
      </c>
      <c r="L206" s="22">
        <v>1.4</v>
      </c>
      <c r="M206" s="22">
        <v>17</v>
      </c>
      <c r="N206" s="22">
        <v>9.2249999999999996</v>
      </c>
      <c r="O206" s="22">
        <v>781</v>
      </c>
      <c r="P206" s="22">
        <v>15</v>
      </c>
      <c r="Q206" s="22" t="s">
        <v>102</v>
      </c>
      <c r="R206" s="22">
        <v>0</v>
      </c>
      <c r="S206" s="22">
        <v>3</v>
      </c>
      <c r="T206" s="22" t="s">
        <v>182</v>
      </c>
      <c r="U206">
        <v>10</v>
      </c>
      <c r="V206" s="22">
        <v>0</v>
      </c>
      <c r="W206" s="22">
        <v>1</v>
      </c>
      <c r="X206" s="22">
        <v>4</v>
      </c>
      <c r="Y206">
        <v>14.2</v>
      </c>
      <c r="Z206" s="22">
        <v>19.416666670000001</v>
      </c>
      <c r="AA206" s="22">
        <v>13.203184240000001</v>
      </c>
      <c r="AB206" s="22">
        <v>4</v>
      </c>
      <c r="AC206" s="22">
        <v>26.75</v>
      </c>
      <c r="AD206" s="22">
        <v>2.9234049149999999</v>
      </c>
      <c r="AE206" s="22">
        <v>4</v>
      </c>
      <c r="AF206">
        <f t="shared" si="3"/>
        <v>24.2</v>
      </c>
      <c r="AG206" s="22">
        <v>0.72585669799999997</v>
      </c>
      <c r="AH206" s="22">
        <v>-0.32040267</v>
      </c>
      <c r="AI206" s="22">
        <v>0.118583256</v>
      </c>
    </row>
    <row r="207" spans="1:35" x14ac:dyDescent="0.25">
      <c r="A207" s="22">
        <v>206</v>
      </c>
      <c r="B207" s="22" t="s">
        <v>203</v>
      </c>
      <c r="C207" s="22">
        <v>1999</v>
      </c>
      <c r="D207" s="22">
        <v>32</v>
      </c>
      <c r="E207" s="22" t="s">
        <v>204</v>
      </c>
      <c r="F207" s="22" t="s">
        <v>134</v>
      </c>
      <c r="G207" s="22" t="s">
        <v>110</v>
      </c>
      <c r="H207" s="22" t="s">
        <v>205</v>
      </c>
      <c r="I207" s="22">
        <v>52.49</v>
      </c>
      <c r="J207" s="22">
        <v>6.25</v>
      </c>
      <c r="K207" s="22">
        <v>13</v>
      </c>
      <c r="L207" s="22">
        <v>1.4</v>
      </c>
      <c r="M207" s="22">
        <v>17</v>
      </c>
      <c r="N207" s="22">
        <v>9.2249999999999996</v>
      </c>
      <c r="O207" s="22">
        <v>781</v>
      </c>
      <c r="P207" s="22">
        <v>15</v>
      </c>
      <c r="Q207" s="22" t="s">
        <v>102</v>
      </c>
      <c r="R207" s="22">
        <v>0</v>
      </c>
      <c r="S207" s="22">
        <v>3</v>
      </c>
      <c r="T207" s="22" t="s">
        <v>182</v>
      </c>
      <c r="U207">
        <v>20</v>
      </c>
      <c r="V207" s="22">
        <v>0</v>
      </c>
      <c r="W207" s="22">
        <v>1</v>
      </c>
      <c r="X207" s="22">
        <v>4</v>
      </c>
      <c r="Y207">
        <v>14.2</v>
      </c>
      <c r="Z207" s="22">
        <v>21.5</v>
      </c>
      <c r="AA207" s="22">
        <v>12.93430695</v>
      </c>
      <c r="AB207" s="22">
        <v>4</v>
      </c>
      <c r="AC207" s="22">
        <v>26.75</v>
      </c>
      <c r="AD207" s="22">
        <v>2.9234049149999999</v>
      </c>
      <c r="AE207" s="22">
        <v>4</v>
      </c>
      <c r="AF207">
        <f t="shared" si="3"/>
        <v>34.200000000000003</v>
      </c>
      <c r="AG207" s="22">
        <v>0.80373831799999995</v>
      </c>
      <c r="AH207" s="22">
        <v>-0.218481538</v>
      </c>
      <c r="AI207" s="22">
        <v>9.3465204999999996E-2</v>
      </c>
    </row>
    <row r="208" spans="1:35" x14ac:dyDescent="0.25">
      <c r="A208" s="22">
        <v>207</v>
      </c>
      <c r="B208" s="22" t="s">
        <v>203</v>
      </c>
      <c r="C208" s="22">
        <v>1999</v>
      </c>
      <c r="D208" s="22">
        <v>32</v>
      </c>
      <c r="E208" s="22" t="s">
        <v>204</v>
      </c>
      <c r="F208" s="22" t="s">
        <v>134</v>
      </c>
      <c r="G208" s="22" t="s">
        <v>110</v>
      </c>
      <c r="H208" s="22" t="s">
        <v>205</v>
      </c>
      <c r="I208" s="22">
        <v>52.49</v>
      </c>
      <c r="J208" s="22">
        <v>6.25</v>
      </c>
      <c r="K208" s="22">
        <v>13</v>
      </c>
      <c r="L208" s="22">
        <v>1.4</v>
      </c>
      <c r="M208" s="22">
        <v>17</v>
      </c>
      <c r="N208" s="22">
        <v>9.2249999999999996</v>
      </c>
      <c r="O208" s="22">
        <v>781</v>
      </c>
      <c r="P208" s="22">
        <v>15</v>
      </c>
      <c r="Q208" s="22" t="s">
        <v>102</v>
      </c>
      <c r="R208" s="22">
        <v>0</v>
      </c>
      <c r="S208" s="22">
        <v>3</v>
      </c>
      <c r="T208" s="22" t="s">
        <v>182</v>
      </c>
      <c r="U208">
        <v>40</v>
      </c>
      <c r="V208" s="22">
        <v>0</v>
      </c>
      <c r="W208" s="22">
        <v>1</v>
      </c>
      <c r="X208" s="22">
        <v>4</v>
      </c>
      <c r="Y208">
        <v>14.2</v>
      </c>
      <c r="Z208" s="22">
        <v>26.166666670000001</v>
      </c>
      <c r="AA208" s="22">
        <v>6.5461325869999998</v>
      </c>
      <c r="AB208" s="22">
        <v>4</v>
      </c>
      <c r="AC208" s="22">
        <v>26.75</v>
      </c>
      <c r="AD208" s="22">
        <v>2.9234049149999999</v>
      </c>
      <c r="AE208" s="22">
        <v>4</v>
      </c>
      <c r="AF208">
        <f t="shared" si="3"/>
        <v>54.2</v>
      </c>
      <c r="AG208" s="22">
        <v>0.97819314599999996</v>
      </c>
      <c r="AH208" s="22">
        <v>-2.2048136999999999E-2</v>
      </c>
      <c r="AI208" s="22">
        <v>1.8632208000000001E-2</v>
      </c>
    </row>
    <row r="209" spans="1:35" x14ac:dyDescent="0.25">
      <c r="A209" s="22">
        <v>208</v>
      </c>
      <c r="B209" s="22" t="s">
        <v>206</v>
      </c>
      <c r="C209" s="22">
        <v>2000</v>
      </c>
      <c r="D209" s="22">
        <v>10</v>
      </c>
      <c r="E209" s="22" t="s">
        <v>166</v>
      </c>
      <c r="F209" s="22" t="s">
        <v>134</v>
      </c>
      <c r="G209" s="22" t="s">
        <v>110</v>
      </c>
      <c r="H209" s="22" t="s">
        <v>152</v>
      </c>
      <c r="I209" s="22">
        <v>52.49</v>
      </c>
      <c r="J209" s="22">
        <v>6.26</v>
      </c>
      <c r="K209" s="22">
        <v>17</v>
      </c>
      <c r="L209" s="22">
        <v>1.4</v>
      </c>
      <c r="M209" s="22">
        <v>17</v>
      </c>
      <c r="N209" s="22">
        <v>9.2249999999999996</v>
      </c>
      <c r="O209" s="22">
        <v>781</v>
      </c>
      <c r="P209" s="22">
        <v>19</v>
      </c>
      <c r="Q209" s="22" t="s">
        <v>98</v>
      </c>
      <c r="R209" s="22">
        <v>0</v>
      </c>
      <c r="S209" s="22">
        <v>3</v>
      </c>
      <c r="T209" s="22" t="s">
        <v>182</v>
      </c>
      <c r="U209">
        <v>50</v>
      </c>
      <c r="V209" s="22">
        <v>0</v>
      </c>
      <c r="W209" s="22">
        <v>1</v>
      </c>
      <c r="X209" s="22">
        <v>4</v>
      </c>
      <c r="Y209">
        <v>15.1</v>
      </c>
      <c r="Z209" s="22">
        <v>4.3499999999999996</v>
      </c>
      <c r="AA209" s="22">
        <v>3.6810324639999998</v>
      </c>
      <c r="AB209" s="22">
        <v>5</v>
      </c>
      <c r="AC209" s="22">
        <v>9.0500000000000007</v>
      </c>
      <c r="AD209" s="22">
        <v>4.8682645779999998</v>
      </c>
      <c r="AE209" s="22">
        <v>5</v>
      </c>
      <c r="AF209">
        <f t="shared" si="3"/>
        <v>65.099999999999994</v>
      </c>
      <c r="AG209" s="22">
        <v>0.48066298299999999</v>
      </c>
      <c r="AH209" s="22">
        <v>-0.73258891299999995</v>
      </c>
      <c r="AI209" s="22">
        <v>0.20108944000000001</v>
      </c>
    </row>
    <row r="210" spans="1:35" x14ac:dyDescent="0.25">
      <c r="A210" s="22">
        <v>209</v>
      </c>
      <c r="B210" s="22" t="s">
        <v>206</v>
      </c>
      <c r="C210" s="22">
        <v>2000</v>
      </c>
      <c r="D210" s="22">
        <v>10</v>
      </c>
      <c r="E210" s="22" t="s">
        <v>166</v>
      </c>
      <c r="F210" s="22" t="s">
        <v>134</v>
      </c>
      <c r="G210" s="22" t="s">
        <v>110</v>
      </c>
      <c r="H210" s="22" t="s">
        <v>152</v>
      </c>
      <c r="I210" s="22">
        <v>52.49</v>
      </c>
      <c r="J210" s="22">
        <v>6.26</v>
      </c>
      <c r="K210" s="22">
        <v>17</v>
      </c>
      <c r="L210" s="22">
        <v>1.4</v>
      </c>
      <c r="M210" s="22">
        <v>17</v>
      </c>
      <c r="N210" s="22">
        <v>9.2249999999999996</v>
      </c>
      <c r="O210" s="22">
        <v>781</v>
      </c>
      <c r="P210" s="22">
        <v>19</v>
      </c>
      <c r="Q210" s="22" t="s">
        <v>98</v>
      </c>
      <c r="R210" s="22">
        <v>0</v>
      </c>
      <c r="S210" s="22">
        <v>3</v>
      </c>
      <c r="T210" s="22" t="s">
        <v>182</v>
      </c>
      <c r="U210">
        <v>50</v>
      </c>
      <c r="V210" s="22">
        <v>0</v>
      </c>
      <c r="W210" s="22">
        <v>0</v>
      </c>
      <c r="X210" s="22">
        <v>3</v>
      </c>
      <c r="Y210">
        <v>15.1</v>
      </c>
      <c r="Z210" s="22">
        <v>5</v>
      </c>
      <c r="AA210" s="22">
        <v>3.5794552660000001</v>
      </c>
      <c r="AB210" s="22">
        <v>5</v>
      </c>
      <c r="AC210" s="22">
        <v>5.9</v>
      </c>
      <c r="AD210" s="22">
        <v>5.3461434700000003</v>
      </c>
      <c r="AE210" s="22">
        <v>5</v>
      </c>
      <c r="AF210">
        <f t="shared" si="3"/>
        <v>65.099999999999994</v>
      </c>
      <c r="AG210" s="22">
        <v>0.84745762700000005</v>
      </c>
      <c r="AH210" s="22">
        <v>-0.16551443800000001</v>
      </c>
      <c r="AI210" s="22">
        <v>0.26671286999999999</v>
      </c>
    </row>
    <row r="211" spans="1:35" x14ac:dyDescent="0.25">
      <c r="A211" s="22">
        <v>210</v>
      </c>
      <c r="B211" s="22" t="s">
        <v>207</v>
      </c>
      <c r="C211" s="22"/>
      <c r="D211" s="22">
        <v>57</v>
      </c>
      <c r="E211" s="22" t="s">
        <v>192</v>
      </c>
      <c r="F211" s="22" t="s">
        <v>134</v>
      </c>
      <c r="G211" s="22" t="s">
        <v>110</v>
      </c>
      <c r="H211" s="22" t="s">
        <v>148</v>
      </c>
      <c r="I211" s="22">
        <v>52.42</v>
      </c>
      <c r="J211" s="22">
        <v>7.03</v>
      </c>
      <c r="K211" s="22"/>
      <c r="L211" s="22">
        <v>1.2</v>
      </c>
      <c r="M211" s="22">
        <v>16.7</v>
      </c>
      <c r="N211" s="22">
        <v>8.9499999999999993</v>
      </c>
      <c r="O211" s="22">
        <v>773</v>
      </c>
      <c r="P211" s="22">
        <v>22</v>
      </c>
      <c r="Q211" s="22" t="s">
        <v>196</v>
      </c>
      <c r="R211" s="22">
        <v>0</v>
      </c>
      <c r="S211" s="22">
        <v>0.5</v>
      </c>
      <c r="T211" s="22" t="s">
        <v>182</v>
      </c>
      <c r="U211">
        <v>8</v>
      </c>
      <c r="V211" s="22">
        <v>0</v>
      </c>
      <c r="W211" s="22">
        <v>0</v>
      </c>
      <c r="X211" s="22">
        <v>3</v>
      </c>
      <c r="Y211">
        <v>22</v>
      </c>
      <c r="Z211" s="22">
        <v>2.23</v>
      </c>
      <c r="AA211" s="22">
        <v>0.35</v>
      </c>
      <c r="AB211" s="22">
        <v>5</v>
      </c>
      <c r="AC211" s="22">
        <v>3.58</v>
      </c>
      <c r="AD211" s="22">
        <v>1.33</v>
      </c>
      <c r="AE211" s="22">
        <v>5</v>
      </c>
      <c r="AF211">
        <f t="shared" si="3"/>
        <v>30</v>
      </c>
      <c r="AG211" s="22">
        <v>0.62</v>
      </c>
      <c r="AH211" s="22">
        <v>-0.47220000000000001</v>
      </c>
      <c r="AI211" s="22">
        <v>3.2370000000000003E-2</v>
      </c>
    </row>
    <row r="212" spans="1:35" x14ac:dyDescent="0.25">
      <c r="A212" s="22">
        <v>211</v>
      </c>
      <c r="B212" s="22" t="s">
        <v>207</v>
      </c>
      <c r="C212" s="22"/>
      <c r="D212" s="22">
        <v>57</v>
      </c>
      <c r="E212" s="22" t="s">
        <v>192</v>
      </c>
      <c r="F212" s="22" t="s">
        <v>134</v>
      </c>
      <c r="G212" s="22" t="s">
        <v>110</v>
      </c>
      <c r="H212" s="22" t="s">
        <v>148</v>
      </c>
      <c r="I212" s="22">
        <v>52.42</v>
      </c>
      <c r="J212" s="22">
        <v>7.03</v>
      </c>
      <c r="K212" s="22"/>
      <c r="L212" s="22">
        <v>1.2</v>
      </c>
      <c r="M212" s="22">
        <v>16.7</v>
      </c>
      <c r="N212" s="22">
        <v>8.9499999999999993</v>
      </c>
      <c r="O212" s="22">
        <v>773</v>
      </c>
      <c r="P212" s="22">
        <v>22</v>
      </c>
      <c r="Q212" s="22" t="s">
        <v>196</v>
      </c>
      <c r="R212" s="22">
        <v>0</v>
      </c>
      <c r="S212" s="22">
        <v>0.5</v>
      </c>
      <c r="T212" s="22" t="s">
        <v>182</v>
      </c>
      <c r="U212">
        <v>8</v>
      </c>
      <c r="V212" s="22">
        <v>1</v>
      </c>
      <c r="W212" s="22">
        <v>0</v>
      </c>
      <c r="X212" s="22">
        <v>3</v>
      </c>
      <c r="Y212">
        <v>22</v>
      </c>
      <c r="Z212" s="22">
        <v>3.46</v>
      </c>
      <c r="AA212" s="22">
        <v>1.3</v>
      </c>
      <c r="AB212" s="22">
        <v>5</v>
      </c>
      <c r="AC212" s="22">
        <v>3.58</v>
      </c>
      <c r="AD212" s="22">
        <v>1.33</v>
      </c>
      <c r="AE212" s="22">
        <v>5</v>
      </c>
      <c r="AF212">
        <f t="shared" si="3"/>
        <v>30</v>
      </c>
      <c r="AG212" s="22">
        <v>0.97</v>
      </c>
      <c r="AH212" s="22">
        <v>-3.3799999999999997E-2</v>
      </c>
      <c r="AI212" s="22">
        <v>5.5710000000000003E-2</v>
      </c>
    </row>
    <row r="213" spans="1:35" x14ac:dyDescent="0.25">
      <c r="A213" s="22">
        <v>212</v>
      </c>
      <c r="B213" s="22" t="s">
        <v>207</v>
      </c>
      <c r="C213" s="22"/>
      <c r="D213" s="22">
        <v>57</v>
      </c>
      <c r="E213" s="22" t="s">
        <v>192</v>
      </c>
      <c r="F213" s="22" t="s">
        <v>134</v>
      </c>
      <c r="G213" s="22" t="s">
        <v>110</v>
      </c>
      <c r="H213" s="22" t="s">
        <v>148</v>
      </c>
      <c r="I213" s="22">
        <v>52.42</v>
      </c>
      <c r="J213" s="22">
        <v>7.03</v>
      </c>
      <c r="K213" s="22"/>
      <c r="L213" s="22">
        <v>1.2</v>
      </c>
      <c r="M213" s="22">
        <v>16.7</v>
      </c>
      <c r="N213" s="22">
        <v>8.9499999999999993</v>
      </c>
      <c r="O213" s="22">
        <v>773</v>
      </c>
      <c r="P213" s="22">
        <v>22</v>
      </c>
      <c r="Q213" s="22" t="s">
        <v>102</v>
      </c>
      <c r="R213" s="22">
        <v>0</v>
      </c>
      <c r="S213" s="22">
        <v>0.5</v>
      </c>
      <c r="T213" s="22" t="s">
        <v>182</v>
      </c>
      <c r="U213">
        <v>8</v>
      </c>
      <c r="V213" s="22">
        <v>0</v>
      </c>
      <c r="W213" s="22">
        <v>0</v>
      </c>
      <c r="X213" s="22">
        <v>3</v>
      </c>
      <c r="Y213">
        <v>22</v>
      </c>
      <c r="Z213" s="22">
        <v>10.4</v>
      </c>
      <c r="AA213" s="22">
        <v>1.25</v>
      </c>
      <c r="AB213" s="22">
        <v>5</v>
      </c>
      <c r="AC213" s="22">
        <v>12.52</v>
      </c>
      <c r="AD213" s="22">
        <v>1.75</v>
      </c>
      <c r="AE213" s="22">
        <v>5</v>
      </c>
      <c r="AF213">
        <f t="shared" si="3"/>
        <v>30</v>
      </c>
      <c r="AG213" s="22">
        <v>0.83</v>
      </c>
      <c r="AH213" s="22">
        <v>-0.18559999999999999</v>
      </c>
      <c r="AI213" s="22">
        <v>6.7600000000000004E-3</v>
      </c>
    </row>
    <row r="214" spans="1:35" x14ac:dyDescent="0.25">
      <c r="A214" s="22">
        <v>213</v>
      </c>
      <c r="B214" s="22" t="s">
        <v>207</v>
      </c>
      <c r="C214" s="22"/>
      <c r="D214" s="22">
        <v>57</v>
      </c>
      <c r="E214" s="22" t="s">
        <v>192</v>
      </c>
      <c r="F214" s="22" t="s">
        <v>134</v>
      </c>
      <c r="G214" s="22" t="s">
        <v>110</v>
      </c>
      <c r="H214" s="22" t="s">
        <v>148</v>
      </c>
      <c r="I214" s="22">
        <v>52.42</v>
      </c>
      <c r="J214" s="22">
        <v>7.03</v>
      </c>
      <c r="K214" s="22"/>
      <c r="L214" s="22">
        <v>1.2</v>
      </c>
      <c r="M214" s="22">
        <v>16.7</v>
      </c>
      <c r="N214" s="22">
        <v>8.9499999999999993</v>
      </c>
      <c r="O214" s="22">
        <v>773</v>
      </c>
      <c r="P214" s="22">
        <v>22</v>
      </c>
      <c r="Q214" s="22" t="s">
        <v>102</v>
      </c>
      <c r="R214" s="22">
        <v>0</v>
      </c>
      <c r="S214" s="22">
        <v>0.5</v>
      </c>
      <c r="T214" s="22" t="s">
        <v>182</v>
      </c>
      <c r="U214">
        <v>8</v>
      </c>
      <c r="V214" s="22">
        <v>1</v>
      </c>
      <c r="W214" s="22">
        <v>0</v>
      </c>
      <c r="X214" s="22">
        <v>3</v>
      </c>
      <c r="Y214">
        <v>22</v>
      </c>
      <c r="Z214" s="22">
        <v>11.52</v>
      </c>
      <c r="AA214" s="22">
        <v>1.47</v>
      </c>
      <c r="AB214" s="22">
        <v>5</v>
      </c>
      <c r="AC214" s="22">
        <v>12.52</v>
      </c>
      <c r="AD214" s="22">
        <v>1.75</v>
      </c>
      <c r="AE214" s="22">
        <v>5</v>
      </c>
      <c r="AF214">
        <f t="shared" si="3"/>
        <v>30</v>
      </c>
      <c r="AG214" s="22">
        <v>0.92</v>
      </c>
      <c r="AH214" s="22">
        <v>-8.3199999999999996E-2</v>
      </c>
      <c r="AI214" s="22">
        <v>7.1399999999999996E-3</v>
      </c>
    </row>
    <row r="215" spans="1:35" x14ac:dyDescent="0.25">
      <c r="A215" s="22">
        <v>214</v>
      </c>
      <c r="B215" s="22" t="s">
        <v>207</v>
      </c>
      <c r="C215" s="22"/>
      <c r="D215" s="22">
        <v>57</v>
      </c>
      <c r="E215" s="22" t="s">
        <v>192</v>
      </c>
      <c r="F215" s="22" t="s">
        <v>134</v>
      </c>
      <c r="G215" s="22" t="s">
        <v>110</v>
      </c>
      <c r="H215" s="22" t="s">
        <v>148</v>
      </c>
      <c r="I215" s="22">
        <v>52.42</v>
      </c>
      <c r="J215" s="22">
        <v>7.03</v>
      </c>
      <c r="K215" s="22"/>
      <c r="L215" s="22">
        <v>1.2</v>
      </c>
      <c r="M215" s="22">
        <v>16.7</v>
      </c>
      <c r="N215" s="22">
        <v>8.9499999999999993</v>
      </c>
      <c r="O215" s="22">
        <v>773</v>
      </c>
      <c r="P215" s="22">
        <v>22</v>
      </c>
      <c r="Q215" s="22" t="s">
        <v>131</v>
      </c>
      <c r="R215" s="22">
        <v>0</v>
      </c>
      <c r="S215" s="22">
        <v>0.5</v>
      </c>
      <c r="T215" s="22" t="s">
        <v>182</v>
      </c>
      <c r="U215">
        <v>8</v>
      </c>
      <c r="V215" s="22">
        <v>0</v>
      </c>
      <c r="W215" s="22">
        <v>0</v>
      </c>
      <c r="X215" s="22">
        <v>3</v>
      </c>
      <c r="Y215">
        <v>22</v>
      </c>
      <c r="Z215" s="22">
        <v>2.04</v>
      </c>
      <c r="AA215" s="22">
        <v>1.06</v>
      </c>
      <c r="AB215" s="22">
        <v>5</v>
      </c>
      <c r="AC215" s="22">
        <v>2.0299999999999998</v>
      </c>
      <c r="AD215" s="22">
        <v>0.45</v>
      </c>
      <c r="AE215" s="22">
        <v>5</v>
      </c>
      <c r="AF215">
        <f t="shared" si="3"/>
        <v>30</v>
      </c>
      <c r="AG215" s="22">
        <v>1</v>
      </c>
      <c r="AH215" s="22">
        <v>3.3999999999999998E-3</v>
      </c>
      <c r="AI215" s="22">
        <v>6.4159999999999995E-2</v>
      </c>
    </row>
    <row r="216" spans="1:35" x14ac:dyDescent="0.25">
      <c r="A216" s="22">
        <v>215</v>
      </c>
      <c r="B216" s="22" t="s">
        <v>207</v>
      </c>
      <c r="C216" s="22"/>
      <c r="D216" s="22">
        <v>57</v>
      </c>
      <c r="E216" s="22" t="s">
        <v>192</v>
      </c>
      <c r="F216" s="22" t="s">
        <v>134</v>
      </c>
      <c r="G216" s="22" t="s">
        <v>110</v>
      </c>
      <c r="H216" s="22" t="s">
        <v>148</v>
      </c>
      <c r="I216" s="22">
        <v>52.42</v>
      </c>
      <c r="J216" s="22">
        <v>7.03</v>
      </c>
      <c r="K216" s="22"/>
      <c r="L216" s="22">
        <v>1.2</v>
      </c>
      <c r="M216" s="22">
        <v>16.7</v>
      </c>
      <c r="N216" s="22">
        <v>8.9499999999999993</v>
      </c>
      <c r="O216" s="22">
        <v>773</v>
      </c>
      <c r="P216" s="22">
        <v>22</v>
      </c>
      <c r="Q216" s="22" t="s">
        <v>131</v>
      </c>
      <c r="R216" s="22">
        <v>0</v>
      </c>
      <c r="S216" s="22">
        <v>0.5</v>
      </c>
      <c r="T216" s="22" t="s">
        <v>182</v>
      </c>
      <c r="U216">
        <v>8</v>
      </c>
      <c r="V216" s="22">
        <v>1</v>
      </c>
      <c r="W216" s="22">
        <v>0</v>
      </c>
      <c r="X216" s="22">
        <v>3</v>
      </c>
      <c r="Y216">
        <v>22</v>
      </c>
      <c r="Z216" s="22">
        <v>2.93</v>
      </c>
      <c r="AA216" s="22">
        <v>1.57</v>
      </c>
      <c r="AB216" s="22">
        <v>5</v>
      </c>
      <c r="AC216" s="22">
        <v>2.0299999999999998</v>
      </c>
      <c r="AD216" s="22">
        <v>0.45</v>
      </c>
      <c r="AE216" s="22">
        <v>5</v>
      </c>
      <c r="AF216">
        <f t="shared" si="3"/>
        <v>30</v>
      </c>
      <c r="AG216" s="22">
        <v>1.44</v>
      </c>
      <c r="AH216" s="22">
        <v>0.36480000000000001</v>
      </c>
      <c r="AI216" s="22">
        <v>6.6949999999999996E-2</v>
      </c>
    </row>
    <row r="217" spans="1:35" x14ac:dyDescent="0.25">
      <c r="A217" s="22">
        <v>216</v>
      </c>
      <c r="B217" s="22" t="s">
        <v>208</v>
      </c>
      <c r="C217" s="22"/>
      <c r="D217" s="22">
        <v>58</v>
      </c>
      <c r="E217" s="22" t="s">
        <v>192</v>
      </c>
      <c r="F217" s="22" t="s">
        <v>134</v>
      </c>
      <c r="G217" s="22" t="s">
        <v>110</v>
      </c>
      <c r="H217" s="22" t="s">
        <v>148</v>
      </c>
      <c r="I217" s="22">
        <v>52.42</v>
      </c>
      <c r="J217" s="22">
        <v>7.03</v>
      </c>
      <c r="K217" s="22"/>
      <c r="L217" s="22">
        <v>1.2</v>
      </c>
      <c r="M217" s="22">
        <v>16.7</v>
      </c>
      <c r="N217" s="22">
        <v>8.9499999999999993</v>
      </c>
      <c r="O217" s="22">
        <v>773</v>
      </c>
      <c r="P217" s="22">
        <v>22</v>
      </c>
      <c r="Q217" s="22" t="s">
        <v>196</v>
      </c>
      <c r="R217" s="22">
        <v>0</v>
      </c>
      <c r="S217" s="22">
        <v>0.5</v>
      </c>
      <c r="T217" s="22" t="s">
        <v>182</v>
      </c>
      <c r="U217">
        <v>80</v>
      </c>
      <c r="V217" s="22">
        <v>0</v>
      </c>
      <c r="W217" s="22">
        <v>0</v>
      </c>
      <c r="X217" s="22">
        <v>3</v>
      </c>
      <c r="Y217">
        <v>20</v>
      </c>
      <c r="Z217" s="22">
        <v>1.46</v>
      </c>
      <c r="AA217" s="22">
        <v>0.33</v>
      </c>
      <c r="AB217" s="22">
        <v>3</v>
      </c>
      <c r="AC217" s="22">
        <v>1.54</v>
      </c>
      <c r="AD217" s="22">
        <v>0.64</v>
      </c>
      <c r="AE217" s="22">
        <v>5</v>
      </c>
      <c r="AF217">
        <f t="shared" si="3"/>
        <v>100</v>
      </c>
      <c r="AG217" s="22">
        <v>0.94</v>
      </c>
      <c r="AH217" s="22">
        <v>-5.6800000000000003E-2</v>
      </c>
      <c r="AI217" s="22">
        <v>5.1720000000000002E-2</v>
      </c>
    </row>
    <row r="218" spans="1:35" x14ac:dyDescent="0.25">
      <c r="A218" s="22">
        <v>217</v>
      </c>
      <c r="B218" s="22" t="s">
        <v>208</v>
      </c>
      <c r="C218" s="22"/>
      <c r="D218" s="22">
        <v>58</v>
      </c>
      <c r="E218" s="22" t="s">
        <v>192</v>
      </c>
      <c r="F218" s="22" t="s">
        <v>134</v>
      </c>
      <c r="G218" s="22" t="s">
        <v>110</v>
      </c>
      <c r="H218" s="22" t="s">
        <v>148</v>
      </c>
      <c r="I218" s="22">
        <v>52.42</v>
      </c>
      <c r="J218" s="22">
        <v>7.03</v>
      </c>
      <c r="K218" s="22"/>
      <c r="L218" s="22">
        <v>1.2</v>
      </c>
      <c r="M218" s="22">
        <v>16.7</v>
      </c>
      <c r="N218" s="22">
        <v>8.9499999999999993</v>
      </c>
      <c r="O218" s="22">
        <v>773</v>
      </c>
      <c r="P218" s="22">
        <v>22</v>
      </c>
      <c r="Q218" s="22" t="s">
        <v>196</v>
      </c>
      <c r="R218" s="22">
        <v>0</v>
      </c>
      <c r="S218" s="22">
        <v>0.5</v>
      </c>
      <c r="T218" s="22" t="s">
        <v>182</v>
      </c>
      <c r="U218">
        <v>80</v>
      </c>
      <c r="V218" s="22">
        <v>1</v>
      </c>
      <c r="W218" s="22">
        <v>0</v>
      </c>
      <c r="X218" s="22">
        <v>3</v>
      </c>
      <c r="Y218">
        <v>20</v>
      </c>
      <c r="Z218" s="22">
        <v>1.01</v>
      </c>
      <c r="AA218" s="22">
        <v>0.59</v>
      </c>
      <c r="AB218" s="22">
        <v>5</v>
      </c>
      <c r="AC218" s="22">
        <v>1.54</v>
      </c>
      <c r="AD218" s="22">
        <v>0.64</v>
      </c>
      <c r="AE218" s="22">
        <v>5</v>
      </c>
      <c r="AF218">
        <f t="shared" si="3"/>
        <v>100</v>
      </c>
      <c r="AG218" s="22">
        <v>0.66</v>
      </c>
      <c r="AH218" s="22">
        <v>-0.42180000000000001</v>
      </c>
      <c r="AI218" s="22">
        <v>0.10291</v>
      </c>
    </row>
    <row r="219" spans="1:35" x14ac:dyDescent="0.25">
      <c r="A219" s="22">
        <v>218</v>
      </c>
      <c r="B219" s="22" t="s">
        <v>208</v>
      </c>
      <c r="C219" s="22"/>
      <c r="D219" s="22">
        <v>58</v>
      </c>
      <c r="E219" s="22" t="s">
        <v>192</v>
      </c>
      <c r="F219" s="22" t="s">
        <v>134</v>
      </c>
      <c r="G219" s="22" t="s">
        <v>110</v>
      </c>
      <c r="H219" s="22" t="s">
        <v>148</v>
      </c>
      <c r="I219" s="22">
        <v>52.42</v>
      </c>
      <c r="J219" s="22">
        <v>7.03</v>
      </c>
      <c r="K219" s="22"/>
      <c r="L219" s="22">
        <v>1.2</v>
      </c>
      <c r="M219" s="22">
        <v>16.7</v>
      </c>
      <c r="N219" s="22">
        <v>8.9499999999999993</v>
      </c>
      <c r="O219" s="22">
        <v>773</v>
      </c>
      <c r="P219" s="22">
        <v>22</v>
      </c>
      <c r="Q219" s="22" t="s">
        <v>102</v>
      </c>
      <c r="R219" s="22">
        <v>0</v>
      </c>
      <c r="S219" s="22">
        <v>0.5</v>
      </c>
      <c r="T219" s="22" t="s">
        <v>182</v>
      </c>
      <c r="U219">
        <v>80</v>
      </c>
      <c r="V219" s="22">
        <v>0</v>
      </c>
      <c r="W219" s="22">
        <v>0</v>
      </c>
      <c r="X219" s="22">
        <v>3</v>
      </c>
      <c r="Y219">
        <v>20</v>
      </c>
      <c r="Z219" s="22">
        <v>2.5499999999999998</v>
      </c>
      <c r="AA219" s="22">
        <v>1.1499999999999999</v>
      </c>
      <c r="AB219" s="22">
        <v>5</v>
      </c>
      <c r="AC219" s="22">
        <v>2.94</v>
      </c>
      <c r="AD219" s="22">
        <v>1</v>
      </c>
      <c r="AE219" s="22">
        <v>5</v>
      </c>
      <c r="AF219">
        <f t="shared" si="3"/>
        <v>100</v>
      </c>
      <c r="AG219" s="22">
        <v>0.87</v>
      </c>
      <c r="AH219" s="22">
        <v>-0.1426</v>
      </c>
      <c r="AI219" s="22">
        <v>6.3740000000000005E-2</v>
      </c>
    </row>
    <row r="220" spans="1:35" x14ac:dyDescent="0.25">
      <c r="A220" s="22">
        <v>219</v>
      </c>
      <c r="B220" s="22" t="s">
        <v>208</v>
      </c>
      <c r="C220" s="22"/>
      <c r="D220" s="22">
        <v>58</v>
      </c>
      <c r="E220" s="22" t="s">
        <v>192</v>
      </c>
      <c r="F220" s="22" t="s">
        <v>134</v>
      </c>
      <c r="G220" s="22" t="s">
        <v>110</v>
      </c>
      <c r="H220" s="22" t="s">
        <v>148</v>
      </c>
      <c r="I220" s="22">
        <v>52.42</v>
      </c>
      <c r="J220" s="22">
        <v>7.03</v>
      </c>
      <c r="K220" s="22"/>
      <c r="L220" s="22">
        <v>1.2</v>
      </c>
      <c r="M220" s="22">
        <v>16.7</v>
      </c>
      <c r="N220" s="22">
        <v>8.9499999999999993</v>
      </c>
      <c r="O220" s="22">
        <v>773</v>
      </c>
      <c r="P220" s="22">
        <v>22</v>
      </c>
      <c r="Q220" s="22" t="s">
        <v>102</v>
      </c>
      <c r="R220" s="22">
        <v>0</v>
      </c>
      <c r="S220" s="22">
        <v>0.5</v>
      </c>
      <c r="T220" s="22" t="s">
        <v>182</v>
      </c>
      <c r="U220">
        <v>80</v>
      </c>
      <c r="V220" s="22">
        <v>1</v>
      </c>
      <c r="W220" s="22">
        <v>0</v>
      </c>
      <c r="X220" s="22">
        <v>3</v>
      </c>
      <c r="Y220">
        <v>20</v>
      </c>
      <c r="Z220" s="22">
        <v>2.65</v>
      </c>
      <c r="AA220" s="22">
        <v>1.31</v>
      </c>
      <c r="AB220" s="22">
        <v>5</v>
      </c>
      <c r="AC220" s="22">
        <v>2.94</v>
      </c>
      <c r="AD220" s="22">
        <v>1</v>
      </c>
      <c r="AE220" s="22">
        <v>5</v>
      </c>
      <c r="AF220">
        <f t="shared" si="3"/>
        <v>100</v>
      </c>
      <c r="AG220" s="22">
        <v>0.9</v>
      </c>
      <c r="AH220" s="22">
        <v>-0.1021</v>
      </c>
      <c r="AI220" s="22">
        <v>7.2400000000000006E-2</v>
      </c>
    </row>
    <row r="221" spans="1:35" x14ac:dyDescent="0.25">
      <c r="A221" s="22">
        <v>220</v>
      </c>
      <c r="B221" s="22" t="s">
        <v>208</v>
      </c>
      <c r="C221" s="22"/>
      <c r="D221" s="22">
        <v>58</v>
      </c>
      <c r="E221" s="22" t="s">
        <v>192</v>
      </c>
      <c r="F221" s="22" t="s">
        <v>134</v>
      </c>
      <c r="G221" s="22" t="s">
        <v>110</v>
      </c>
      <c r="H221" s="22" t="s">
        <v>148</v>
      </c>
      <c r="I221" s="22">
        <v>52.42</v>
      </c>
      <c r="J221" s="22">
        <v>7.03</v>
      </c>
      <c r="K221" s="22"/>
      <c r="L221" s="22">
        <v>1.2</v>
      </c>
      <c r="M221" s="22">
        <v>16.7</v>
      </c>
      <c r="N221" s="22">
        <v>8.9499999999999993</v>
      </c>
      <c r="O221" s="22">
        <v>773</v>
      </c>
      <c r="P221" s="22">
        <v>22</v>
      </c>
      <c r="Q221" s="22" t="s">
        <v>131</v>
      </c>
      <c r="R221" s="22">
        <v>0</v>
      </c>
      <c r="S221" s="22">
        <v>0.5</v>
      </c>
      <c r="T221" s="22" t="s">
        <v>182</v>
      </c>
      <c r="U221">
        <v>80</v>
      </c>
      <c r="V221" s="22">
        <v>0</v>
      </c>
      <c r="W221" s="22">
        <v>0</v>
      </c>
      <c r="X221" s="22">
        <v>3</v>
      </c>
      <c r="Y221">
        <v>20</v>
      </c>
      <c r="Z221" s="22">
        <v>2.65</v>
      </c>
      <c r="AA221" s="22">
        <v>1.04</v>
      </c>
      <c r="AB221" s="22">
        <v>5</v>
      </c>
      <c r="AC221" s="22">
        <v>2.63</v>
      </c>
      <c r="AD221" s="22">
        <v>0.83</v>
      </c>
      <c r="AE221" s="22">
        <v>5</v>
      </c>
      <c r="AF221">
        <f t="shared" si="3"/>
        <v>100</v>
      </c>
      <c r="AG221" s="22">
        <v>1.01</v>
      </c>
      <c r="AH221" s="22">
        <v>5.7000000000000002E-3</v>
      </c>
      <c r="AI221" s="22">
        <v>5.0959999999999998E-2</v>
      </c>
    </row>
    <row r="222" spans="1:35" x14ac:dyDescent="0.25">
      <c r="A222" s="22">
        <v>221</v>
      </c>
      <c r="B222" s="22" t="s">
        <v>208</v>
      </c>
      <c r="C222" s="22"/>
      <c r="D222" s="22">
        <v>58</v>
      </c>
      <c r="E222" s="22" t="s">
        <v>192</v>
      </c>
      <c r="F222" s="22" t="s">
        <v>134</v>
      </c>
      <c r="G222" s="22" t="s">
        <v>110</v>
      </c>
      <c r="H222" s="22" t="s">
        <v>148</v>
      </c>
      <c r="I222" s="22">
        <v>52.42</v>
      </c>
      <c r="J222" s="22">
        <v>7.03</v>
      </c>
      <c r="K222" s="22"/>
      <c r="L222" s="22">
        <v>1.2</v>
      </c>
      <c r="M222" s="22">
        <v>16.7</v>
      </c>
      <c r="N222" s="22">
        <v>8.9499999999999993</v>
      </c>
      <c r="O222" s="22">
        <v>773</v>
      </c>
      <c r="P222" s="22">
        <v>22</v>
      </c>
      <c r="Q222" s="22" t="s">
        <v>131</v>
      </c>
      <c r="R222" s="22">
        <v>0</v>
      </c>
      <c r="S222" s="22">
        <v>0.5</v>
      </c>
      <c r="T222" s="22" t="s">
        <v>182</v>
      </c>
      <c r="U222">
        <v>80</v>
      </c>
      <c r="V222" s="22">
        <v>1</v>
      </c>
      <c r="W222" s="22">
        <v>0</v>
      </c>
      <c r="X222" s="22">
        <v>3</v>
      </c>
      <c r="Y222">
        <v>20</v>
      </c>
      <c r="Z222" s="22">
        <v>3.05</v>
      </c>
      <c r="AA222" s="22">
        <v>0.91</v>
      </c>
      <c r="AB222" s="22">
        <v>5</v>
      </c>
      <c r="AC222" s="22">
        <v>2.63</v>
      </c>
      <c r="AD222" s="22">
        <v>0.83</v>
      </c>
      <c r="AE222" s="22">
        <v>5</v>
      </c>
      <c r="AF222">
        <f t="shared" si="3"/>
        <v>100</v>
      </c>
      <c r="AG222" s="22">
        <v>1.1599999999999999</v>
      </c>
      <c r="AH222" s="22">
        <v>0.1482</v>
      </c>
      <c r="AI222" s="22">
        <v>3.7879999999999997E-2</v>
      </c>
    </row>
    <row r="223" spans="1:35" x14ac:dyDescent="0.25">
      <c r="A223" s="22">
        <v>222</v>
      </c>
      <c r="B223" s="22" t="s">
        <v>209</v>
      </c>
      <c r="C223" s="22"/>
      <c r="D223" s="22">
        <v>59</v>
      </c>
      <c r="E223" s="22" t="s">
        <v>192</v>
      </c>
      <c r="F223" s="22" t="s">
        <v>134</v>
      </c>
      <c r="G223" s="22" t="s">
        <v>110</v>
      </c>
      <c r="H223" s="22" t="s">
        <v>148</v>
      </c>
      <c r="I223" s="22">
        <v>52.42</v>
      </c>
      <c r="J223" s="22">
        <v>7.03</v>
      </c>
      <c r="K223" s="22"/>
      <c r="L223" s="22">
        <v>1.2</v>
      </c>
      <c r="M223" s="22">
        <v>16.7</v>
      </c>
      <c r="N223" s="22">
        <v>8.9499999999999993</v>
      </c>
      <c r="O223" s="22">
        <v>773</v>
      </c>
      <c r="P223" s="22">
        <v>22</v>
      </c>
      <c r="Q223" s="22" t="s">
        <v>102</v>
      </c>
      <c r="R223" s="22">
        <v>0</v>
      </c>
      <c r="S223" s="22">
        <v>0.5</v>
      </c>
      <c r="T223" s="22" t="s">
        <v>182</v>
      </c>
      <c r="U223">
        <v>80</v>
      </c>
      <c r="V223" s="22">
        <v>1</v>
      </c>
      <c r="W223" s="22">
        <v>0</v>
      </c>
      <c r="X223" s="22">
        <v>3</v>
      </c>
      <c r="Y223">
        <v>20</v>
      </c>
      <c r="Z223" s="22">
        <v>10.3</v>
      </c>
      <c r="AA223" s="22">
        <v>0.6</v>
      </c>
      <c r="AB223" s="22">
        <v>5</v>
      </c>
      <c r="AC223" s="22">
        <v>9.3000000000000007</v>
      </c>
      <c r="AD223" s="22">
        <v>0.5</v>
      </c>
      <c r="AE223" s="22">
        <v>5</v>
      </c>
      <c r="AF223">
        <f t="shared" si="3"/>
        <v>100</v>
      </c>
      <c r="AG223" s="22">
        <v>1.1100000000000001</v>
      </c>
      <c r="AH223" s="22">
        <v>0.1013</v>
      </c>
      <c r="AI223" s="22">
        <v>1.42E-3</v>
      </c>
    </row>
    <row r="224" spans="1:35" x14ac:dyDescent="0.25">
      <c r="A224" s="22">
        <v>223</v>
      </c>
      <c r="B224" s="22" t="s">
        <v>210</v>
      </c>
      <c r="C224" s="22" t="s">
        <v>211</v>
      </c>
      <c r="D224" s="22">
        <v>233</v>
      </c>
      <c r="E224" s="22" t="s">
        <v>166</v>
      </c>
      <c r="F224" s="22" t="s">
        <v>134</v>
      </c>
      <c r="G224" s="22" t="s">
        <v>91</v>
      </c>
      <c r="H224" s="22" t="s">
        <v>212</v>
      </c>
      <c r="I224" s="22">
        <v>54.41</v>
      </c>
      <c r="J224" s="22">
        <f>357.37-360</f>
        <v>-2.6299999999999955</v>
      </c>
      <c r="K224" s="22">
        <v>500</v>
      </c>
      <c r="L224" s="22">
        <v>8.01</v>
      </c>
      <c r="M224" s="22">
        <v>21.62</v>
      </c>
      <c r="N224" s="22">
        <v>7.125</v>
      </c>
      <c r="O224" s="22">
        <v>1216</v>
      </c>
      <c r="P224" s="22"/>
      <c r="Q224" s="22" t="s">
        <v>107</v>
      </c>
      <c r="R224" s="22">
        <v>1</v>
      </c>
      <c r="S224" s="22">
        <v>0.4</v>
      </c>
      <c r="T224" s="22" t="s">
        <v>94</v>
      </c>
      <c r="U224">
        <v>83</v>
      </c>
      <c r="V224" s="22">
        <v>1</v>
      </c>
      <c r="W224" s="22">
        <v>0</v>
      </c>
      <c r="X224" s="22">
        <v>2</v>
      </c>
      <c r="Y224">
        <v>10.3</v>
      </c>
      <c r="Z224" s="22">
        <v>232.67</v>
      </c>
      <c r="AA224" s="22">
        <f>(259.065-Z224)*((AB224)^0.5)</f>
        <v>118.04202853221395</v>
      </c>
      <c r="AB224" s="22">
        <v>20</v>
      </c>
      <c r="AC224" s="22">
        <v>183.97</v>
      </c>
      <c r="AD224" s="22">
        <f>(204.673-AC224)*((AE224)^0.5)</f>
        <v>92.586630676356307</v>
      </c>
      <c r="AE224" s="22">
        <v>20</v>
      </c>
      <c r="AF224">
        <f t="shared" si="3"/>
        <v>93.3</v>
      </c>
      <c r="AG224" s="22"/>
      <c r="AH224" s="22"/>
      <c r="AI224" s="22"/>
    </row>
    <row r="225" spans="1:35" x14ac:dyDescent="0.25">
      <c r="A225" s="22">
        <v>224</v>
      </c>
      <c r="B225" s="22" t="s">
        <v>213</v>
      </c>
      <c r="C225" s="22" t="s">
        <v>211</v>
      </c>
      <c r="D225" s="22">
        <v>233</v>
      </c>
      <c r="E225" s="22" t="s">
        <v>166</v>
      </c>
      <c r="F225" s="22" t="s">
        <v>134</v>
      </c>
      <c r="G225" s="22" t="s">
        <v>91</v>
      </c>
      <c r="H225" s="22" t="s">
        <v>212</v>
      </c>
      <c r="I225" s="22">
        <v>54.41</v>
      </c>
      <c r="J225" s="22">
        <f>357.37-360</f>
        <v>-2.6299999999999955</v>
      </c>
      <c r="K225" s="22">
        <v>500</v>
      </c>
      <c r="L225" s="22">
        <v>8.01</v>
      </c>
      <c r="M225" s="22">
        <v>21.62</v>
      </c>
      <c r="N225" s="22">
        <v>7.125</v>
      </c>
      <c r="O225" s="22">
        <v>1216</v>
      </c>
      <c r="P225" s="22"/>
      <c r="Q225" s="22" t="s">
        <v>107</v>
      </c>
      <c r="R225" s="22">
        <v>1</v>
      </c>
      <c r="S225" s="22">
        <v>0.4</v>
      </c>
      <c r="T225" s="22" t="s">
        <v>94</v>
      </c>
      <c r="U225">
        <v>83</v>
      </c>
      <c r="V225" s="22">
        <v>1</v>
      </c>
      <c r="W225" s="22">
        <v>0</v>
      </c>
      <c r="X225" s="22">
        <v>2</v>
      </c>
      <c r="Y225">
        <v>10.3</v>
      </c>
      <c r="Z225" s="22">
        <v>102.81</v>
      </c>
      <c r="AA225" s="22">
        <f>(121.682-Z225)*((AB225)^0.5)</f>
        <v>84.398149742752068</v>
      </c>
      <c r="AB225" s="22">
        <v>20</v>
      </c>
      <c r="AC225" s="22">
        <v>49.3</v>
      </c>
      <c r="AD225" s="22">
        <f>(58.879-AC225)*((AE225)^0.5)</f>
        <v>42.838590312940973</v>
      </c>
      <c r="AE225" s="22">
        <v>20</v>
      </c>
      <c r="AF225">
        <f t="shared" si="3"/>
        <v>93.3</v>
      </c>
      <c r="AG225" s="22"/>
      <c r="AH225" s="22"/>
      <c r="AI225" s="22"/>
    </row>
    <row r="226" spans="1:35" x14ac:dyDescent="0.25">
      <c r="A226" s="22">
        <v>225</v>
      </c>
      <c r="B226" s="22" t="s">
        <v>214</v>
      </c>
      <c r="C226" s="22" t="s">
        <v>215</v>
      </c>
      <c r="D226" s="22">
        <v>235</v>
      </c>
      <c r="E226" s="22" t="s">
        <v>89</v>
      </c>
      <c r="F226" s="22" t="s">
        <v>90</v>
      </c>
      <c r="G226" s="22" t="s">
        <v>157</v>
      </c>
      <c r="H226" s="22" t="s">
        <v>194</v>
      </c>
      <c r="I226" s="22">
        <v>64.17</v>
      </c>
      <c r="J226" s="22">
        <v>19.579999999999998</v>
      </c>
      <c r="K226" s="22">
        <v>300</v>
      </c>
      <c r="L226" s="22">
        <v>-6.13</v>
      </c>
      <c r="M226" s="22">
        <v>14.25</v>
      </c>
      <c r="N226" s="22">
        <v>3.9</v>
      </c>
      <c r="O226" s="22">
        <v>550</v>
      </c>
      <c r="P226" s="22"/>
      <c r="Q226" s="22" t="s">
        <v>216</v>
      </c>
      <c r="R226" s="22">
        <v>0</v>
      </c>
      <c r="S226" s="22">
        <v>4</v>
      </c>
      <c r="T226" s="22" t="s">
        <v>94</v>
      </c>
      <c r="V226" s="22">
        <v>1</v>
      </c>
      <c r="W226" s="22">
        <v>0</v>
      </c>
      <c r="X226" s="22">
        <v>8</v>
      </c>
      <c r="Y226">
        <v>3</v>
      </c>
      <c r="Z226" s="22">
        <v>141.59</v>
      </c>
      <c r="AA226" s="22">
        <f>(161.73-Z226)*((AB226)^0.5)</f>
        <v>45.034409066845733</v>
      </c>
      <c r="AB226" s="22">
        <v>5</v>
      </c>
      <c r="AC226" s="22">
        <v>158.76</v>
      </c>
      <c r="AD226" s="22">
        <f>(189.57-AC226)*((AE226)^0.5)</f>
        <v>68.893254386768533</v>
      </c>
      <c r="AE226" s="22">
        <v>5</v>
      </c>
      <c r="AG226" s="22"/>
      <c r="AH226" s="22"/>
      <c r="AI226" s="22"/>
    </row>
    <row r="227" spans="1:35" x14ac:dyDescent="0.25">
      <c r="A227" s="22">
        <v>226</v>
      </c>
      <c r="B227" s="22" t="s">
        <v>214</v>
      </c>
      <c r="C227" s="22" t="s">
        <v>215</v>
      </c>
      <c r="D227" s="22">
        <v>235</v>
      </c>
      <c r="E227" s="22" t="s">
        <v>89</v>
      </c>
      <c r="F227" s="22" t="s">
        <v>90</v>
      </c>
      <c r="G227" s="22" t="s">
        <v>157</v>
      </c>
      <c r="H227" s="22" t="s">
        <v>193</v>
      </c>
      <c r="I227" s="22">
        <v>60.02</v>
      </c>
      <c r="J227" s="22">
        <v>17.37</v>
      </c>
      <c r="K227" s="22">
        <v>50</v>
      </c>
      <c r="L227" s="22">
        <v>-2.13</v>
      </c>
      <c r="M227" s="22">
        <v>16.399999999999999</v>
      </c>
      <c r="N227" s="22">
        <v>7</v>
      </c>
      <c r="O227" s="22">
        <v>553</v>
      </c>
      <c r="P227" s="22"/>
      <c r="Q227" s="22" t="s">
        <v>216</v>
      </c>
      <c r="R227" s="22">
        <v>0</v>
      </c>
      <c r="S227" s="22">
        <v>4</v>
      </c>
      <c r="T227" s="22" t="s">
        <v>94</v>
      </c>
      <c r="V227" s="22">
        <v>1</v>
      </c>
      <c r="W227" s="22">
        <v>0</v>
      </c>
      <c r="X227" s="22">
        <v>8</v>
      </c>
      <c r="Y227">
        <v>6</v>
      </c>
      <c r="Z227" s="22">
        <v>122.63</v>
      </c>
      <c r="AA227" s="22">
        <f>(138.63-122.63)*((AB227)^0.5)</f>
        <v>35.777087639996637</v>
      </c>
      <c r="AB227" s="22">
        <v>5</v>
      </c>
      <c r="AC227" s="22">
        <v>173.84</v>
      </c>
      <c r="AD227" s="22">
        <f>(188.98-AC227)*((AE227)^0.5)</f>
        <v>33.854069179346787</v>
      </c>
      <c r="AE227" s="22">
        <v>5</v>
      </c>
      <c r="AG227" s="22"/>
      <c r="AH227" s="22"/>
      <c r="AI227" s="22"/>
    </row>
    <row r="228" spans="1:35" x14ac:dyDescent="0.25">
      <c r="A228" s="22">
        <v>227</v>
      </c>
      <c r="B228" s="22" t="s">
        <v>214</v>
      </c>
      <c r="C228" s="22" t="s">
        <v>215</v>
      </c>
      <c r="D228" s="22">
        <v>235</v>
      </c>
      <c r="E228" s="22" t="s">
        <v>89</v>
      </c>
      <c r="F228" s="22" t="s">
        <v>90</v>
      </c>
      <c r="G228" s="22" t="s">
        <v>157</v>
      </c>
      <c r="H228" s="22" t="s">
        <v>195</v>
      </c>
      <c r="I228" s="22">
        <v>56.85</v>
      </c>
      <c r="J228" s="22">
        <v>13.47</v>
      </c>
      <c r="K228" s="22">
        <v>160</v>
      </c>
      <c r="L228" s="22">
        <v>-1</v>
      </c>
      <c r="M228" s="22">
        <v>15.75</v>
      </c>
      <c r="N228" s="22">
        <v>7.4</v>
      </c>
      <c r="O228" s="22">
        <v>907</v>
      </c>
      <c r="P228" s="22"/>
      <c r="Q228" s="22" t="s">
        <v>216</v>
      </c>
      <c r="R228" s="22">
        <v>0</v>
      </c>
      <c r="S228" s="22">
        <v>4</v>
      </c>
      <c r="T228" s="22" t="s">
        <v>94</v>
      </c>
      <c r="V228" s="22">
        <v>1</v>
      </c>
      <c r="W228" s="22">
        <v>0</v>
      </c>
      <c r="X228" s="22">
        <v>8</v>
      </c>
      <c r="Y228">
        <v>11</v>
      </c>
      <c r="Z228" s="22">
        <v>146.91999999999999</v>
      </c>
      <c r="AA228" s="22">
        <f>(159.36-Z228)*((AB228)^0.5)</f>
        <v>27.816685640097443</v>
      </c>
      <c r="AB228" s="22">
        <v>5</v>
      </c>
      <c r="AC228" s="22">
        <v>226.64</v>
      </c>
      <c r="AD228" s="22">
        <f>(248.82-AC228)*((AE228)^0.5)</f>
        <v>49.595987740945354</v>
      </c>
      <c r="AE228" s="22">
        <v>5</v>
      </c>
      <c r="AG228" s="22"/>
      <c r="AH228" s="22"/>
      <c r="AI228" s="22"/>
    </row>
    <row r="229" spans="1:35" x14ac:dyDescent="0.25">
      <c r="A229" s="22">
        <v>228</v>
      </c>
      <c r="B229" s="22" t="s">
        <v>214</v>
      </c>
      <c r="C229" s="22" t="s">
        <v>215</v>
      </c>
      <c r="D229" s="22">
        <v>235</v>
      </c>
      <c r="E229" s="22" t="s">
        <v>89</v>
      </c>
      <c r="F229" s="22" t="s">
        <v>90</v>
      </c>
      <c r="G229" s="22" t="s">
        <v>157</v>
      </c>
      <c r="H229" s="22" t="s">
        <v>217</v>
      </c>
      <c r="I229" s="22">
        <v>53.05</v>
      </c>
      <c r="J229" s="22">
        <v>13.85</v>
      </c>
      <c r="K229" s="22">
        <v>80</v>
      </c>
      <c r="L229" s="22">
        <v>0.2</v>
      </c>
      <c r="M229" s="22">
        <v>18.100000000000001</v>
      </c>
      <c r="N229" s="22">
        <v>9.6</v>
      </c>
      <c r="O229" s="22">
        <v>483</v>
      </c>
      <c r="P229" s="22"/>
      <c r="Q229" s="22" t="s">
        <v>216</v>
      </c>
      <c r="R229" s="22">
        <v>0</v>
      </c>
      <c r="S229" s="22">
        <v>4</v>
      </c>
      <c r="T229" s="22" t="s">
        <v>94</v>
      </c>
      <c r="V229" s="22">
        <v>1</v>
      </c>
      <c r="W229" s="22">
        <v>0</v>
      </c>
      <c r="X229" s="22">
        <v>8</v>
      </c>
      <c r="Y229">
        <v>15</v>
      </c>
      <c r="Z229" s="24">
        <v>173.9</v>
      </c>
      <c r="AA229" s="22">
        <f>(197.87-Z229)*((AB229)^0.5)</f>
        <v>53.598549420669961</v>
      </c>
      <c r="AB229" s="22">
        <v>5</v>
      </c>
      <c r="AC229" s="22">
        <v>132.02000000000001</v>
      </c>
      <c r="AD229" s="22">
        <f>(150.47-AC229)*((AE229)^0.5)</f>
        <v>41.255454184871098</v>
      </c>
      <c r="AE229" s="22">
        <v>5</v>
      </c>
      <c r="AG229" s="22"/>
      <c r="AH229" s="22"/>
      <c r="AI229" s="22"/>
    </row>
    <row r="230" spans="1:35" x14ac:dyDescent="0.25">
      <c r="A230" s="22">
        <v>229</v>
      </c>
      <c r="B230" s="22" t="s">
        <v>218</v>
      </c>
      <c r="C230" s="22" t="s">
        <v>215</v>
      </c>
      <c r="D230" s="22">
        <v>235</v>
      </c>
      <c r="E230" s="22" t="s">
        <v>89</v>
      </c>
      <c r="F230" s="22" t="s">
        <v>90</v>
      </c>
      <c r="G230" s="22" t="s">
        <v>157</v>
      </c>
      <c r="H230" s="22" t="s">
        <v>194</v>
      </c>
      <c r="I230" s="22">
        <v>64.17</v>
      </c>
      <c r="J230" s="22">
        <v>19.579999999999998</v>
      </c>
      <c r="K230" s="22">
        <v>300</v>
      </c>
      <c r="L230" s="22">
        <v>-6.13</v>
      </c>
      <c r="M230" s="22">
        <v>14.25</v>
      </c>
      <c r="N230" s="22">
        <v>3.9</v>
      </c>
      <c r="O230" s="22">
        <v>550</v>
      </c>
      <c r="P230" s="22"/>
      <c r="Q230" s="22" t="s">
        <v>93</v>
      </c>
      <c r="R230" s="22">
        <v>0</v>
      </c>
      <c r="S230" s="22">
        <v>4</v>
      </c>
      <c r="T230" s="22" t="s">
        <v>94</v>
      </c>
      <c r="V230" s="22">
        <v>1</v>
      </c>
      <c r="W230" s="22">
        <v>0</v>
      </c>
      <c r="X230" s="22">
        <v>8</v>
      </c>
      <c r="Y230">
        <v>3</v>
      </c>
      <c r="Z230" s="22"/>
      <c r="AA230" s="22"/>
      <c r="AB230" s="22"/>
      <c r="AC230" s="22"/>
      <c r="AD230" s="22"/>
      <c r="AE230" s="22"/>
      <c r="AG230" s="22"/>
      <c r="AH230" s="22"/>
      <c r="AI230" s="22"/>
    </row>
    <row r="231" spans="1:35" x14ac:dyDescent="0.25">
      <c r="A231" s="22">
        <v>230</v>
      </c>
      <c r="B231" s="22" t="s">
        <v>218</v>
      </c>
      <c r="C231" s="22" t="s">
        <v>215</v>
      </c>
      <c r="D231" s="22">
        <v>235</v>
      </c>
      <c r="E231" s="22" t="s">
        <v>89</v>
      </c>
      <c r="F231" s="22" t="s">
        <v>90</v>
      </c>
      <c r="G231" s="22" t="s">
        <v>157</v>
      </c>
      <c r="H231" s="22" t="s">
        <v>193</v>
      </c>
      <c r="I231" s="22">
        <v>60.02</v>
      </c>
      <c r="J231" s="22">
        <v>17.37</v>
      </c>
      <c r="K231" s="22">
        <v>50</v>
      </c>
      <c r="L231" s="22">
        <v>-2.13</v>
      </c>
      <c r="M231" s="22">
        <v>16.399999999999999</v>
      </c>
      <c r="N231" s="22">
        <v>7</v>
      </c>
      <c r="O231" s="22">
        <v>553</v>
      </c>
      <c r="P231" s="22"/>
      <c r="Q231" s="22" t="s">
        <v>93</v>
      </c>
      <c r="R231" s="22">
        <v>0</v>
      </c>
      <c r="S231" s="22">
        <v>4</v>
      </c>
      <c r="T231" s="22" t="s">
        <v>94</v>
      </c>
      <c r="V231" s="22">
        <v>1</v>
      </c>
      <c r="W231" s="22">
        <v>0</v>
      </c>
      <c r="X231" s="22">
        <v>8</v>
      </c>
      <c r="Y231">
        <v>6</v>
      </c>
      <c r="Z231" s="22"/>
      <c r="AA231" s="22"/>
      <c r="AB231" s="22"/>
      <c r="AC231" s="22"/>
      <c r="AD231" s="22"/>
      <c r="AE231" s="22"/>
      <c r="AG231" s="22"/>
      <c r="AH231" s="22"/>
      <c r="AI231" s="22"/>
    </row>
    <row r="232" spans="1:35" x14ac:dyDescent="0.25">
      <c r="A232" s="22">
        <v>231</v>
      </c>
      <c r="B232" s="22" t="s">
        <v>218</v>
      </c>
      <c r="C232" s="22" t="s">
        <v>215</v>
      </c>
      <c r="D232" s="22">
        <v>235</v>
      </c>
      <c r="E232" s="22" t="s">
        <v>89</v>
      </c>
      <c r="F232" s="22" t="s">
        <v>90</v>
      </c>
      <c r="G232" s="22" t="s">
        <v>157</v>
      </c>
      <c r="H232" s="22" t="s">
        <v>195</v>
      </c>
      <c r="I232" s="22">
        <v>56.85</v>
      </c>
      <c r="J232" s="22">
        <v>13.47</v>
      </c>
      <c r="K232" s="22">
        <v>160</v>
      </c>
      <c r="L232" s="22">
        <v>-1</v>
      </c>
      <c r="M232" s="22">
        <v>15.75</v>
      </c>
      <c r="N232" s="22">
        <v>7.4</v>
      </c>
      <c r="O232" s="22">
        <v>907</v>
      </c>
      <c r="P232" s="22"/>
      <c r="Q232" s="22" t="s">
        <v>93</v>
      </c>
      <c r="R232" s="22">
        <v>0</v>
      </c>
      <c r="S232" s="22">
        <v>4</v>
      </c>
      <c r="T232" s="22" t="s">
        <v>94</v>
      </c>
      <c r="V232" s="22">
        <v>1</v>
      </c>
      <c r="W232" s="22">
        <v>0</v>
      </c>
      <c r="X232" s="22">
        <v>8</v>
      </c>
      <c r="Y232">
        <v>11</v>
      </c>
      <c r="Z232" s="22"/>
      <c r="AA232" s="22"/>
      <c r="AB232" s="22"/>
      <c r="AC232" s="22"/>
      <c r="AD232" s="22"/>
      <c r="AE232" s="22"/>
      <c r="AG232" s="22"/>
      <c r="AH232" s="22"/>
      <c r="AI232" s="22"/>
    </row>
    <row r="233" spans="1:35" x14ac:dyDescent="0.25">
      <c r="A233" s="22">
        <v>232</v>
      </c>
      <c r="B233" s="22" t="s">
        <v>218</v>
      </c>
      <c r="C233" s="22" t="s">
        <v>215</v>
      </c>
      <c r="D233" s="22">
        <v>235</v>
      </c>
      <c r="E233" s="22" t="s">
        <v>89</v>
      </c>
      <c r="F233" s="22" t="s">
        <v>90</v>
      </c>
      <c r="G233" s="22" t="s">
        <v>157</v>
      </c>
      <c r="H233" s="22" t="s">
        <v>217</v>
      </c>
      <c r="I233" s="22">
        <v>53.05</v>
      </c>
      <c r="J233" s="22">
        <v>13.85</v>
      </c>
      <c r="K233" s="22">
        <v>80</v>
      </c>
      <c r="L233" s="22">
        <v>0.2</v>
      </c>
      <c r="M233" s="22">
        <v>18.100000000000001</v>
      </c>
      <c r="N233" s="22">
        <v>9.6</v>
      </c>
      <c r="O233" s="22">
        <v>483</v>
      </c>
      <c r="P233" s="22"/>
      <c r="Q233" s="22" t="s">
        <v>93</v>
      </c>
      <c r="R233" s="22">
        <v>0</v>
      </c>
      <c r="S233" s="22">
        <v>4</v>
      </c>
      <c r="T233" s="22" t="s">
        <v>94</v>
      </c>
      <c r="V233" s="22">
        <v>1</v>
      </c>
      <c r="W233" s="22">
        <v>0</v>
      </c>
      <c r="X233" s="22">
        <v>8</v>
      </c>
      <c r="Y233">
        <v>15</v>
      </c>
      <c r="Z233" s="24"/>
      <c r="AA233" s="22"/>
      <c r="AB233" s="22"/>
      <c r="AC233" s="22"/>
      <c r="AD233" s="22"/>
      <c r="AE233" s="22"/>
      <c r="AG233" s="22"/>
      <c r="AH233" s="22"/>
      <c r="AI233" s="22"/>
    </row>
    <row r="234" spans="1:35" x14ac:dyDescent="0.25">
      <c r="A234" s="22">
        <v>233</v>
      </c>
      <c r="B234" s="22" t="s">
        <v>219</v>
      </c>
      <c r="C234" s="22" t="s">
        <v>215</v>
      </c>
      <c r="D234" s="22">
        <v>235</v>
      </c>
      <c r="E234" s="22" t="s">
        <v>89</v>
      </c>
      <c r="F234" s="22" t="s">
        <v>90</v>
      </c>
      <c r="G234" s="22" t="s">
        <v>157</v>
      </c>
      <c r="H234" s="22" t="s">
        <v>194</v>
      </c>
      <c r="I234" s="22">
        <v>64.17</v>
      </c>
      <c r="J234" s="22">
        <v>19.579999999999998</v>
      </c>
      <c r="K234" s="22">
        <v>300</v>
      </c>
      <c r="L234" s="22">
        <v>-6.13</v>
      </c>
      <c r="M234" s="22">
        <v>14.25</v>
      </c>
      <c r="N234" s="22">
        <v>3.9</v>
      </c>
      <c r="O234" s="22">
        <v>550</v>
      </c>
      <c r="P234" s="22"/>
      <c r="Q234" s="22" t="s">
        <v>112</v>
      </c>
      <c r="R234" s="22">
        <v>0</v>
      </c>
      <c r="S234" s="22">
        <v>4</v>
      </c>
      <c r="T234" s="22" t="s">
        <v>94</v>
      </c>
      <c r="V234" s="22">
        <v>1</v>
      </c>
      <c r="W234" s="22">
        <v>0</v>
      </c>
      <c r="X234" s="22">
        <v>8</v>
      </c>
      <c r="Y234">
        <v>3</v>
      </c>
      <c r="Z234" s="22"/>
      <c r="AA234" s="22"/>
      <c r="AB234" s="22"/>
      <c r="AC234" s="22"/>
      <c r="AD234" s="22"/>
      <c r="AE234" s="22"/>
      <c r="AG234" s="22"/>
      <c r="AH234" s="22"/>
      <c r="AI234" s="22"/>
    </row>
    <row r="235" spans="1:35" x14ac:dyDescent="0.25">
      <c r="A235" s="22">
        <v>234</v>
      </c>
      <c r="B235" s="22" t="s">
        <v>219</v>
      </c>
      <c r="C235" s="22" t="s">
        <v>215</v>
      </c>
      <c r="D235" s="22">
        <v>235</v>
      </c>
      <c r="E235" s="22" t="s">
        <v>89</v>
      </c>
      <c r="F235" s="22" t="s">
        <v>90</v>
      </c>
      <c r="G235" s="22" t="s">
        <v>157</v>
      </c>
      <c r="H235" s="22" t="s">
        <v>193</v>
      </c>
      <c r="I235" s="22">
        <v>60.02</v>
      </c>
      <c r="J235" s="22">
        <v>17.37</v>
      </c>
      <c r="K235" s="22">
        <v>50</v>
      </c>
      <c r="L235" s="22">
        <v>-2.13</v>
      </c>
      <c r="M235" s="22">
        <v>16.399999999999999</v>
      </c>
      <c r="N235" s="22">
        <v>7</v>
      </c>
      <c r="O235" s="22">
        <v>553</v>
      </c>
      <c r="P235" s="22"/>
      <c r="Q235" s="22" t="s">
        <v>112</v>
      </c>
      <c r="R235" s="22">
        <v>0</v>
      </c>
      <c r="S235" s="22">
        <v>4</v>
      </c>
      <c r="T235" s="22" t="s">
        <v>94</v>
      </c>
      <c r="V235" s="22">
        <v>1</v>
      </c>
      <c r="W235" s="22">
        <v>0</v>
      </c>
      <c r="X235" s="22">
        <v>8</v>
      </c>
      <c r="Y235">
        <v>6</v>
      </c>
      <c r="Z235" s="22"/>
      <c r="AA235" s="22"/>
      <c r="AB235" s="22"/>
      <c r="AC235" s="22"/>
      <c r="AD235" s="22"/>
      <c r="AE235" s="22"/>
      <c r="AG235" s="22"/>
      <c r="AH235" s="22"/>
      <c r="AI235" s="22"/>
    </row>
    <row r="236" spans="1:35" x14ac:dyDescent="0.25">
      <c r="A236" s="22">
        <v>235</v>
      </c>
      <c r="B236" s="22" t="s">
        <v>219</v>
      </c>
      <c r="C236" s="22" t="s">
        <v>215</v>
      </c>
      <c r="D236" s="22">
        <v>235</v>
      </c>
      <c r="E236" s="22" t="s">
        <v>89</v>
      </c>
      <c r="F236" s="22" t="s">
        <v>90</v>
      </c>
      <c r="G236" s="22" t="s">
        <v>157</v>
      </c>
      <c r="H236" s="22" t="s">
        <v>195</v>
      </c>
      <c r="I236" s="22">
        <v>56.85</v>
      </c>
      <c r="J236" s="22">
        <v>13.47</v>
      </c>
      <c r="K236" s="22">
        <v>160</v>
      </c>
      <c r="L236" s="22">
        <v>-1</v>
      </c>
      <c r="M236" s="22">
        <v>15.75</v>
      </c>
      <c r="N236" s="22">
        <v>7.4</v>
      </c>
      <c r="O236" s="22">
        <v>907</v>
      </c>
      <c r="P236" s="22"/>
      <c r="Q236" s="22" t="s">
        <v>112</v>
      </c>
      <c r="R236" s="22">
        <v>0</v>
      </c>
      <c r="S236" s="22">
        <v>4</v>
      </c>
      <c r="T236" s="22" t="s">
        <v>94</v>
      </c>
      <c r="V236" s="22">
        <v>1</v>
      </c>
      <c r="W236" s="22">
        <v>0</v>
      </c>
      <c r="X236" s="22">
        <v>8</v>
      </c>
      <c r="Y236">
        <v>11</v>
      </c>
      <c r="Z236" s="22"/>
      <c r="AA236" s="22"/>
      <c r="AB236" s="22"/>
      <c r="AC236" s="22"/>
      <c r="AD236" s="22"/>
      <c r="AE236" s="22"/>
      <c r="AG236" s="22"/>
      <c r="AH236" s="22"/>
      <c r="AI236" s="22"/>
    </row>
    <row r="237" spans="1:35" x14ac:dyDescent="0.25">
      <c r="A237" s="22">
        <v>236</v>
      </c>
      <c r="B237" s="22" t="s">
        <v>219</v>
      </c>
      <c r="C237" s="22" t="s">
        <v>215</v>
      </c>
      <c r="D237" s="22">
        <v>235</v>
      </c>
      <c r="E237" s="22" t="s">
        <v>89</v>
      </c>
      <c r="F237" s="22" t="s">
        <v>90</v>
      </c>
      <c r="G237" s="22" t="s">
        <v>157</v>
      </c>
      <c r="H237" s="22" t="s">
        <v>217</v>
      </c>
      <c r="I237" s="22">
        <v>53.05</v>
      </c>
      <c r="J237" s="22">
        <v>13.85</v>
      </c>
      <c r="K237" s="22">
        <v>80</v>
      </c>
      <c r="L237" s="22">
        <v>0.2</v>
      </c>
      <c r="M237" s="22">
        <v>18.100000000000001</v>
      </c>
      <c r="N237" s="22">
        <v>9.6</v>
      </c>
      <c r="O237" s="22">
        <v>483</v>
      </c>
      <c r="P237" s="22"/>
      <c r="Q237" s="22" t="s">
        <v>112</v>
      </c>
      <c r="R237" s="22">
        <v>0</v>
      </c>
      <c r="S237" s="22">
        <v>4</v>
      </c>
      <c r="T237" s="22" t="s">
        <v>94</v>
      </c>
      <c r="V237" s="22">
        <v>1</v>
      </c>
      <c r="W237" s="22">
        <v>0</v>
      </c>
      <c r="X237" s="22">
        <v>8</v>
      </c>
      <c r="Y237">
        <v>15</v>
      </c>
      <c r="Z237" s="24"/>
      <c r="AA237" s="22"/>
      <c r="AB237" s="22"/>
      <c r="AC237" s="22"/>
      <c r="AD237" s="22"/>
      <c r="AE237" s="22"/>
      <c r="AG237" s="22"/>
      <c r="AH237" s="22"/>
      <c r="AI237" s="22"/>
    </row>
    <row r="238" spans="1:35" x14ac:dyDescent="0.25">
      <c r="A238" s="22">
        <v>237</v>
      </c>
      <c r="B238" s="22" t="s">
        <v>220</v>
      </c>
      <c r="C238" s="22" t="s">
        <v>221</v>
      </c>
      <c r="D238" s="22">
        <v>291</v>
      </c>
      <c r="E238" s="22" t="s">
        <v>89</v>
      </c>
      <c r="F238" s="22" t="s">
        <v>90</v>
      </c>
      <c r="G238" s="22" t="s">
        <v>91</v>
      </c>
      <c r="H238" s="22" t="s">
        <v>222</v>
      </c>
      <c r="I238" s="22">
        <v>42.22</v>
      </c>
      <c r="J238" s="22">
        <v>126.52</v>
      </c>
      <c r="K238" s="22">
        <v>900</v>
      </c>
      <c r="L238" s="22">
        <v>-15.7</v>
      </c>
      <c r="M238" s="22">
        <v>22.5</v>
      </c>
      <c r="N238" s="22">
        <v>4</v>
      </c>
      <c r="O238" s="22">
        <v>844</v>
      </c>
      <c r="P238" s="22"/>
      <c r="Q238" s="22" t="s">
        <v>98</v>
      </c>
      <c r="R238" s="22">
        <v>1</v>
      </c>
      <c r="S238" s="22">
        <v>2</v>
      </c>
      <c r="T238" s="22" t="s">
        <v>182</v>
      </c>
      <c r="U238">
        <v>10</v>
      </c>
      <c r="V238" s="22">
        <v>0</v>
      </c>
      <c r="W238" s="22">
        <v>0</v>
      </c>
      <c r="X238" s="22">
        <v>1</v>
      </c>
      <c r="Y238">
        <v>18</v>
      </c>
      <c r="Z238" s="22"/>
      <c r="AA238" s="22"/>
      <c r="AB238" s="22"/>
      <c r="AC238" s="22"/>
      <c r="AD238" s="22"/>
      <c r="AE238" s="22"/>
      <c r="AF238">
        <f t="shared" si="3"/>
        <v>28</v>
      </c>
      <c r="AG238" s="22"/>
      <c r="AH238" s="22"/>
      <c r="AI238" s="22"/>
    </row>
    <row r="239" spans="1:35" x14ac:dyDescent="0.25">
      <c r="A239" s="22">
        <v>238</v>
      </c>
      <c r="B239" s="22" t="s">
        <v>220</v>
      </c>
      <c r="C239" s="22" t="s">
        <v>221</v>
      </c>
      <c r="D239" s="22">
        <v>291</v>
      </c>
      <c r="E239" s="22" t="s">
        <v>89</v>
      </c>
      <c r="F239" s="22" t="s">
        <v>90</v>
      </c>
      <c r="G239" s="22" t="s">
        <v>91</v>
      </c>
      <c r="H239" s="22" t="s">
        <v>222</v>
      </c>
      <c r="I239" s="22">
        <v>42.22</v>
      </c>
      <c r="J239" s="22">
        <v>126.52</v>
      </c>
      <c r="K239" s="22">
        <v>900</v>
      </c>
      <c r="L239" s="22">
        <v>-15.7</v>
      </c>
      <c r="M239" s="22">
        <v>22.5</v>
      </c>
      <c r="N239">
        <v>4</v>
      </c>
      <c r="O239" s="22">
        <v>844</v>
      </c>
      <c r="Q239" s="22" t="s">
        <v>98</v>
      </c>
      <c r="R239">
        <v>1</v>
      </c>
      <c r="S239">
        <v>2</v>
      </c>
      <c r="T239" t="s">
        <v>182</v>
      </c>
      <c r="U239">
        <v>20</v>
      </c>
      <c r="V239">
        <v>0</v>
      </c>
      <c r="W239">
        <v>0</v>
      </c>
      <c r="X239">
        <v>1</v>
      </c>
      <c r="Y239">
        <v>18</v>
      </c>
      <c r="AF239">
        <f t="shared" si="3"/>
        <v>38</v>
      </c>
    </row>
    <row r="240" spans="1:35" x14ac:dyDescent="0.25">
      <c r="A240" s="22">
        <v>239</v>
      </c>
      <c r="B240" s="22" t="s">
        <v>223</v>
      </c>
      <c r="C240" s="22" t="s">
        <v>221</v>
      </c>
      <c r="D240" s="22">
        <v>291</v>
      </c>
      <c r="E240" s="22" t="s">
        <v>89</v>
      </c>
      <c r="F240" s="22" t="s">
        <v>90</v>
      </c>
      <c r="G240" s="22" t="s">
        <v>91</v>
      </c>
      <c r="H240" s="22" t="s">
        <v>222</v>
      </c>
      <c r="I240" s="22">
        <v>42.22</v>
      </c>
      <c r="J240" s="22">
        <v>126.52</v>
      </c>
      <c r="K240" s="22">
        <v>900</v>
      </c>
      <c r="L240" s="22">
        <v>-15.7</v>
      </c>
      <c r="M240" s="22">
        <v>22.5</v>
      </c>
      <c r="N240" s="22">
        <v>4</v>
      </c>
      <c r="O240" s="22">
        <v>844</v>
      </c>
      <c r="P240" s="22"/>
      <c r="Q240" s="22" t="s">
        <v>224</v>
      </c>
      <c r="R240" s="22">
        <v>1</v>
      </c>
      <c r="S240" s="22">
        <v>2</v>
      </c>
      <c r="T240" s="22" t="s">
        <v>182</v>
      </c>
      <c r="U240">
        <v>10</v>
      </c>
      <c r="V240" s="22">
        <v>0</v>
      </c>
      <c r="W240" s="22">
        <v>0</v>
      </c>
      <c r="X240" s="22">
        <v>1</v>
      </c>
      <c r="Y240">
        <v>18</v>
      </c>
      <c r="Z240" s="22"/>
      <c r="AA240" s="22"/>
      <c r="AB240" s="22"/>
      <c r="AC240" s="22"/>
      <c r="AD240" s="22"/>
      <c r="AE240" s="22"/>
      <c r="AF240">
        <f t="shared" si="3"/>
        <v>28</v>
      </c>
      <c r="AG240" s="22"/>
      <c r="AH240" s="22"/>
      <c r="AI240" s="22"/>
    </row>
    <row r="241" spans="1:35" x14ac:dyDescent="0.25">
      <c r="A241" s="22">
        <v>240</v>
      </c>
      <c r="B241" s="22" t="s">
        <v>223</v>
      </c>
      <c r="C241" s="22" t="s">
        <v>221</v>
      </c>
      <c r="D241" s="22">
        <v>291</v>
      </c>
      <c r="E241" s="22" t="s">
        <v>89</v>
      </c>
      <c r="F241" s="22" t="s">
        <v>90</v>
      </c>
      <c r="G241" s="22" t="s">
        <v>91</v>
      </c>
      <c r="H241" s="22" t="s">
        <v>222</v>
      </c>
      <c r="I241" s="22">
        <v>42.22</v>
      </c>
      <c r="J241" s="22">
        <v>126.52</v>
      </c>
      <c r="K241" s="22">
        <v>900</v>
      </c>
      <c r="L241" s="22">
        <v>-15.7</v>
      </c>
      <c r="M241" s="22">
        <v>22.5</v>
      </c>
      <c r="N241" s="22">
        <v>4</v>
      </c>
      <c r="O241" s="22">
        <v>844</v>
      </c>
      <c r="P241" s="22"/>
      <c r="Q241" s="22" t="s">
        <v>224</v>
      </c>
      <c r="R241" s="22">
        <v>1</v>
      </c>
      <c r="S241" s="22">
        <v>2</v>
      </c>
      <c r="T241" s="22" t="s">
        <v>182</v>
      </c>
      <c r="U241">
        <v>20</v>
      </c>
      <c r="V241" s="22">
        <v>0</v>
      </c>
      <c r="W241" s="22">
        <v>0</v>
      </c>
      <c r="X241" s="22">
        <v>1</v>
      </c>
      <c r="Y241">
        <v>18</v>
      </c>
      <c r="Z241" s="22"/>
      <c r="AA241" s="22"/>
      <c r="AB241" s="22"/>
      <c r="AC241" s="22"/>
      <c r="AD241" s="22"/>
      <c r="AE241" s="22"/>
      <c r="AF241">
        <f t="shared" si="3"/>
        <v>38</v>
      </c>
      <c r="AG241" s="22"/>
      <c r="AH241" s="22"/>
      <c r="AI241" s="22"/>
    </row>
    <row r="242" spans="1:35" ht="25" x14ac:dyDescent="0.25">
      <c r="A242" s="22">
        <v>241</v>
      </c>
      <c r="B242" s="22" t="s">
        <v>225</v>
      </c>
      <c r="C242" s="22">
        <v>2007</v>
      </c>
      <c r="D242" s="22">
        <v>443</v>
      </c>
      <c r="E242" s="22" t="s">
        <v>133</v>
      </c>
      <c r="F242" s="22" t="s">
        <v>134</v>
      </c>
      <c r="G242" s="22" t="s">
        <v>172</v>
      </c>
      <c r="H242" s="22" t="s">
        <v>226</v>
      </c>
      <c r="I242" s="22">
        <v>37.29</v>
      </c>
      <c r="J242" s="22">
        <v>137.91999999999999</v>
      </c>
      <c r="K242" s="22"/>
      <c r="L242" s="22">
        <v>-2.5</v>
      </c>
      <c r="M242" s="22">
        <v>21.9</v>
      </c>
      <c r="N242" s="22"/>
      <c r="O242" s="22">
        <v>1268</v>
      </c>
      <c r="P242" s="22"/>
      <c r="Q242" s="22" t="s">
        <v>227</v>
      </c>
      <c r="R242" s="22">
        <v>2</v>
      </c>
      <c r="S242" s="22">
        <v>2</v>
      </c>
      <c r="T242" s="22" t="s">
        <v>94</v>
      </c>
      <c r="U242">
        <v>20</v>
      </c>
      <c r="V242" s="22">
        <v>0</v>
      </c>
      <c r="W242" s="22">
        <v>0</v>
      </c>
      <c r="X242" s="22">
        <v>1</v>
      </c>
      <c r="Z242" s="22">
        <v>187</v>
      </c>
      <c r="AA242" s="22"/>
      <c r="AB242" s="22">
        <v>3</v>
      </c>
      <c r="AC242" s="22">
        <v>206</v>
      </c>
      <c r="AD242" s="22"/>
      <c r="AE242" s="22">
        <v>3</v>
      </c>
      <c r="AG242" s="22"/>
      <c r="AH242" s="22"/>
      <c r="AI242" s="22"/>
    </row>
    <row r="243" spans="1:35" ht="25" x14ac:dyDescent="0.25">
      <c r="A243" s="22">
        <v>242</v>
      </c>
      <c r="B243" s="22" t="s">
        <v>225</v>
      </c>
      <c r="C243" s="22">
        <v>2007</v>
      </c>
      <c r="D243" s="22">
        <v>443</v>
      </c>
      <c r="E243" s="22" t="s">
        <v>133</v>
      </c>
      <c r="F243" s="22" t="s">
        <v>134</v>
      </c>
      <c r="G243" s="22" t="s">
        <v>172</v>
      </c>
      <c r="H243" s="22" t="s">
        <v>226</v>
      </c>
      <c r="I243" s="22">
        <v>37.29</v>
      </c>
      <c r="J243" s="22">
        <v>137.91999999999999</v>
      </c>
      <c r="K243" s="22"/>
      <c r="L243" s="22">
        <v>-2.5</v>
      </c>
      <c r="M243" s="22">
        <v>21.9</v>
      </c>
      <c r="N243" s="22"/>
      <c r="O243" s="22">
        <v>1268</v>
      </c>
      <c r="P243" s="22"/>
      <c r="Q243" s="22" t="s">
        <v>227</v>
      </c>
      <c r="R243" s="22">
        <v>2</v>
      </c>
      <c r="S243" s="22">
        <v>2</v>
      </c>
      <c r="T243" s="22" t="s">
        <v>94</v>
      </c>
      <c r="U243">
        <v>60</v>
      </c>
      <c r="V243" s="22">
        <v>0</v>
      </c>
      <c r="W243" s="22">
        <v>0</v>
      </c>
      <c r="X243" s="22">
        <v>1</v>
      </c>
      <c r="Z243" s="22">
        <v>260</v>
      </c>
      <c r="AA243" s="22"/>
      <c r="AB243" s="22">
        <v>3</v>
      </c>
      <c r="AC243" s="22">
        <v>206</v>
      </c>
      <c r="AD243" s="22"/>
      <c r="AE243" s="22">
        <v>3</v>
      </c>
      <c r="AG243" s="22"/>
      <c r="AH243" s="22"/>
      <c r="AI243" s="22"/>
    </row>
    <row r="244" spans="1:35" ht="25" x14ac:dyDescent="0.25">
      <c r="A244" s="22">
        <v>243</v>
      </c>
      <c r="B244" s="22" t="s">
        <v>228</v>
      </c>
      <c r="C244" s="22">
        <v>2007</v>
      </c>
      <c r="D244" s="22">
        <v>443</v>
      </c>
      <c r="E244" s="22" t="s">
        <v>133</v>
      </c>
      <c r="F244" s="22" t="s">
        <v>134</v>
      </c>
      <c r="G244" s="22" t="s">
        <v>172</v>
      </c>
      <c r="H244" s="22" t="s">
        <v>226</v>
      </c>
      <c r="I244" s="22">
        <v>37.29</v>
      </c>
      <c r="J244" s="22">
        <v>137.91999999999999</v>
      </c>
      <c r="K244" s="22"/>
      <c r="L244" s="22">
        <v>-2.5</v>
      </c>
      <c r="M244" s="22">
        <v>21.9</v>
      </c>
      <c r="N244" s="22"/>
      <c r="O244" s="22">
        <v>1268</v>
      </c>
      <c r="P244" s="22"/>
      <c r="Q244" s="22" t="s">
        <v>227</v>
      </c>
      <c r="R244" s="22">
        <v>2</v>
      </c>
      <c r="S244" s="22">
        <v>2</v>
      </c>
      <c r="T244" s="22" t="s">
        <v>94</v>
      </c>
      <c r="U244">
        <v>20</v>
      </c>
      <c r="V244" s="22">
        <v>0</v>
      </c>
      <c r="W244" s="22">
        <v>0</v>
      </c>
      <c r="X244" s="22">
        <v>1</v>
      </c>
      <c r="Z244" s="22">
        <v>227</v>
      </c>
      <c r="AA244" s="22"/>
      <c r="AB244" s="22">
        <v>3</v>
      </c>
      <c r="AC244" s="22">
        <v>247</v>
      </c>
      <c r="AD244" s="22"/>
      <c r="AE244" s="22">
        <v>3</v>
      </c>
      <c r="AG244" s="22"/>
      <c r="AH244" s="22"/>
      <c r="AI244" s="22"/>
    </row>
    <row r="245" spans="1:35" ht="25" x14ac:dyDescent="0.25">
      <c r="A245" s="22">
        <v>244</v>
      </c>
      <c r="B245" s="22" t="s">
        <v>228</v>
      </c>
      <c r="C245" s="22">
        <v>2007</v>
      </c>
      <c r="D245" s="22">
        <v>443</v>
      </c>
      <c r="E245" s="22" t="s">
        <v>133</v>
      </c>
      <c r="F245" s="22" t="s">
        <v>134</v>
      </c>
      <c r="G245" s="22" t="s">
        <v>172</v>
      </c>
      <c r="H245" s="22" t="s">
        <v>226</v>
      </c>
      <c r="I245" s="22">
        <v>37.29</v>
      </c>
      <c r="J245" s="22">
        <v>137.91999999999999</v>
      </c>
      <c r="K245" s="22"/>
      <c r="L245" s="22">
        <v>-2.5</v>
      </c>
      <c r="M245" s="22">
        <v>21.9</v>
      </c>
      <c r="N245" s="22"/>
      <c r="O245" s="22">
        <v>1268</v>
      </c>
      <c r="P245" s="22"/>
      <c r="Q245" s="22" t="s">
        <v>227</v>
      </c>
      <c r="R245" s="22">
        <v>2</v>
      </c>
      <c r="S245" s="22">
        <v>2</v>
      </c>
      <c r="T245" s="22" t="s">
        <v>94</v>
      </c>
      <c r="U245">
        <v>60</v>
      </c>
      <c r="V245" s="22">
        <v>0</v>
      </c>
      <c r="W245" s="22">
        <v>0</v>
      </c>
      <c r="X245" s="22">
        <v>1</v>
      </c>
      <c r="Z245" s="22">
        <v>237</v>
      </c>
      <c r="AA245" s="22"/>
      <c r="AB245" s="22">
        <v>3</v>
      </c>
      <c r="AC245" s="22">
        <v>247</v>
      </c>
      <c r="AD245" s="22"/>
      <c r="AE245" s="22">
        <v>3</v>
      </c>
      <c r="AG245" s="22"/>
      <c r="AH245" s="22"/>
      <c r="AI245" s="22"/>
    </row>
    <row r="246" spans="1:35" ht="25" x14ac:dyDescent="0.25">
      <c r="A246" s="22">
        <v>245</v>
      </c>
      <c r="B246" s="22" t="s">
        <v>229</v>
      </c>
      <c r="C246" s="22" t="s">
        <v>230</v>
      </c>
      <c r="D246" s="22">
        <v>515</v>
      </c>
      <c r="E246" s="22" t="s">
        <v>89</v>
      </c>
      <c r="F246" s="22" t="s">
        <v>90</v>
      </c>
      <c r="G246" s="22" t="s">
        <v>91</v>
      </c>
      <c r="H246" s="22" t="s">
        <v>130</v>
      </c>
      <c r="I246" s="22">
        <v>45.1</v>
      </c>
      <c r="J246" s="22">
        <v>141.69999999999999</v>
      </c>
      <c r="K246" s="22">
        <v>7</v>
      </c>
      <c r="L246" s="22">
        <v>-12.6</v>
      </c>
      <c r="M246" s="22">
        <v>25.4</v>
      </c>
      <c r="N246" s="22">
        <v>6.5</v>
      </c>
      <c r="O246" s="22">
        <v>955</v>
      </c>
      <c r="P246" s="22"/>
      <c r="Q246" s="22" t="s">
        <v>231</v>
      </c>
      <c r="R246" s="22">
        <v>0</v>
      </c>
      <c r="S246" s="22">
        <v>3</v>
      </c>
      <c r="T246" s="22" t="s">
        <v>94</v>
      </c>
      <c r="U246">
        <v>45</v>
      </c>
      <c r="V246" s="22">
        <v>0</v>
      </c>
      <c r="W246" s="22">
        <v>0</v>
      </c>
      <c r="X246" s="22">
        <v>1</v>
      </c>
      <c r="Y246">
        <v>5</v>
      </c>
      <c r="Z246" s="22">
        <v>366.18200000000002</v>
      </c>
      <c r="AA246" s="22">
        <f>(455.467-271.384)/2</f>
        <v>92.041499999999985</v>
      </c>
      <c r="AB246" s="22">
        <v>5</v>
      </c>
      <c r="AC246" s="22">
        <v>422.399</v>
      </c>
      <c r="AD246" s="22">
        <f>(638.448-260.362)/2</f>
        <v>189.04299999999998</v>
      </c>
      <c r="AE246" s="22">
        <v>5</v>
      </c>
      <c r="AF246">
        <f t="shared" si="3"/>
        <v>50</v>
      </c>
      <c r="AG246" s="22"/>
      <c r="AH246" s="22"/>
      <c r="AI246" s="22"/>
    </row>
    <row r="247" spans="1:35" ht="25" x14ac:dyDescent="0.25">
      <c r="A247" s="22">
        <v>246</v>
      </c>
      <c r="B247" s="22" t="s">
        <v>229</v>
      </c>
      <c r="C247" s="22" t="s">
        <v>230</v>
      </c>
      <c r="D247" s="22">
        <v>515</v>
      </c>
      <c r="E247" s="22" t="s">
        <v>89</v>
      </c>
      <c r="F247" s="22" t="s">
        <v>90</v>
      </c>
      <c r="G247" s="22" t="s">
        <v>91</v>
      </c>
      <c r="H247" s="22" t="s">
        <v>130</v>
      </c>
      <c r="I247" s="22">
        <v>45.1</v>
      </c>
      <c r="J247" s="22">
        <v>141.69999999999999</v>
      </c>
      <c r="K247" s="22">
        <v>7</v>
      </c>
      <c r="L247" s="22">
        <v>-12.6</v>
      </c>
      <c r="M247" s="22">
        <v>25.4</v>
      </c>
      <c r="N247" s="22">
        <v>6.5</v>
      </c>
      <c r="O247" s="22">
        <v>955</v>
      </c>
      <c r="P247" s="22"/>
      <c r="Q247" s="22" t="s">
        <v>231</v>
      </c>
      <c r="R247" s="22">
        <v>0</v>
      </c>
      <c r="S247" s="22">
        <v>3</v>
      </c>
      <c r="T247" s="22" t="s">
        <v>94</v>
      </c>
      <c r="U247">
        <v>90</v>
      </c>
      <c r="V247" s="22">
        <v>0</v>
      </c>
      <c r="W247" s="22">
        <v>0</v>
      </c>
      <c r="X247" s="22">
        <v>1</v>
      </c>
      <c r="Y247">
        <v>5</v>
      </c>
      <c r="Z247" s="22">
        <v>298.94200000000001</v>
      </c>
      <c r="AA247" s="22">
        <f>(410.273-32.187)/2</f>
        <v>189.04300000000001</v>
      </c>
      <c r="AB247" s="22">
        <v>5</v>
      </c>
      <c r="AC247" s="22">
        <v>422.399</v>
      </c>
      <c r="AD247" s="22">
        <f>(638.448-260.362)/2</f>
        <v>189.04299999999998</v>
      </c>
      <c r="AE247" s="22">
        <v>5</v>
      </c>
      <c r="AF247">
        <f t="shared" si="3"/>
        <v>95</v>
      </c>
      <c r="AG247" s="22"/>
      <c r="AH247" s="22"/>
      <c r="AI247" s="22"/>
    </row>
    <row r="248" spans="1:35" ht="25" x14ac:dyDescent="0.25">
      <c r="A248" s="22">
        <v>247</v>
      </c>
      <c r="B248" s="22" t="s">
        <v>229</v>
      </c>
      <c r="C248" s="22" t="s">
        <v>230</v>
      </c>
      <c r="D248" s="22">
        <v>515</v>
      </c>
      <c r="E248" s="22" t="s">
        <v>89</v>
      </c>
      <c r="F248" s="22" t="s">
        <v>90</v>
      </c>
      <c r="G248" s="22" t="s">
        <v>91</v>
      </c>
      <c r="H248" s="22" t="s">
        <v>130</v>
      </c>
      <c r="I248" s="22">
        <v>45.1</v>
      </c>
      <c r="J248" s="22">
        <v>141.69999999999999</v>
      </c>
      <c r="K248" s="22">
        <v>7</v>
      </c>
      <c r="L248" s="22">
        <v>-12.6</v>
      </c>
      <c r="M248" s="22">
        <v>25.4</v>
      </c>
      <c r="N248" s="22">
        <v>6.5</v>
      </c>
      <c r="O248" s="22">
        <v>955</v>
      </c>
      <c r="P248" s="22"/>
      <c r="Q248" s="22" t="s">
        <v>231</v>
      </c>
      <c r="R248" s="22">
        <v>0</v>
      </c>
      <c r="S248" s="22">
        <v>3</v>
      </c>
      <c r="T248" s="22" t="s">
        <v>94</v>
      </c>
      <c r="U248">
        <v>180</v>
      </c>
      <c r="V248" s="22">
        <v>0</v>
      </c>
      <c r="W248" s="22">
        <v>0</v>
      </c>
      <c r="X248" s="22">
        <v>1</v>
      </c>
      <c r="Y248">
        <v>5</v>
      </c>
      <c r="Z248" s="22">
        <v>21.164000000000001</v>
      </c>
      <c r="AA248" s="22">
        <f>(48.721+0.882)/2</f>
        <v>24.801499999999997</v>
      </c>
      <c r="AB248" s="22">
        <v>5</v>
      </c>
      <c r="AC248" s="22">
        <v>422.399</v>
      </c>
      <c r="AD248" s="22">
        <f>(638.448-260.362)/2</f>
        <v>189.04299999999998</v>
      </c>
      <c r="AE248" s="22">
        <v>5</v>
      </c>
      <c r="AF248">
        <f t="shared" si="3"/>
        <v>185</v>
      </c>
      <c r="AG248" s="22"/>
      <c r="AH248" s="22"/>
      <c r="AI248" s="22"/>
    </row>
    <row r="249" spans="1:35" ht="25" x14ac:dyDescent="0.25">
      <c r="A249" s="22">
        <v>248</v>
      </c>
      <c r="B249" s="22" t="s">
        <v>232</v>
      </c>
      <c r="C249" s="22">
        <v>2016</v>
      </c>
      <c r="D249" s="22">
        <v>673</v>
      </c>
      <c r="E249" s="22" t="s">
        <v>192</v>
      </c>
      <c r="F249" s="22" t="s">
        <v>134</v>
      </c>
      <c r="G249" s="22" t="s">
        <v>110</v>
      </c>
      <c r="H249" s="22" t="s">
        <v>233</v>
      </c>
      <c r="I249" s="22">
        <f t="shared" ref="I249:I256" si="4">(30.09+29.49)/2</f>
        <v>29.79</v>
      </c>
      <c r="J249" s="22">
        <f t="shared" ref="J249:J256" si="5">(109.64+109.78)/2</f>
        <v>109.71000000000001</v>
      </c>
      <c r="K249" s="22">
        <v>1800</v>
      </c>
      <c r="L249" s="22">
        <v>-10.66</v>
      </c>
      <c r="M249" s="22">
        <v>23.04</v>
      </c>
      <c r="N249" s="22">
        <v>8.9</v>
      </c>
      <c r="O249" s="22">
        <v>1876</v>
      </c>
      <c r="P249" s="22"/>
      <c r="Q249" s="22" t="s">
        <v>224</v>
      </c>
      <c r="R249" s="22">
        <v>1</v>
      </c>
      <c r="S249" s="22">
        <v>1</v>
      </c>
      <c r="T249" s="22" t="s">
        <v>182</v>
      </c>
      <c r="U249">
        <v>20</v>
      </c>
      <c r="V249" s="22">
        <v>0</v>
      </c>
      <c r="W249" s="22">
        <v>1</v>
      </c>
      <c r="X249" s="22">
        <v>2</v>
      </c>
      <c r="Z249" s="22">
        <v>1.474</v>
      </c>
      <c r="AA249" s="22">
        <f>1.701-Z249</f>
        <v>0.22700000000000009</v>
      </c>
      <c r="AB249" s="22">
        <v>5</v>
      </c>
      <c r="AC249" s="22">
        <v>1.6120000000000001</v>
      </c>
      <c r="AD249" s="22">
        <f t="shared" ref="AD249:AD252" si="6">1.916-AC249</f>
        <v>0.30399999999999983</v>
      </c>
      <c r="AE249" s="22">
        <v>5</v>
      </c>
      <c r="AG249" s="22"/>
      <c r="AH249" s="22"/>
      <c r="AI249" s="22"/>
    </row>
    <row r="250" spans="1:35" ht="25" x14ac:dyDescent="0.25">
      <c r="A250" s="22">
        <v>249</v>
      </c>
      <c r="B250" s="22" t="s">
        <v>232</v>
      </c>
      <c r="C250" s="22">
        <v>2016</v>
      </c>
      <c r="D250" s="22">
        <v>673</v>
      </c>
      <c r="E250" s="22" t="s">
        <v>192</v>
      </c>
      <c r="F250" s="22" t="s">
        <v>134</v>
      </c>
      <c r="G250" s="22" t="s">
        <v>110</v>
      </c>
      <c r="H250" s="22" t="s">
        <v>233</v>
      </c>
      <c r="I250" s="22">
        <f t="shared" si="4"/>
        <v>29.79</v>
      </c>
      <c r="J250" s="22">
        <f t="shared" si="5"/>
        <v>109.71000000000001</v>
      </c>
      <c r="K250" s="22">
        <v>1800</v>
      </c>
      <c r="L250" s="22">
        <v>-10.66</v>
      </c>
      <c r="M250" s="22">
        <v>23.04</v>
      </c>
      <c r="N250" s="22">
        <v>8.9</v>
      </c>
      <c r="O250" s="22">
        <v>1876</v>
      </c>
      <c r="P250" s="22"/>
      <c r="Q250" s="22" t="s">
        <v>224</v>
      </c>
      <c r="R250" s="22">
        <v>1</v>
      </c>
      <c r="S250" s="22">
        <v>1</v>
      </c>
      <c r="T250" s="22" t="s">
        <v>182</v>
      </c>
      <c r="U250">
        <v>40</v>
      </c>
      <c r="V250" s="22">
        <v>0</v>
      </c>
      <c r="W250" s="22">
        <v>1</v>
      </c>
      <c r="X250" s="22">
        <v>2</v>
      </c>
      <c r="Z250" s="22">
        <v>1.37</v>
      </c>
      <c r="AA250" s="22">
        <f>1.559-Z250</f>
        <v>0.18899999999999983</v>
      </c>
      <c r="AB250" s="22">
        <v>5</v>
      </c>
      <c r="AC250" s="22">
        <v>1.6120000000000001</v>
      </c>
      <c r="AD250" s="22">
        <f t="shared" si="6"/>
        <v>0.30399999999999983</v>
      </c>
      <c r="AE250" s="22">
        <v>5</v>
      </c>
      <c r="AG250" s="22"/>
      <c r="AH250" s="22"/>
      <c r="AI250" s="22"/>
    </row>
    <row r="251" spans="1:35" ht="25" x14ac:dyDescent="0.25">
      <c r="A251" s="22">
        <v>250</v>
      </c>
      <c r="B251" s="22" t="s">
        <v>232</v>
      </c>
      <c r="C251" s="22">
        <v>2016</v>
      </c>
      <c r="D251" s="22">
        <v>673</v>
      </c>
      <c r="E251" s="22" t="s">
        <v>192</v>
      </c>
      <c r="F251" s="22" t="s">
        <v>134</v>
      </c>
      <c r="G251" s="22" t="s">
        <v>110</v>
      </c>
      <c r="H251" s="22" t="s">
        <v>233</v>
      </c>
      <c r="I251" s="22">
        <f t="shared" si="4"/>
        <v>29.79</v>
      </c>
      <c r="J251" s="22">
        <f t="shared" si="5"/>
        <v>109.71000000000001</v>
      </c>
      <c r="K251" s="22">
        <v>1800</v>
      </c>
      <c r="L251" s="22">
        <v>-10.66</v>
      </c>
      <c r="M251" s="22">
        <v>23.04</v>
      </c>
      <c r="N251" s="22">
        <v>8.9</v>
      </c>
      <c r="O251" s="22">
        <v>1876</v>
      </c>
      <c r="P251" s="22"/>
      <c r="Q251" s="22" t="s">
        <v>224</v>
      </c>
      <c r="R251" s="22">
        <v>1</v>
      </c>
      <c r="S251" s="22">
        <v>1</v>
      </c>
      <c r="T251" s="22" t="s">
        <v>182</v>
      </c>
      <c r="U251">
        <v>60</v>
      </c>
      <c r="V251" s="22">
        <v>0</v>
      </c>
      <c r="W251" s="22">
        <v>1</v>
      </c>
      <c r="X251" s="22">
        <v>2</v>
      </c>
      <c r="Z251" s="22">
        <v>1.3169999999999999</v>
      </c>
      <c r="AA251" s="22">
        <f>1.505-Z251</f>
        <v>0.18799999999999994</v>
      </c>
      <c r="AB251" s="22">
        <v>5</v>
      </c>
      <c r="AC251" s="22">
        <v>1.6120000000000001</v>
      </c>
      <c r="AD251" s="22">
        <f t="shared" si="6"/>
        <v>0.30399999999999983</v>
      </c>
      <c r="AE251" s="22">
        <v>5</v>
      </c>
      <c r="AG251" s="22"/>
      <c r="AH251" s="22"/>
      <c r="AI251" s="22"/>
    </row>
    <row r="252" spans="1:35" ht="25" x14ac:dyDescent="0.25">
      <c r="A252" s="22">
        <v>251</v>
      </c>
      <c r="B252" s="22" t="s">
        <v>232</v>
      </c>
      <c r="C252" s="22">
        <v>2016</v>
      </c>
      <c r="D252" s="22">
        <v>673</v>
      </c>
      <c r="E252" s="22" t="s">
        <v>192</v>
      </c>
      <c r="F252" s="22" t="s">
        <v>134</v>
      </c>
      <c r="G252" s="22" t="s">
        <v>110</v>
      </c>
      <c r="H252" s="22" t="s">
        <v>233</v>
      </c>
      <c r="I252" s="22">
        <f t="shared" si="4"/>
        <v>29.79</v>
      </c>
      <c r="J252" s="22">
        <f t="shared" si="5"/>
        <v>109.71000000000001</v>
      </c>
      <c r="K252" s="22">
        <v>1800</v>
      </c>
      <c r="L252" s="22">
        <v>-10.66</v>
      </c>
      <c r="M252" s="22">
        <v>23.04</v>
      </c>
      <c r="N252" s="22">
        <v>8.9</v>
      </c>
      <c r="O252" s="22">
        <v>1876</v>
      </c>
      <c r="P252" s="22"/>
      <c r="Q252" s="22" t="s">
        <v>224</v>
      </c>
      <c r="R252" s="22">
        <v>1</v>
      </c>
      <c r="S252" s="22">
        <v>1</v>
      </c>
      <c r="T252" s="22" t="s">
        <v>182</v>
      </c>
      <c r="U252">
        <v>100</v>
      </c>
      <c r="V252" s="22">
        <v>0</v>
      </c>
      <c r="W252" s="22">
        <v>1</v>
      </c>
      <c r="X252" s="22">
        <v>2</v>
      </c>
      <c r="Z252" s="22">
        <v>1.351</v>
      </c>
      <c r="AA252" s="22">
        <f>1.551-Z252</f>
        <v>0.19999999999999996</v>
      </c>
      <c r="AB252" s="22">
        <v>5</v>
      </c>
      <c r="AC252" s="22">
        <v>1.6120000000000001</v>
      </c>
      <c r="AD252" s="22">
        <f t="shared" si="6"/>
        <v>0.30399999999999983</v>
      </c>
      <c r="AE252" s="22">
        <v>5</v>
      </c>
      <c r="AG252" s="22"/>
      <c r="AH252" s="22"/>
      <c r="AI252" s="22"/>
    </row>
    <row r="253" spans="1:35" ht="25" x14ac:dyDescent="0.25">
      <c r="A253" s="22">
        <v>252</v>
      </c>
      <c r="B253" s="22" t="s">
        <v>234</v>
      </c>
      <c r="C253" s="22">
        <v>2016</v>
      </c>
      <c r="D253" s="22">
        <v>673</v>
      </c>
      <c r="E253" s="22" t="s">
        <v>192</v>
      </c>
      <c r="F253" s="22" t="s">
        <v>134</v>
      </c>
      <c r="G253" s="22" t="s">
        <v>110</v>
      </c>
      <c r="H253" s="22" t="s">
        <v>233</v>
      </c>
      <c r="I253" s="22">
        <f t="shared" si="4"/>
        <v>29.79</v>
      </c>
      <c r="J253" s="22">
        <f t="shared" si="5"/>
        <v>109.71000000000001</v>
      </c>
      <c r="K253" s="22">
        <v>1800</v>
      </c>
      <c r="L253" s="22">
        <v>-10.66</v>
      </c>
      <c r="M253" s="22">
        <v>23.04</v>
      </c>
      <c r="N253" s="22">
        <v>8.9</v>
      </c>
      <c r="O253" s="22">
        <v>1876</v>
      </c>
      <c r="P253" s="22"/>
      <c r="Q253" s="22" t="s">
        <v>224</v>
      </c>
      <c r="R253" s="22">
        <v>1</v>
      </c>
      <c r="S253" s="22">
        <v>1</v>
      </c>
      <c r="T253" s="22" t="s">
        <v>182</v>
      </c>
      <c r="U253">
        <v>20</v>
      </c>
      <c r="V253" s="22">
        <v>0</v>
      </c>
      <c r="W253" s="22">
        <v>1</v>
      </c>
      <c r="X253" s="22">
        <v>2</v>
      </c>
      <c r="Z253" s="22">
        <v>0.97899999999999998</v>
      </c>
      <c r="AA253" s="22">
        <f>1.105-Z253</f>
        <v>0.126</v>
      </c>
      <c r="AB253" s="22">
        <v>5</v>
      </c>
      <c r="AC253" s="22">
        <v>0.98699999999999999</v>
      </c>
      <c r="AD253" s="22">
        <f t="shared" ref="AD253:AD256" si="7">1.127-AC253</f>
        <v>0.14000000000000001</v>
      </c>
      <c r="AE253" s="22">
        <v>5</v>
      </c>
      <c r="AG253" s="22"/>
      <c r="AH253" s="22"/>
      <c r="AI253" s="22"/>
    </row>
    <row r="254" spans="1:35" ht="25" x14ac:dyDescent="0.25">
      <c r="A254" s="22">
        <v>253</v>
      </c>
      <c r="B254" s="22" t="s">
        <v>234</v>
      </c>
      <c r="C254" s="22">
        <v>2016</v>
      </c>
      <c r="D254" s="22">
        <v>673</v>
      </c>
      <c r="E254" s="22" t="s">
        <v>192</v>
      </c>
      <c r="F254" s="22" t="s">
        <v>134</v>
      </c>
      <c r="G254" s="22" t="s">
        <v>110</v>
      </c>
      <c r="H254" s="22" t="s">
        <v>233</v>
      </c>
      <c r="I254" s="22">
        <f t="shared" si="4"/>
        <v>29.79</v>
      </c>
      <c r="J254" s="22">
        <f t="shared" si="5"/>
        <v>109.71000000000001</v>
      </c>
      <c r="K254" s="22">
        <v>1800</v>
      </c>
      <c r="L254" s="22">
        <v>-10.66</v>
      </c>
      <c r="M254" s="22">
        <v>23.04</v>
      </c>
      <c r="N254" s="22">
        <v>8.9</v>
      </c>
      <c r="O254" s="22">
        <v>1876</v>
      </c>
      <c r="P254" s="22"/>
      <c r="Q254" s="22" t="s">
        <v>224</v>
      </c>
      <c r="R254" s="22">
        <v>1</v>
      </c>
      <c r="S254" s="22">
        <v>1</v>
      </c>
      <c r="T254" s="22" t="s">
        <v>182</v>
      </c>
      <c r="U254">
        <v>40</v>
      </c>
      <c r="V254" s="22">
        <v>0</v>
      </c>
      <c r="W254" s="22">
        <v>1</v>
      </c>
      <c r="X254" s="22">
        <v>2</v>
      </c>
      <c r="Z254" s="22">
        <v>0.97899999999999998</v>
      </c>
      <c r="AA254" s="22">
        <f>1.118-Z254</f>
        <v>0.13900000000000012</v>
      </c>
      <c r="AB254" s="22">
        <v>5</v>
      </c>
      <c r="AC254" s="22">
        <v>0.98699999999999999</v>
      </c>
      <c r="AD254" s="22">
        <f t="shared" si="7"/>
        <v>0.14000000000000001</v>
      </c>
      <c r="AE254" s="22">
        <v>5</v>
      </c>
      <c r="AG254" s="22"/>
      <c r="AH254" s="22"/>
      <c r="AI254" s="22"/>
    </row>
    <row r="255" spans="1:35" ht="25" x14ac:dyDescent="0.25">
      <c r="A255" s="22">
        <v>254</v>
      </c>
      <c r="B255" s="22" t="s">
        <v>234</v>
      </c>
      <c r="C255" s="22">
        <v>2016</v>
      </c>
      <c r="D255" s="22">
        <v>673</v>
      </c>
      <c r="E255" s="22" t="s">
        <v>192</v>
      </c>
      <c r="F255" s="22" t="s">
        <v>134</v>
      </c>
      <c r="G255" s="22" t="s">
        <v>110</v>
      </c>
      <c r="H255" s="22" t="s">
        <v>233</v>
      </c>
      <c r="I255" s="22">
        <f t="shared" si="4"/>
        <v>29.79</v>
      </c>
      <c r="J255" s="22">
        <f t="shared" si="5"/>
        <v>109.71000000000001</v>
      </c>
      <c r="K255" s="22">
        <v>1800</v>
      </c>
      <c r="L255" s="22">
        <v>-10.66</v>
      </c>
      <c r="M255" s="22">
        <v>23.04</v>
      </c>
      <c r="N255" s="22">
        <v>8.9</v>
      </c>
      <c r="O255" s="22">
        <v>1876</v>
      </c>
      <c r="P255" s="22"/>
      <c r="Q255" s="22" t="s">
        <v>224</v>
      </c>
      <c r="R255" s="22">
        <v>1</v>
      </c>
      <c r="S255" s="22">
        <v>1</v>
      </c>
      <c r="T255" s="22" t="s">
        <v>182</v>
      </c>
      <c r="U255">
        <v>60</v>
      </c>
      <c r="V255" s="22">
        <v>0</v>
      </c>
      <c r="W255" s="22">
        <v>1</v>
      </c>
      <c r="X255" s="22">
        <v>2</v>
      </c>
      <c r="Z255" s="22">
        <v>1.071</v>
      </c>
      <c r="AA255" s="22">
        <f>1.278-Z255</f>
        <v>0.20700000000000007</v>
      </c>
      <c r="AB255" s="22">
        <v>5</v>
      </c>
      <c r="AC255" s="22">
        <v>0.98699999999999999</v>
      </c>
      <c r="AD255" s="22">
        <f t="shared" si="7"/>
        <v>0.14000000000000001</v>
      </c>
      <c r="AE255" s="22">
        <v>5</v>
      </c>
      <c r="AG255" s="22"/>
      <c r="AH255" s="22"/>
      <c r="AI255" s="22"/>
    </row>
    <row r="256" spans="1:35" ht="25" x14ac:dyDescent="0.25">
      <c r="A256" s="22">
        <v>255</v>
      </c>
      <c r="B256" s="22" t="s">
        <v>234</v>
      </c>
      <c r="C256" s="22">
        <v>2016</v>
      </c>
      <c r="D256" s="22">
        <v>673</v>
      </c>
      <c r="E256" s="22" t="s">
        <v>192</v>
      </c>
      <c r="F256" s="22" t="s">
        <v>134</v>
      </c>
      <c r="G256" s="22" t="s">
        <v>110</v>
      </c>
      <c r="H256" s="22" t="s">
        <v>233</v>
      </c>
      <c r="I256" s="22">
        <f t="shared" si="4"/>
        <v>29.79</v>
      </c>
      <c r="J256" s="22">
        <f t="shared" si="5"/>
        <v>109.71000000000001</v>
      </c>
      <c r="K256" s="22">
        <v>1800</v>
      </c>
      <c r="L256" s="22">
        <v>-10.66</v>
      </c>
      <c r="M256" s="22">
        <v>23.04</v>
      </c>
      <c r="N256" s="22">
        <v>8.9</v>
      </c>
      <c r="O256" s="22">
        <v>1876</v>
      </c>
      <c r="P256" s="22"/>
      <c r="Q256" s="22" t="s">
        <v>224</v>
      </c>
      <c r="R256" s="22">
        <v>1</v>
      </c>
      <c r="S256" s="22">
        <v>1</v>
      </c>
      <c r="T256" s="22" t="s">
        <v>182</v>
      </c>
      <c r="U256">
        <v>100</v>
      </c>
      <c r="V256" s="22">
        <v>0</v>
      </c>
      <c r="W256" s="22">
        <v>1</v>
      </c>
      <c r="X256" s="22">
        <v>2</v>
      </c>
      <c r="Z256" s="22">
        <v>1.0169999999999999</v>
      </c>
      <c r="AA256" s="22">
        <f>1.201-Z256</f>
        <v>0.18400000000000016</v>
      </c>
      <c r="AB256" s="22">
        <v>5</v>
      </c>
      <c r="AC256" s="22">
        <v>0.98699999999999999</v>
      </c>
      <c r="AD256" s="22">
        <f t="shared" si="7"/>
        <v>0.14000000000000001</v>
      </c>
      <c r="AE256" s="22">
        <v>5</v>
      </c>
      <c r="AG256" s="22"/>
      <c r="AH256" s="22"/>
      <c r="AI256" s="22"/>
    </row>
    <row r="257" spans="1:35" x14ac:dyDescent="0.25">
      <c r="A257" s="22">
        <v>256</v>
      </c>
      <c r="B257" s="22" t="s">
        <v>235</v>
      </c>
      <c r="C257" s="22">
        <v>2008</v>
      </c>
      <c r="D257" s="22">
        <v>350</v>
      </c>
      <c r="E257" s="22" t="s">
        <v>90</v>
      </c>
      <c r="F257" s="22" t="s">
        <v>90</v>
      </c>
      <c r="G257" s="22" t="s">
        <v>157</v>
      </c>
      <c r="H257" s="22" t="s">
        <v>236</v>
      </c>
      <c r="I257" s="22">
        <v>-54.75</v>
      </c>
      <c r="J257" s="22">
        <v>-68.33</v>
      </c>
      <c r="K257" s="22">
        <v>200</v>
      </c>
      <c r="L257" s="22"/>
      <c r="M257" s="22">
        <v>10</v>
      </c>
      <c r="N257" s="22">
        <v>5.3</v>
      </c>
      <c r="O257" s="22">
        <v>600</v>
      </c>
      <c r="P257" s="22"/>
      <c r="Q257" s="22" t="s">
        <v>98</v>
      </c>
      <c r="R257" s="22">
        <v>1</v>
      </c>
      <c r="S257" s="22">
        <v>3</v>
      </c>
      <c r="T257" s="22" t="s">
        <v>182</v>
      </c>
      <c r="U257">
        <v>40</v>
      </c>
      <c r="V257" s="22">
        <v>0</v>
      </c>
      <c r="W257" s="22">
        <v>0</v>
      </c>
      <c r="X257" s="22">
        <v>1</v>
      </c>
      <c r="Y257">
        <v>1</v>
      </c>
      <c r="Z257" s="22">
        <v>311</v>
      </c>
      <c r="AA257" s="22">
        <v>117</v>
      </c>
      <c r="AB257" s="22">
        <v>5</v>
      </c>
      <c r="AC257" s="22">
        <v>316</v>
      </c>
      <c r="AD257" s="22">
        <v>117</v>
      </c>
      <c r="AE257" s="22">
        <v>5</v>
      </c>
      <c r="AF257">
        <f t="shared" si="3"/>
        <v>41</v>
      </c>
      <c r="AG257" s="22"/>
      <c r="AH257" s="22"/>
      <c r="AI257" s="22"/>
    </row>
    <row r="258" spans="1:35" x14ac:dyDescent="0.25">
      <c r="A258" s="22">
        <v>257</v>
      </c>
      <c r="B258" s="22" t="s">
        <v>237</v>
      </c>
      <c r="C258" s="22">
        <v>2010.8</v>
      </c>
      <c r="D258" s="22">
        <v>412</v>
      </c>
      <c r="E258" s="22" t="s">
        <v>109</v>
      </c>
      <c r="F258" s="22" t="s">
        <v>134</v>
      </c>
      <c r="G258" s="22" t="s">
        <v>172</v>
      </c>
      <c r="H258" s="22"/>
      <c r="I258" s="22"/>
      <c r="J258" s="22"/>
      <c r="K258" s="22"/>
      <c r="L258" s="22"/>
      <c r="M258" s="22"/>
      <c r="N258" s="22">
        <v>8.9</v>
      </c>
      <c r="O258" s="22"/>
      <c r="P258" s="22"/>
      <c r="Q258" s="22" t="s">
        <v>98</v>
      </c>
      <c r="R258" s="22">
        <v>1</v>
      </c>
      <c r="S258" s="22">
        <v>1</v>
      </c>
      <c r="T258" s="22" t="s">
        <v>94</v>
      </c>
      <c r="U258">
        <v>40</v>
      </c>
      <c r="V258" s="22">
        <v>1</v>
      </c>
      <c r="W258" s="22">
        <v>1</v>
      </c>
      <c r="X258" s="22">
        <v>0</v>
      </c>
      <c r="Z258" s="22">
        <v>180.405</v>
      </c>
      <c r="AA258" s="22">
        <f>(189.189-Z258)*((AB258)^0.5)</f>
        <v>15.214334293685003</v>
      </c>
      <c r="AB258" s="22">
        <v>3</v>
      </c>
      <c r="AC258" s="22">
        <v>160.13499999999999</v>
      </c>
      <c r="AD258" s="22">
        <f>(174.324-AC258)*((AE258)^0.5)</f>
        <v>24.576068908594834</v>
      </c>
      <c r="AE258" s="22">
        <v>3</v>
      </c>
      <c r="AG258" s="22"/>
      <c r="AH258" s="22"/>
      <c r="AI258" s="22"/>
    </row>
    <row r="259" spans="1:35" x14ac:dyDescent="0.25">
      <c r="A259" s="22">
        <v>258</v>
      </c>
      <c r="B259" s="22" t="s">
        <v>238</v>
      </c>
      <c r="C259" s="22">
        <v>2010.8</v>
      </c>
      <c r="D259" s="22">
        <v>412</v>
      </c>
      <c r="E259" s="22" t="s">
        <v>109</v>
      </c>
      <c r="F259" s="22" t="s">
        <v>134</v>
      </c>
      <c r="G259" s="22" t="s">
        <v>172</v>
      </c>
      <c r="H259" s="22"/>
      <c r="I259" s="22"/>
      <c r="J259" s="22"/>
      <c r="K259" s="22"/>
      <c r="L259" s="22"/>
      <c r="M259" s="22"/>
      <c r="N259" s="22">
        <v>8.9</v>
      </c>
      <c r="O259" s="22"/>
      <c r="P259" s="22"/>
      <c r="Q259" s="22" t="s">
        <v>98</v>
      </c>
      <c r="R259" s="22">
        <v>1</v>
      </c>
      <c r="S259" s="22">
        <v>1</v>
      </c>
      <c r="T259" s="22" t="s">
        <v>94</v>
      </c>
      <c r="U259">
        <v>40</v>
      </c>
      <c r="V259" s="22">
        <v>1</v>
      </c>
      <c r="W259" s="22">
        <v>1</v>
      </c>
      <c r="X259" s="22">
        <v>0</v>
      </c>
      <c r="Z259" s="22">
        <v>247.97300000000001</v>
      </c>
      <c r="AA259" s="22">
        <f>(257.432-Z259)*((AB259)^0.5)</f>
        <v>16.383468588794013</v>
      </c>
      <c r="AB259" s="22">
        <v>3</v>
      </c>
      <c r="AC259" s="22">
        <v>268.91899999999998</v>
      </c>
      <c r="AD259" s="22">
        <f>(283.108-AC259)*((AE259)^0.5)</f>
        <v>24.576068908594834</v>
      </c>
      <c r="AE259" s="22">
        <v>3</v>
      </c>
      <c r="AG259" s="22"/>
      <c r="AH259" s="22"/>
      <c r="AI259" s="22"/>
    </row>
    <row r="260" spans="1:35" x14ac:dyDescent="0.25">
      <c r="A260" s="22">
        <v>259</v>
      </c>
      <c r="B260" s="22" t="s">
        <v>239</v>
      </c>
      <c r="C260" s="22" t="s">
        <v>240</v>
      </c>
      <c r="D260" s="22">
        <v>573</v>
      </c>
      <c r="E260" s="22" t="s">
        <v>89</v>
      </c>
      <c r="F260" s="22" t="s">
        <v>90</v>
      </c>
      <c r="G260" s="22" t="s">
        <v>172</v>
      </c>
      <c r="H260" s="22" t="s">
        <v>241</v>
      </c>
      <c r="I260" s="22">
        <v>53.58</v>
      </c>
      <c r="J260" s="22">
        <v>-7.37</v>
      </c>
      <c r="K260" s="22"/>
      <c r="L260" s="22"/>
      <c r="M260" s="22"/>
      <c r="N260" s="22"/>
      <c r="O260" s="22"/>
      <c r="P260" s="22"/>
      <c r="Q260" s="22" t="s">
        <v>174</v>
      </c>
      <c r="R260" s="22">
        <v>0</v>
      </c>
      <c r="S260" s="22">
        <v>4</v>
      </c>
      <c r="T260" s="22" t="s">
        <v>94</v>
      </c>
      <c r="U260">
        <v>50</v>
      </c>
      <c r="V260" s="22">
        <v>0</v>
      </c>
      <c r="W260" s="22">
        <v>0</v>
      </c>
      <c r="X260" s="22">
        <v>1</v>
      </c>
      <c r="Y260">
        <v>8.5</v>
      </c>
      <c r="Z260" s="22">
        <v>178.625</v>
      </c>
      <c r="AA260" s="22">
        <f>(216.817-Z260)*((AB260)^0.5)</f>
        <v>85.399908196671987</v>
      </c>
      <c r="AB260" s="22">
        <v>5</v>
      </c>
      <c r="AC260" s="22">
        <v>184.57300000000001</v>
      </c>
      <c r="AD260" s="22">
        <f>(214.939-AC260)*((AE260)^0.5)</f>
        <v>60.731999999999971</v>
      </c>
      <c r="AE260" s="22">
        <v>4</v>
      </c>
      <c r="AF260">
        <f t="shared" ref="AF260:AF288" si="8">U260+Y260</f>
        <v>58.5</v>
      </c>
      <c r="AG260" s="22"/>
      <c r="AH260" s="22"/>
      <c r="AI260" s="22"/>
    </row>
    <row r="261" spans="1:35" x14ac:dyDescent="0.25">
      <c r="A261" s="22">
        <v>260</v>
      </c>
      <c r="B261" s="22" t="s">
        <v>242</v>
      </c>
      <c r="C261" s="22" t="s">
        <v>240</v>
      </c>
      <c r="D261" s="22">
        <v>573</v>
      </c>
      <c r="E261" s="22" t="s">
        <v>89</v>
      </c>
      <c r="F261" s="22" t="s">
        <v>90</v>
      </c>
      <c r="G261" s="22" t="s">
        <v>172</v>
      </c>
      <c r="H261" s="22" t="s">
        <v>241</v>
      </c>
      <c r="I261" s="22">
        <v>53.58</v>
      </c>
      <c r="J261" s="22">
        <v>-7.37</v>
      </c>
      <c r="K261" s="22"/>
      <c r="L261" s="22"/>
      <c r="M261" s="22"/>
      <c r="N261" s="22"/>
      <c r="O261" s="22"/>
      <c r="P261" s="22"/>
      <c r="Q261" s="22" t="s">
        <v>174</v>
      </c>
      <c r="R261" s="22">
        <v>0</v>
      </c>
      <c r="S261" s="22">
        <v>4</v>
      </c>
      <c r="T261" s="22" t="s">
        <v>94</v>
      </c>
      <c r="U261">
        <v>50</v>
      </c>
      <c r="V261" s="22">
        <v>0</v>
      </c>
      <c r="W261" s="22">
        <v>0</v>
      </c>
      <c r="X261" s="22">
        <v>1</v>
      </c>
      <c r="Y261">
        <v>8.5</v>
      </c>
      <c r="Z261" s="22">
        <v>136.05099999999999</v>
      </c>
      <c r="AA261" s="22">
        <f>(183.947-Z261)*((AB261)^0.5)</f>
        <v>95.79200000000003</v>
      </c>
      <c r="AB261" s="22">
        <v>4</v>
      </c>
      <c r="AC261" s="22">
        <v>184.57300000000001</v>
      </c>
      <c r="AD261" s="22">
        <f>(214.939-AC261)*((AE261)^0.5)</f>
        <v>60.731999999999971</v>
      </c>
      <c r="AE261" s="22">
        <v>4</v>
      </c>
      <c r="AF261">
        <f t="shared" si="8"/>
        <v>58.5</v>
      </c>
      <c r="AG261" s="22"/>
      <c r="AH261" s="22"/>
      <c r="AI261" s="22"/>
    </row>
    <row r="262" spans="1:35" ht="25" x14ac:dyDescent="0.25">
      <c r="A262" s="22">
        <v>261</v>
      </c>
      <c r="B262" s="22" t="s">
        <v>243</v>
      </c>
      <c r="C262" s="22">
        <v>2000</v>
      </c>
      <c r="D262" s="22">
        <v>585</v>
      </c>
      <c r="E262" s="22" t="s">
        <v>89</v>
      </c>
      <c r="F262" s="22" t="s">
        <v>90</v>
      </c>
      <c r="G262" s="22" t="s">
        <v>91</v>
      </c>
      <c r="H262" s="22" t="s">
        <v>181</v>
      </c>
      <c r="I262" s="22">
        <v>45.41</v>
      </c>
      <c r="J262" s="22">
        <v>75.52</v>
      </c>
      <c r="K262" s="22">
        <v>60</v>
      </c>
      <c r="L262" s="22">
        <v>-10.8</v>
      </c>
      <c r="M262" s="22">
        <v>20.9</v>
      </c>
      <c r="N262" s="22">
        <v>6</v>
      </c>
      <c r="O262" s="22">
        <v>943</v>
      </c>
      <c r="P262" s="22"/>
      <c r="Q262" s="22" t="s">
        <v>244</v>
      </c>
      <c r="R262" s="22">
        <v>1</v>
      </c>
      <c r="S262" s="22">
        <v>1</v>
      </c>
      <c r="T262" s="22"/>
      <c r="U262">
        <v>16</v>
      </c>
      <c r="V262" s="22">
        <v>0</v>
      </c>
      <c r="W262" s="22">
        <v>0</v>
      </c>
      <c r="X262" s="22">
        <v>5</v>
      </c>
      <c r="Y262">
        <v>8</v>
      </c>
      <c r="Z262" s="22"/>
      <c r="AA262" s="22"/>
      <c r="AB262" s="22"/>
      <c r="AC262" s="22"/>
      <c r="AD262" s="22"/>
      <c r="AE262" s="22"/>
      <c r="AF262">
        <f t="shared" si="8"/>
        <v>24</v>
      </c>
      <c r="AG262" s="22"/>
      <c r="AH262" s="22"/>
      <c r="AI262" s="22"/>
    </row>
    <row r="263" spans="1:35" ht="25" x14ac:dyDescent="0.25">
      <c r="A263" s="22">
        <v>262</v>
      </c>
      <c r="B263" s="22" t="s">
        <v>245</v>
      </c>
      <c r="C263" s="22">
        <v>2005</v>
      </c>
      <c r="D263" s="22">
        <v>585</v>
      </c>
      <c r="E263" s="22" t="s">
        <v>89</v>
      </c>
      <c r="F263" s="22" t="s">
        <v>90</v>
      </c>
      <c r="G263" s="22" t="s">
        <v>91</v>
      </c>
      <c r="H263" s="22" t="s">
        <v>181</v>
      </c>
      <c r="I263" s="22">
        <v>45.41</v>
      </c>
      <c r="J263" s="22">
        <v>75.52</v>
      </c>
      <c r="K263" s="22">
        <v>60</v>
      </c>
      <c r="L263" s="22">
        <v>-10.8</v>
      </c>
      <c r="M263" s="22">
        <v>20.9</v>
      </c>
      <c r="N263" s="22">
        <v>6</v>
      </c>
      <c r="O263" s="22">
        <v>943</v>
      </c>
      <c r="P263" s="22"/>
      <c r="Q263" s="22" t="s">
        <v>244</v>
      </c>
      <c r="R263" s="22">
        <v>1</v>
      </c>
      <c r="S263" s="22">
        <v>1</v>
      </c>
      <c r="T263" s="22"/>
      <c r="U263">
        <v>32</v>
      </c>
      <c r="V263" s="22">
        <v>0</v>
      </c>
      <c r="W263" s="22">
        <v>0</v>
      </c>
      <c r="X263" s="22">
        <v>5</v>
      </c>
      <c r="Y263">
        <v>8</v>
      </c>
      <c r="Z263" s="22"/>
      <c r="AA263" s="22"/>
      <c r="AB263" s="22"/>
      <c r="AC263" s="22"/>
      <c r="AD263" s="22"/>
      <c r="AE263" s="22"/>
      <c r="AF263">
        <f t="shared" si="8"/>
        <v>40</v>
      </c>
      <c r="AG263" s="22"/>
      <c r="AH263" s="22"/>
      <c r="AI263" s="22"/>
    </row>
    <row r="264" spans="1:35" ht="25" x14ac:dyDescent="0.25">
      <c r="A264" s="22">
        <v>263</v>
      </c>
      <c r="B264" s="22" t="s">
        <v>245</v>
      </c>
      <c r="C264" s="22">
        <v>2005</v>
      </c>
      <c r="D264" s="22">
        <v>585</v>
      </c>
      <c r="E264" s="22" t="s">
        <v>89</v>
      </c>
      <c r="F264" s="22" t="s">
        <v>90</v>
      </c>
      <c r="G264" s="22" t="s">
        <v>91</v>
      </c>
      <c r="H264" s="22" t="s">
        <v>181</v>
      </c>
      <c r="I264" s="22">
        <v>45.41</v>
      </c>
      <c r="J264" s="22">
        <v>75.52</v>
      </c>
      <c r="K264" s="22">
        <v>60</v>
      </c>
      <c r="L264" s="22">
        <v>-10.8</v>
      </c>
      <c r="M264" s="22">
        <v>20.9</v>
      </c>
      <c r="N264" s="22">
        <v>6</v>
      </c>
      <c r="O264" s="22">
        <v>943</v>
      </c>
      <c r="P264" s="22"/>
      <c r="Q264" s="22" t="s">
        <v>244</v>
      </c>
      <c r="R264" s="22">
        <v>1</v>
      </c>
      <c r="S264" s="22">
        <v>1</v>
      </c>
      <c r="T264" s="22"/>
      <c r="U264">
        <v>64</v>
      </c>
      <c r="V264" s="22">
        <v>0</v>
      </c>
      <c r="W264" s="22">
        <v>0</v>
      </c>
      <c r="X264" s="22">
        <v>5</v>
      </c>
      <c r="Y264">
        <v>8</v>
      </c>
      <c r="Z264" s="22"/>
      <c r="AA264" s="22"/>
      <c r="AB264" s="22"/>
      <c r="AC264" s="22"/>
      <c r="AD264" s="22"/>
      <c r="AE264" s="22"/>
      <c r="AF264">
        <f t="shared" si="8"/>
        <v>72</v>
      </c>
      <c r="AG264" s="22"/>
      <c r="AH264" s="22"/>
      <c r="AI264" s="22"/>
    </row>
    <row r="265" spans="1:35" x14ac:dyDescent="0.25">
      <c r="A265" s="22">
        <v>264</v>
      </c>
      <c r="B265" s="22" t="s">
        <v>246</v>
      </c>
      <c r="C265" s="22"/>
      <c r="D265" s="22">
        <v>735</v>
      </c>
      <c r="E265" s="22" t="s">
        <v>204</v>
      </c>
      <c r="F265" s="22" t="s">
        <v>90</v>
      </c>
      <c r="G265" s="22" t="s">
        <v>91</v>
      </c>
      <c r="H265" s="22" t="s">
        <v>247</v>
      </c>
      <c r="I265" s="22">
        <v>42.5</v>
      </c>
      <c r="J265" s="22">
        <v>74</v>
      </c>
      <c r="K265" s="22"/>
      <c r="L265" s="22"/>
      <c r="M265" s="22"/>
      <c r="N265" s="22">
        <v>9.6</v>
      </c>
      <c r="O265" s="22">
        <v>2100</v>
      </c>
      <c r="P265" s="22">
        <v>16</v>
      </c>
      <c r="Q265" s="22" t="s">
        <v>98</v>
      </c>
      <c r="R265" s="22">
        <v>2</v>
      </c>
      <c r="S265" s="22">
        <v>1</v>
      </c>
      <c r="T265" s="22" t="s">
        <v>182</v>
      </c>
      <c r="U265">
        <v>3.5</v>
      </c>
      <c r="V265" s="22">
        <v>0</v>
      </c>
      <c r="W265" s="22">
        <v>0</v>
      </c>
      <c r="X265" s="22">
        <v>1</v>
      </c>
      <c r="Z265" s="22"/>
      <c r="AA265" s="22"/>
      <c r="AB265" s="22"/>
      <c r="AC265" s="22"/>
      <c r="AD265" s="22"/>
      <c r="AE265" s="22"/>
      <c r="AG265" s="22"/>
      <c r="AH265" s="22"/>
      <c r="AI265" s="22"/>
    </row>
    <row r="266" spans="1:35" x14ac:dyDescent="0.25">
      <c r="A266" s="22">
        <v>265</v>
      </c>
      <c r="B266" s="22" t="s">
        <v>246</v>
      </c>
      <c r="C266" s="22"/>
      <c r="D266" s="22">
        <v>735</v>
      </c>
      <c r="E266" s="22" t="s">
        <v>204</v>
      </c>
      <c r="F266" s="22" t="s">
        <v>90</v>
      </c>
      <c r="G266" s="22" t="s">
        <v>91</v>
      </c>
      <c r="H266" s="22" t="s">
        <v>247</v>
      </c>
      <c r="I266" s="22">
        <v>42.5</v>
      </c>
      <c r="J266" s="22">
        <v>74</v>
      </c>
      <c r="K266" s="22"/>
      <c r="L266" s="22"/>
      <c r="M266" s="22"/>
      <c r="N266" s="22">
        <v>9.6</v>
      </c>
      <c r="O266" s="22">
        <v>2100</v>
      </c>
      <c r="P266" s="22">
        <v>16</v>
      </c>
      <c r="Q266" s="22" t="s">
        <v>98</v>
      </c>
      <c r="R266" s="22">
        <v>2</v>
      </c>
      <c r="S266" s="22">
        <v>1</v>
      </c>
      <c r="T266" s="22" t="s">
        <v>182</v>
      </c>
      <c r="U266">
        <v>17.5</v>
      </c>
      <c r="V266" s="22">
        <v>0</v>
      </c>
      <c r="W266" s="22">
        <v>0</v>
      </c>
      <c r="X266" s="22">
        <v>1</v>
      </c>
    </row>
    <row r="267" spans="1:35" x14ac:dyDescent="0.25">
      <c r="A267" s="22">
        <v>266</v>
      </c>
      <c r="B267" s="22" t="s">
        <v>246</v>
      </c>
      <c r="C267" s="22"/>
      <c r="D267" s="22">
        <v>735</v>
      </c>
      <c r="E267" s="22" t="s">
        <v>204</v>
      </c>
      <c r="F267" s="22" t="s">
        <v>90</v>
      </c>
      <c r="G267" s="22" t="s">
        <v>91</v>
      </c>
      <c r="H267" s="22" t="s">
        <v>247</v>
      </c>
      <c r="I267" s="22">
        <v>42.5</v>
      </c>
      <c r="J267" s="22">
        <v>74</v>
      </c>
      <c r="K267" s="22"/>
      <c r="L267" s="22"/>
      <c r="M267" s="22"/>
      <c r="N267" s="22">
        <v>9.6</v>
      </c>
      <c r="O267" s="22">
        <v>2100</v>
      </c>
      <c r="P267" s="22">
        <v>16</v>
      </c>
      <c r="Q267" s="22" t="s">
        <v>98</v>
      </c>
      <c r="R267" s="22">
        <v>2</v>
      </c>
      <c r="S267" s="22">
        <v>1</v>
      </c>
      <c r="T267" s="22" t="s">
        <v>182</v>
      </c>
      <c r="U267">
        <v>35</v>
      </c>
      <c r="V267" s="22">
        <v>0</v>
      </c>
      <c r="W267" s="22">
        <v>0</v>
      </c>
      <c r="X267" s="22">
        <v>1</v>
      </c>
      <c r="Z267" s="22"/>
      <c r="AA267" s="22"/>
      <c r="AB267" s="22"/>
      <c r="AC267" s="22"/>
      <c r="AD267" s="22"/>
      <c r="AE267" s="22"/>
      <c r="AG267" s="22"/>
      <c r="AH267" s="22"/>
      <c r="AI267" s="22"/>
    </row>
    <row r="268" spans="1:35" x14ac:dyDescent="0.25">
      <c r="A268" s="22">
        <v>267</v>
      </c>
      <c r="B268" s="22" t="s">
        <v>246</v>
      </c>
      <c r="C268" s="22"/>
      <c r="D268" s="22">
        <v>735</v>
      </c>
      <c r="E268" s="22" t="s">
        <v>204</v>
      </c>
      <c r="F268" s="22" t="s">
        <v>90</v>
      </c>
      <c r="G268" s="22" t="s">
        <v>91</v>
      </c>
      <c r="H268" s="22" t="s">
        <v>247</v>
      </c>
      <c r="I268" s="22">
        <v>42.5</v>
      </c>
      <c r="J268" s="22">
        <v>74</v>
      </c>
      <c r="K268" s="22"/>
      <c r="L268" s="22"/>
      <c r="M268" s="22"/>
      <c r="N268" s="22">
        <v>9.6</v>
      </c>
      <c r="O268" s="22">
        <v>2100</v>
      </c>
      <c r="P268" s="22">
        <v>16</v>
      </c>
      <c r="Q268" s="22" t="s">
        <v>248</v>
      </c>
      <c r="R268" s="22">
        <v>2</v>
      </c>
      <c r="S268" s="22">
        <v>1</v>
      </c>
      <c r="T268" s="22" t="s">
        <v>182</v>
      </c>
      <c r="U268">
        <v>3.5</v>
      </c>
      <c r="V268" s="22">
        <v>0</v>
      </c>
      <c r="W268" s="22">
        <v>0</v>
      </c>
      <c r="X268" s="22">
        <v>1</v>
      </c>
      <c r="Z268" s="22"/>
      <c r="AA268" s="22"/>
      <c r="AB268" s="22"/>
      <c r="AC268" s="22"/>
      <c r="AD268" s="22"/>
      <c r="AE268" s="22"/>
      <c r="AG268" s="22"/>
      <c r="AH268" s="22"/>
      <c r="AI268" s="22"/>
    </row>
    <row r="269" spans="1:35" x14ac:dyDescent="0.25">
      <c r="A269" s="22">
        <v>268</v>
      </c>
      <c r="B269" s="22" t="s">
        <v>246</v>
      </c>
      <c r="C269" s="22"/>
      <c r="D269" s="22">
        <v>735</v>
      </c>
      <c r="E269" s="22" t="s">
        <v>204</v>
      </c>
      <c r="F269" s="22" t="s">
        <v>90</v>
      </c>
      <c r="G269" s="22" t="s">
        <v>91</v>
      </c>
      <c r="H269" s="22" t="s">
        <v>247</v>
      </c>
      <c r="I269" s="22">
        <v>42.5</v>
      </c>
      <c r="J269" s="22">
        <v>74</v>
      </c>
      <c r="K269" s="22"/>
      <c r="L269" s="22"/>
      <c r="M269" s="22"/>
      <c r="N269" s="22">
        <v>9.6</v>
      </c>
      <c r="O269" s="22">
        <v>2100</v>
      </c>
      <c r="P269" s="22">
        <v>16</v>
      </c>
      <c r="Q269" s="22" t="s">
        <v>248</v>
      </c>
      <c r="R269" s="22">
        <v>2</v>
      </c>
      <c r="S269" s="22">
        <v>1</v>
      </c>
      <c r="T269" s="22" t="s">
        <v>182</v>
      </c>
      <c r="U269">
        <v>17.5</v>
      </c>
      <c r="V269" s="22">
        <v>0</v>
      </c>
      <c r="W269" s="22">
        <v>0</v>
      </c>
      <c r="X269" s="22">
        <v>1</v>
      </c>
      <c r="Z269" s="22"/>
      <c r="AA269" s="22"/>
      <c r="AB269" s="22"/>
      <c r="AC269" s="22"/>
      <c r="AD269" s="22"/>
      <c r="AE269" s="22"/>
      <c r="AG269" s="22"/>
      <c r="AH269" s="22"/>
      <c r="AI269" s="22"/>
    </row>
    <row r="270" spans="1:35" x14ac:dyDescent="0.25">
      <c r="A270" s="22">
        <v>269</v>
      </c>
      <c r="B270" s="22" t="s">
        <v>246</v>
      </c>
      <c r="C270" s="22"/>
      <c r="D270" s="22">
        <v>735</v>
      </c>
      <c r="E270" s="22" t="s">
        <v>204</v>
      </c>
      <c r="F270" s="22" t="s">
        <v>90</v>
      </c>
      <c r="G270" s="22" t="s">
        <v>91</v>
      </c>
      <c r="H270" s="22" t="s">
        <v>247</v>
      </c>
      <c r="I270" s="22">
        <v>42.5</v>
      </c>
      <c r="J270" s="22">
        <v>74</v>
      </c>
      <c r="K270" s="22"/>
      <c r="L270" s="22"/>
      <c r="M270" s="22"/>
      <c r="N270" s="22">
        <v>9.6</v>
      </c>
      <c r="O270" s="22">
        <v>2100</v>
      </c>
      <c r="P270" s="22">
        <v>16</v>
      </c>
      <c r="Q270" s="22" t="s">
        <v>248</v>
      </c>
      <c r="R270" s="22">
        <v>2</v>
      </c>
      <c r="S270" s="22">
        <v>1</v>
      </c>
      <c r="T270" s="22" t="s">
        <v>182</v>
      </c>
      <c r="U270">
        <v>35</v>
      </c>
      <c r="V270" s="22">
        <v>0</v>
      </c>
      <c r="W270" s="22">
        <v>0</v>
      </c>
      <c r="X270" s="22">
        <v>1</v>
      </c>
      <c r="Z270" s="22"/>
      <c r="AA270" s="22"/>
      <c r="AB270" s="22"/>
      <c r="AC270" s="22"/>
      <c r="AD270" s="22"/>
      <c r="AE270" s="22"/>
      <c r="AG270" s="22"/>
      <c r="AH270" s="22"/>
      <c r="AI270" s="22"/>
    </row>
    <row r="271" spans="1:35" x14ac:dyDescent="0.25">
      <c r="A271" s="22">
        <v>270</v>
      </c>
      <c r="B271" s="22" t="s">
        <v>249</v>
      </c>
      <c r="C271" s="22" t="s">
        <v>250</v>
      </c>
      <c r="D271" s="22">
        <v>317</v>
      </c>
      <c r="E271" s="22" t="s">
        <v>89</v>
      </c>
      <c r="F271" s="22" t="s">
        <v>90</v>
      </c>
      <c r="G271" s="22" t="s">
        <v>91</v>
      </c>
      <c r="H271" s="22" t="s">
        <v>185</v>
      </c>
      <c r="I271" s="22">
        <v>55.36</v>
      </c>
      <c r="J271" s="22">
        <v>-3.16</v>
      </c>
      <c r="K271" s="22">
        <v>282</v>
      </c>
      <c r="L271" s="22">
        <v>2</v>
      </c>
      <c r="M271" s="22">
        <v>22.3</v>
      </c>
      <c r="N271" s="22">
        <v>7.5666666669999998</v>
      </c>
      <c r="O271" s="22">
        <v>1060</v>
      </c>
      <c r="P271" s="22"/>
      <c r="Q271" s="22" t="s">
        <v>251</v>
      </c>
      <c r="R271" s="22">
        <v>1</v>
      </c>
      <c r="S271" s="22">
        <v>7</v>
      </c>
      <c r="T271" s="22" t="s">
        <v>94</v>
      </c>
      <c r="U271">
        <v>56</v>
      </c>
      <c r="V271" s="22">
        <v>0</v>
      </c>
      <c r="W271" s="22">
        <v>0</v>
      </c>
      <c r="X271" s="22">
        <v>1</v>
      </c>
      <c r="Y271">
        <v>8</v>
      </c>
      <c r="Z271" s="22">
        <v>0.92</v>
      </c>
      <c r="AA271" s="22">
        <v>0.21</v>
      </c>
      <c r="AB271" s="22">
        <v>4</v>
      </c>
      <c r="AC271" s="22">
        <v>0.77</v>
      </c>
      <c r="AD271" s="22">
        <v>0.15</v>
      </c>
      <c r="AE271" s="22">
        <v>4</v>
      </c>
      <c r="AF271">
        <f t="shared" si="8"/>
        <v>64</v>
      </c>
      <c r="AG271" s="22"/>
      <c r="AH271" s="22"/>
      <c r="AI271" s="22"/>
    </row>
    <row r="272" spans="1:35" x14ac:dyDescent="0.25">
      <c r="A272" s="22">
        <v>271</v>
      </c>
      <c r="B272" s="22" t="s">
        <v>249</v>
      </c>
      <c r="C272" s="22" t="s">
        <v>250</v>
      </c>
      <c r="D272" s="22">
        <v>317</v>
      </c>
      <c r="E272" s="22" t="s">
        <v>89</v>
      </c>
      <c r="F272" s="22" t="s">
        <v>90</v>
      </c>
      <c r="G272" s="22" t="s">
        <v>91</v>
      </c>
      <c r="H272" s="22" t="s">
        <v>185</v>
      </c>
      <c r="I272" s="22">
        <v>55.36</v>
      </c>
      <c r="J272" s="22">
        <v>-3.16</v>
      </c>
      <c r="K272" s="22">
        <v>282</v>
      </c>
      <c r="L272" s="22">
        <v>2</v>
      </c>
      <c r="M272" s="22">
        <v>22.3</v>
      </c>
      <c r="N272" s="22">
        <v>7.5666666669999998</v>
      </c>
      <c r="O272" s="22">
        <v>1060</v>
      </c>
      <c r="P272" s="22"/>
      <c r="Q272" s="22" t="s">
        <v>251</v>
      </c>
      <c r="R272" s="22">
        <v>1</v>
      </c>
      <c r="S272" s="22">
        <v>7</v>
      </c>
      <c r="T272" s="22" t="s">
        <v>94</v>
      </c>
      <c r="U272">
        <v>56</v>
      </c>
      <c r="V272" s="22">
        <v>0</v>
      </c>
      <c r="W272" s="22">
        <v>0</v>
      </c>
      <c r="X272" s="22">
        <v>1</v>
      </c>
      <c r="Y272">
        <v>8</v>
      </c>
      <c r="Z272" s="22">
        <v>0.91</v>
      </c>
      <c r="AA272" s="22">
        <v>0.22</v>
      </c>
      <c r="AB272" s="22">
        <v>4</v>
      </c>
      <c r="AC272" s="22">
        <v>0.77</v>
      </c>
      <c r="AD272" s="22">
        <v>0.15</v>
      </c>
      <c r="AE272" s="22">
        <v>4</v>
      </c>
      <c r="AF272">
        <f t="shared" si="8"/>
        <v>64</v>
      </c>
      <c r="AG272" s="22"/>
      <c r="AH272" s="22"/>
      <c r="AI272" s="22"/>
    </row>
    <row r="273" spans="1:35" x14ac:dyDescent="0.25">
      <c r="A273" s="22">
        <v>272</v>
      </c>
      <c r="B273" s="22" t="s">
        <v>252</v>
      </c>
      <c r="C273" s="22" t="s">
        <v>250</v>
      </c>
      <c r="D273" s="22">
        <v>317</v>
      </c>
      <c r="E273" s="22" t="s">
        <v>89</v>
      </c>
      <c r="F273" s="22" t="s">
        <v>90</v>
      </c>
      <c r="G273" s="22" t="s">
        <v>91</v>
      </c>
      <c r="H273" s="22" t="s">
        <v>185</v>
      </c>
      <c r="I273" s="22">
        <v>55.36</v>
      </c>
      <c r="J273" s="22">
        <v>-3.16</v>
      </c>
      <c r="K273" s="22">
        <v>282</v>
      </c>
      <c r="L273" s="22">
        <v>2</v>
      </c>
      <c r="M273" s="22">
        <v>22.3</v>
      </c>
      <c r="N273" s="22">
        <v>7.5666666669999998</v>
      </c>
      <c r="O273" s="22">
        <v>1060</v>
      </c>
      <c r="P273" s="22"/>
      <c r="Q273" s="22" t="s">
        <v>253</v>
      </c>
      <c r="R273" s="22">
        <v>1</v>
      </c>
      <c r="S273" s="22">
        <v>7</v>
      </c>
      <c r="T273" s="22" t="s">
        <v>94</v>
      </c>
      <c r="U273">
        <v>56</v>
      </c>
      <c r="V273" s="22">
        <v>0</v>
      </c>
      <c r="W273" s="22">
        <v>0</v>
      </c>
      <c r="X273" s="22">
        <v>1</v>
      </c>
      <c r="Y273">
        <v>8</v>
      </c>
      <c r="Z273" s="22">
        <v>1.1599999999999999</v>
      </c>
      <c r="AA273" s="22">
        <v>0.2</v>
      </c>
      <c r="AB273" s="22">
        <v>4</v>
      </c>
      <c r="AC273" s="22">
        <v>1.65</v>
      </c>
      <c r="AD273" s="22">
        <v>0.09</v>
      </c>
      <c r="AE273" s="22">
        <v>4</v>
      </c>
      <c r="AF273">
        <f t="shared" si="8"/>
        <v>64</v>
      </c>
      <c r="AG273" s="22"/>
      <c r="AH273" s="22"/>
      <c r="AI273" s="22"/>
    </row>
    <row r="274" spans="1:35" x14ac:dyDescent="0.25">
      <c r="A274" s="22">
        <v>273</v>
      </c>
      <c r="B274" s="22" t="s">
        <v>252</v>
      </c>
      <c r="C274" s="22" t="s">
        <v>250</v>
      </c>
      <c r="D274" s="22">
        <v>317</v>
      </c>
      <c r="E274" s="22" t="s">
        <v>89</v>
      </c>
      <c r="F274" s="22" t="s">
        <v>90</v>
      </c>
      <c r="G274" s="22" t="s">
        <v>91</v>
      </c>
      <c r="H274" s="22" t="s">
        <v>185</v>
      </c>
      <c r="I274" s="22">
        <v>55.36</v>
      </c>
      <c r="J274" s="22">
        <v>-3.16</v>
      </c>
      <c r="K274" s="22">
        <v>282</v>
      </c>
      <c r="L274" s="22">
        <v>2</v>
      </c>
      <c r="M274" s="22">
        <v>22.3</v>
      </c>
      <c r="N274" s="22">
        <v>7.5666666669999998</v>
      </c>
      <c r="O274" s="22">
        <v>1060</v>
      </c>
      <c r="P274" s="22"/>
      <c r="Q274" s="22" t="s">
        <v>253</v>
      </c>
      <c r="R274" s="22">
        <v>1</v>
      </c>
      <c r="S274" s="22">
        <v>7</v>
      </c>
      <c r="T274" s="22" t="s">
        <v>94</v>
      </c>
      <c r="U274">
        <v>56</v>
      </c>
      <c r="V274" s="22">
        <v>0</v>
      </c>
      <c r="W274" s="22">
        <v>0</v>
      </c>
      <c r="X274" s="22">
        <v>1</v>
      </c>
      <c r="Y274">
        <v>8</v>
      </c>
      <c r="Z274" s="22">
        <v>1.4</v>
      </c>
      <c r="AA274" s="22">
        <v>0.22</v>
      </c>
      <c r="AB274" s="22">
        <v>4</v>
      </c>
      <c r="AC274" s="22">
        <v>1.65</v>
      </c>
      <c r="AD274" s="22">
        <v>0.09</v>
      </c>
      <c r="AE274" s="22">
        <v>4</v>
      </c>
      <c r="AF274">
        <f t="shared" si="8"/>
        <v>64</v>
      </c>
      <c r="AG274" s="22"/>
      <c r="AH274" s="22"/>
      <c r="AI274" s="22"/>
    </row>
    <row r="275" spans="1:35" ht="37.5" x14ac:dyDescent="0.25">
      <c r="A275" s="22">
        <v>274</v>
      </c>
      <c r="B275" s="22" t="s">
        <v>254</v>
      </c>
      <c r="C275" s="22" t="s">
        <v>255</v>
      </c>
      <c r="D275" s="22">
        <v>533</v>
      </c>
      <c r="E275" s="22" t="s">
        <v>109</v>
      </c>
      <c r="F275" s="22" t="s">
        <v>90</v>
      </c>
      <c r="G275" s="22" t="s">
        <v>91</v>
      </c>
      <c r="H275" s="22" t="s">
        <v>181</v>
      </c>
      <c r="I275" s="22">
        <v>45.41</v>
      </c>
      <c r="J275" s="22">
        <v>-75.48</v>
      </c>
      <c r="K275" s="22">
        <v>60</v>
      </c>
      <c r="L275" s="22">
        <v>-10.8</v>
      </c>
      <c r="M275" s="22">
        <v>20.8</v>
      </c>
      <c r="N275" s="22">
        <v>5.8</v>
      </c>
      <c r="O275" s="22">
        <v>910</v>
      </c>
      <c r="P275" s="22"/>
      <c r="Q275" s="22" t="s">
        <v>256</v>
      </c>
      <c r="R275" s="22">
        <v>1</v>
      </c>
      <c r="S275" s="22">
        <v>1</v>
      </c>
      <c r="T275" s="22" t="s">
        <v>94</v>
      </c>
      <c r="U275">
        <v>16</v>
      </c>
      <c r="V275" s="22">
        <v>1</v>
      </c>
      <c r="W275" s="22">
        <v>0</v>
      </c>
      <c r="X275" s="22">
        <v>5</v>
      </c>
      <c r="Y275">
        <v>9</v>
      </c>
      <c r="Z275" s="22">
        <f>1669.774-1448.735</f>
        <v>221.03899999999999</v>
      </c>
      <c r="AA275" s="22"/>
      <c r="AB275" s="22">
        <v>3</v>
      </c>
      <c r="AC275" s="22">
        <f t="shared" ref="AC275:AC277" si="9">1584.554-1414.115</f>
        <v>170.43900000000008</v>
      </c>
      <c r="AD275" s="22"/>
      <c r="AE275" s="22">
        <v>3</v>
      </c>
      <c r="AF275">
        <f t="shared" si="8"/>
        <v>25</v>
      </c>
      <c r="AG275" s="22"/>
      <c r="AH275" s="22"/>
      <c r="AI275" s="22"/>
    </row>
    <row r="276" spans="1:35" ht="37.5" x14ac:dyDescent="0.25">
      <c r="A276" s="22">
        <v>275</v>
      </c>
      <c r="B276" s="22" t="s">
        <v>254</v>
      </c>
      <c r="C276" s="22" t="s">
        <v>255</v>
      </c>
      <c r="D276" s="22">
        <v>533</v>
      </c>
      <c r="E276" s="22" t="s">
        <v>109</v>
      </c>
      <c r="F276" s="22" t="s">
        <v>90</v>
      </c>
      <c r="G276" s="22" t="s">
        <v>91</v>
      </c>
      <c r="H276" s="22" t="s">
        <v>181</v>
      </c>
      <c r="I276" s="22">
        <v>45.41</v>
      </c>
      <c r="J276" s="22">
        <v>-75.48</v>
      </c>
      <c r="K276" s="22">
        <v>60</v>
      </c>
      <c r="L276" s="22">
        <v>-10.8</v>
      </c>
      <c r="M276" s="22">
        <v>20.8</v>
      </c>
      <c r="N276" s="22">
        <v>5.8</v>
      </c>
      <c r="O276" s="22">
        <v>910</v>
      </c>
      <c r="P276" s="22"/>
      <c r="Q276" s="22" t="s">
        <v>256</v>
      </c>
      <c r="R276" s="22">
        <v>1</v>
      </c>
      <c r="S276" s="22">
        <v>1</v>
      </c>
      <c r="T276" s="22" t="s">
        <v>94</v>
      </c>
      <c r="U276">
        <v>32</v>
      </c>
      <c r="V276" s="22">
        <v>1</v>
      </c>
      <c r="W276" s="22">
        <v>0</v>
      </c>
      <c r="X276" s="22">
        <v>5</v>
      </c>
      <c r="Y276">
        <v>9</v>
      </c>
      <c r="Z276" s="22">
        <f>1643.142-1478.029</f>
        <v>165.11300000000006</v>
      </c>
      <c r="AA276" s="22"/>
      <c r="AB276" s="22">
        <v>3</v>
      </c>
      <c r="AC276" s="22">
        <f t="shared" si="9"/>
        <v>170.43900000000008</v>
      </c>
      <c r="AD276" s="22"/>
      <c r="AE276" s="22">
        <v>3</v>
      </c>
      <c r="AF276">
        <f t="shared" si="8"/>
        <v>41</v>
      </c>
      <c r="AG276" s="22"/>
      <c r="AH276" s="22"/>
      <c r="AI276" s="22"/>
    </row>
    <row r="277" spans="1:35" ht="37.5" x14ac:dyDescent="0.25">
      <c r="A277" s="22">
        <v>276</v>
      </c>
      <c r="B277" s="22" t="s">
        <v>254</v>
      </c>
      <c r="C277" s="22" t="s">
        <v>255</v>
      </c>
      <c r="D277" s="22">
        <v>533</v>
      </c>
      <c r="E277" s="22" t="s">
        <v>109</v>
      </c>
      <c r="F277" s="22" t="s">
        <v>90</v>
      </c>
      <c r="G277" s="22" t="s">
        <v>91</v>
      </c>
      <c r="H277" s="22" t="s">
        <v>181</v>
      </c>
      <c r="I277" s="22">
        <v>45.41</v>
      </c>
      <c r="J277" s="22">
        <v>-75.48</v>
      </c>
      <c r="K277" s="22">
        <v>60</v>
      </c>
      <c r="L277" s="22">
        <v>-10.8</v>
      </c>
      <c r="M277" s="22">
        <v>20.8</v>
      </c>
      <c r="N277" s="22">
        <v>5.8</v>
      </c>
      <c r="O277" s="22">
        <v>910</v>
      </c>
      <c r="P277" s="22"/>
      <c r="Q277" s="22" t="s">
        <v>256</v>
      </c>
      <c r="R277" s="22">
        <v>1</v>
      </c>
      <c r="S277" s="22">
        <v>1</v>
      </c>
      <c r="T277" s="22" t="s">
        <v>94</v>
      </c>
      <c r="U277">
        <v>64</v>
      </c>
      <c r="V277" s="22">
        <v>1</v>
      </c>
      <c r="W277" s="22">
        <v>0</v>
      </c>
      <c r="X277" s="22">
        <v>5</v>
      </c>
      <c r="Y277">
        <v>9</v>
      </c>
      <c r="Z277" s="22">
        <f>1509.987-1504.66</f>
        <v>5.3269999999999982</v>
      </c>
      <c r="AA277" s="22"/>
      <c r="AB277" s="22">
        <v>3</v>
      </c>
      <c r="AC277" s="22">
        <f t="shared" si="9"/>
        <v>170.43900000000008</v>
      </c>
      <c r="AD277" s="22"/>
      <c r="AE277" s="22">
        <v>3</v>
      </c>
      <c r="AF277">
        <f t="shared" si="8"/>
        <v>73</v>
      </c>
      <c r="AG277" s="22"/>
      <c r="AH277" s="22"/>
      <c r="AI277" s="22"/>
    </row>
    <row r="278" spans="1:35" x14ac:dyDescent="0.25">
      <c r="A278" s="22">
        <v>277</v>
      </c>
      <c r="B278" s="22" t="s">
        <v>257</v>
      </c>
      <c r="C278" s="22">
        <v>2002</v>
      </c>
      <c r="D278" s="22">
        <v>649</v>
      </c>
      <c r="E278" s="22" t="s">
        <v>90</v>
      </c>
      <c r="F278" s="22" t="s">
        <v>90</v>
      </c>
      <c r="G278" s="22" t="s">
        <v>91</v>
      </c>
      <c r="H278" s="22" t="s">
        <v>185</v>
      </c>
      <c r="I278" s="22">
        <v>55.36</v>
      </c>
      <c r="J278" s="22">
        <v>-3.16</v>
      </c>
      <c r="K278" s="22">
        <v>282</v>
      </c>
      <c r="L278" s="22">
        <v>2</v>
      </c>
      <c r="M278" s="22">
        <v>22.3</v>
      </c>
      <c r="N278" s="22">
        <v>7.5666666669999998</v>
      </c>
      <c r="O278" s="22">
        <v>1060</v>
      </c>
      <c r="P278" s="22"/>
      <c r="Q278" s="22" t="s">
        <v>107</v>
      </c>
      <c r="R278" s="22">
        <v>1</v>
      </c>
      <c r="S278" s="22">
        <v>5</v>
      </c>
      <c r="T278" s="22"/>
      <c r="U278">
        <v>56</v>
      </c>
      <c r="V278" s="22">
        <v>0</v>
      </c>
      <c r="W278" s="22">
        <v>0</v>
      </c>
      <c r="X278" s="22">
        <v>5</v>
      </c>
      <c r="Y278">
        <v>8</v>
      </c>
      <c r="Z278" s="22"/>
      <c r="AA278" s="22"/>
      <c r="AB278" s="22"/>
      <c r="AC278" s="22"/>
      <c r="AD278" s="22"/>
      <c r="AE278" s="22"/>
      <c r="AF278">
        <f t="shared" si="8"/>
        <v>64</v>
      </c>
      <c r="AG278" s="22"/>
      <c r="AH278" s="22"/>
      <c r="AI278" s="22"/>
    </row>
    <row r="279" spans="1:35" x14ac:dyDescent="0.25">
      <c r="A279" s="22">
        <v>278</v>
      </c>
      <c r="B279" s="22" t="s">
        <v>257</v>
      </c>
      <c r="C279" s="22">
        <v>2002</v>
      </c>
      <c r="D279" s="22">
        <v>649</v>
      </c>
      <c r="E279" s="22" t="s">
        <v>90</v>
      </c>
      <c r="F279" s="22" t="s">
        <v>90</v>
      </c>
      <c r="G279" s="22" t="s">
        <v>91</v>
      </c>
      <c r="H279" s="22" t="s">
        <v>185</v>
      </c>
      <c r="I279" s="22">
        <v>55.36</v>
      </c>
      <c r="J279" s="22">
        <v>-3.16</v>
      </c>
      <c r="K279" s="22">
        <v>282</v>
      </c>
      <c r="L279" s="22">
        <v>2</v>
      </c>
      <c r="M279" s="22">
        <v>22.3</v>
      </c>
      <c r="N279" s="22">
        <v>7.5666666669999998</v>
      </c>
      <c r="O279" s="22">
        <v>1060</v>
      </c>
      <c r="P279" s="22"/>
      <c r="Q279" s="22" t="s">
        <v>107</v>
      </c>
      <c r="R279" s="22">
        <v>1</v>
      </c>
      <c r="S279" s="22">
        <v>5</v>
      </c>
      <c r="T279" s="22"/>
      <c r="U279">
        <v>56</v>
      </c>
      <c r="V279" s="22">
        <v>0</v>
      </c>
      <c r="W279" s="22">
        <v>0</v>
      </c>
      <c r="X279" s="22">
        <v>5</v>
      </c>
      <c r="Y279">
        <v>8</v>
      </c>
      <c r="Z279" s="22"/>
      <c r="AA279" s="22"/>
      <c r="AB279" s="22"/>
      <c r="AC279" s="22"/>
      <c r="AD279" s="22"/>
      <c r="AE279" s="22"/>
      <c r="AF279">
        <f t="shared" si="8"/>
        <v>64</v>
      </c>
      <c r="AG279" s="22"/>
      <c r="AH279" s="22"/>
      <c r="AI279" s="22"/>
    </row>
    <row r="280" spans="1:35" x14ac:dyDescent="0.25">
      <c r="A280" s="22">
        <v>279</v>
      </c>
      <c r="B280" s="22" t="s">
        <v>258</v>
      </c>
      <c r="C280" s="22">
        <v>2002</v>
      </c>
      <c r="D280" s="22">
        <v>649</v>
      </c>
      <c r="E280" s="22" t="s">
        <v>90</v>
      </c>
      <c r="F280" s="22" t="s">
        <v>90</v>
      </c>
      <c r="G280" s="22" t="s">
        <v>91</v>
      </c>
      <c r="H280" s="22" t="s">
        <v>185</v>
      </c>
      <c r="I280" s="22">
        <v>55.36</v>
      </c>
      <c r="J280" s="22">
        <v>-3.16</v>
      </c>
      <c r="K280" s="22">
        <v>282</v>
      </c>
      <c r="L280" s="22">
        <v>2</v>
      </c>
      <c r="M280" s="22">
        <v>22.3</v>
      </c>
      <c r="N280" s="22">
        <v>7.5666666669999998</v>
      </c>
      <c r="O280" s="22">
        <v>1060</v>
      </c>
      <c r="P280" s="22"/>
      <c r="Q280" s="22" t="s">
        <v>107</v>
      </c>
      <c r="R280" s="22">
        <v>1</v>
      </c>
      <c r="S280" s="22">
        <v>5</v>
      </c>
      <c r="T280" s="22"/>
      <c r="U280">
        <v>56</v>
      </c>
      <c r="V280" s="22">
        <v>0</v>
      </c>
      <c r="W280" s="22">
        <v>0</v>
      </c>
      <c r="X280" s="22">
        <v>5</v>
      </c>
      <c r="Y280">
        <v>8</v>
      </c>
      <c r="Z280" s="22"/>
      <c r="AA280" s="22"/>
      <c r="AB280" s="22"/>
      <c r="AC280" s="22"/>
      <c r="AD280" s="22"/>
      <c r="AE280" s="22"/>
      <c r="AF280">
        <f t="shared" si="8"/>
        <v>64</v>
      </c>
      <c r="AG280" s="22"/>
      <c r="AH280" s="22"/>
      <c r="AI280" s="22"/>
    </row>
    <row r="281" spans="1:35" x14ac:dyDescent="0.25">
      <c r="A281" s="22">
        <v>280</v>
      </c>
      <c r="B281" s="22" t="s">
        <v>258</v>
      </c>
      <c r="C281" s="22">
        <v>2002</v>
      </c>
      <c r="D281" s="22">
        <v>649</v>
      </c>
      <c r="E281" s="22" t="s">
        <v>90</v>
      </c>
      <c r="F281" s="22" t="s">
        <v>90</v>
      </c>
      <c r="G281" s="22" t="s">
        <v>91</v>
      </c>
      <c r="H281" s="22" t="s">
        <v>185</v>
      </c>
      <c r="I281" s="22">
        <v>55.36</v>
      </c>
      <c r="J281" s="22">
        <v>-3.16</v>
      </c>
      <c r="K281" s="22">
        <v>282</v>
      </c>
      <c r="L281" s="22">
        <v>2</v>
      </c>
      <c r="M281" s="22">
        <v>22.3</v>
      </c>
      <c r="N281" s="22">
        <v>7.5666666669999998</v>
      </c>
      <c r="O281" s="22">
        <v>1060</v>
      </c>
      <c r="P281" s="22"/>
      <c r="Q281" s="22" t="s">
        <v>107</v>
      </c>
      <c r="R281" s="22">
        <v>1</v>
      </c>
      <c r="S281" s="22">
        <v>5</v>
      </c>
      <c r="T281" s="22"/>
      <c r="U281">
        <v>56</v>
      </c>
      <c r="V281" s="22">
        <v>0</v>
      </c>
      <c r="W281" s="22">
        <v>0</v>
      </c>
      <c r="X281" s="22">
        <v>5</v>
      </c>
      <c r="Y281">
        <v>8</v>
      </c>
      <c r="Z281" s="22"/>
      <c r="AA281" s="22"/>
      <c r="AB281" s="22"/>
      <c r="AC281" s="22"/>
      <c r="AD281" s="22"/>
      <c r="AE281" s="22"/>
      <c r="AF281">
        <f t="shared" si="8"/>
        <v>64</v>
      </c>
      <c r="AG281" s="22"/>
      <c r="AH281" s="22"/>
      <c r="AI281" s="22"/>
    </row>
    <row r="282" spans="1:35" x14ac:dyDescent="0.25">
      <c r="A282" s="22">
        <v>281</v>
      </c>
      <c r="B282" s="22" t="s">
        <v>259</v>
      </c>
      <c r="C282" s="22">
        <v>2002</v>
      </c>
      <c r="D282" s="22">
        <v>702</v>
      </c>
      <c r="E282" s="22" t="s">
        <v>109</v>
      </c>
      <c r="F282" s="22" t="s">
        <v>90</v>
      </c>
      <c r="G282" s="22" t="s">
        <v>91</v>
      </c>
      <c r="H282" s="22" t="s">
        <v>185</v>
      </c>
      <c r="I282" s="22">
        <v>55.36</v>
      </c>
      <c r="J282" s="22">
        <v>-3.16</v>
      </c>
      <c r="K282" s="22">
        <v>282</v>
      </c>
      <c r="L282" s="22">
        <v>2</v>
      </c>
      <c r="M282" s="22">
        <v>22.3</v>
      </c>
      <c r="N282" s="22">
        <v>7.9</v>
      </c>
      <c r="O282" s="22">
        <v>1124</v>
      </c>
      <c r="P282" s="22"/>
      <c r="Q282" s="22" t="s">
        <v>107</v>
      </c>
      <c r="R282" s="22">
        <v>1</v>
      </c>
      <c r="S282" s="22">
        <v>11</v>
      </c>
      <c r="T282" s="22"/>
      <c r="U282">
        <v>24</v>
      </c>
      <c r="V282" s="22">
        <v>0</v>
      </c>
      <c r="W282" s="22">
        <v>0</v>
      </c>
      <c r="X282" s="22">
        <v>6</v>
      </c>
      <c r="Y282">
        <v>8</v>
      </c>
      <c r="Z282" s="22"/>
      <c r="AA282" s="22"/>
      <c r="AB282" s="22"/>
      <c r="AC282" s="22"/>
      <c r="AD282" s="22"/>
      <c r="AE282" s="22"/>
      <c r="AF282">
        <f t="shared" si="8"/>
        <v>32</v>
      </c>
      <c r="AG282" s="22"/>
      <c r="AH282" s="22"/>
      <c r="AI282" s="22"/>
    </row>
    <row r="283" spans="1:35" x14ac:dyDescent="0.25">
      <c r="A283" s="22">
        <v>282</v>
      </c>
      <c r="B283" s="22" t="s">
        <v>259</v>
      </c>
      <c r="C283" s="22">
        <v>2002</v>
      </c>
      <c r="D283" s="22">
        <v>702</v>
      </c>
      <c r="E283" s="22" t="s">
        <v>109</v>
      </c>
      <c r="F283" s="22" t="s">
        <v>90</v>
      </c>
      <c r="G283" s="22" t="s">
        <v>91</v>
      </c>
      <c r="H283" s="22" t="s">
        <v>185</v>
      </c>
      <c r="I283" s="22">
        <v>55.36</v>
      </c>
      <c r="J283" s="22">
        <v>-3.16</v>
      </c>
      <c r="K283" s="22">
        <v>282</v>
      </c>
      <c r="L283" s="22">
        <v>2</v>
      </c>
      <c r="M283" s="22">
        <v>22.3</v>
      </c>
      <c r="N283" s="22">
        <v>7.9</v>
      </c>
      <c r="O283" s="22">
        <v>1124</v>
      </c>
      <c r="P283" s="22"/>
      <c r="Q283" s="22" t="s">
        <v>107</v>
      </c>
      <c r="R283" s="22">
        <v>1</v>
      </c>
      <c r="S283" s="22">
        <v>11</v>
      </c>
      <c r="T283" s="22"/>
      <c r="U283">
        <v>24</v>
      </c>
      <c r="V283" s="22">
        <v>0</v>
      </c>
      <c r="W283" s="22">
        <v>0</v>
      </c>
      <c r="X283" s="22">
        <v>6</v>
      </c>
      <c r="Y283">
        <v>8</v>
      </c>
      <c r="Z283" s="22"/>
      <c r="AA283" s="22"/>
      <c r="AB283" s="22"/>
      <c r="AC283" s="22"/>
      <c r="AD283" s="22"/>
      <c r="AE283" s="22"/>
      <c r="AF283">
        <f t="shared" si="8"/>
        <v>32</v>
      </c>
      <c r="AG283" s="22"/>
      <c r="AH283" s="22"/>
      <c r="AI283" s="22"/>
    </row>
    <row r="284" spans="1:35" x14ac:dyDescent="0.25">
      <c r="A284" s="22">
        <v>283</v>
      </c>
      <c r="B284" s="22" t="s">
        <v>260</v>
      </c>
      <c r="C284" s="22">
        <v>2002</v>
      </c>
      <c r="D284" s="22">
        <v>702</v>
      </c>
      <c r="E284" s="22" t="s">
        <v>109</v>
      </c>
      <c r="F284" s="22" t="s">
        <v>90</v>
      </c>
      <c r="G284" s="22" t="s">
        <v>91</v>
      </c>
      <c r="H284" s="22" t="s">
        <v>185</v>
      </c>
      <c r="I284" s="22">
        <v>55.36</v>
      </c>
      <c r="J284" s="22">
        <v>-3.16</v>
      </c>
      <c r="K284" s="22">
        <v>282</v>
      </c>
      <c r="L284" s="22">
        <v>2</v>
      </c>
      <c r="M284" s="22">
        <v>22.3</v>
      </c>
      <c r="N284" s="22">
        <v>7.9</v>
      </c>
      <c r="O284" s="22">
        <v>1124</v>
      </c>
      <c r="P284" s="22"/>
      <c r="Q284" s="22" t="s">
        <v>131</v>
      </c>
      <c r="R284" s="22">
        <v>0</v>
      </c>
      <c r="S284" s="22">
        <v>11</v>
      </c>
      <c r="T284" s="22"/>
      <c r="U284">
        <v>24</v>
      </c>
      <c r="V284" s="22">
        <v>0</v>
      </c>
      <c r="W284" s="22">
        <v>0</v>
      </c>
      <c r="X284" s="22">
        <v>6</v>
      </c>
      <c r="Y284">
        <v>8</v>
      </c>
      <c r="Z284" s="22"/>
      <c r="AA284" s="22"/>
      <c r="AB284" s="22"/>
      <c r="AC284" s="22"/>
      <c r="AD284" s="22"/>
      <c r="AE284" s="22"/>
      <c r="AF284">
        <f t="shared" si="8"/>
        <v>32</v>
      </c>
      <c r="AG284" s="22"/>
      <c r="AH284" s="22"/>
      <c r="AI284" s="22"/>
    </row>
    <row r="285" spans="1:35" x14ac:dyDescent="0.25">
      <c r="A285" s="22">
        <v>284</v>
      </c>
      <c r="B285" s="22" t="s">
        <v>260</v>
      </c>
      <c r="C285" s="22">
        <v>2002</v>
      </c>
      <c r="D285" s="22">
        <v>702</v>
      </c>
      <c r="E285" s="22" t="s">
        <v>109</v>
      </c>
      <c r="F285" s="22" t="s">
        <v>90</v>
      </c>
      <c r="G285" s="22" t="s">
        <v>91</v>
      </c>
      <c r="H285" s="22" t="s">
        <v>185</v>
      </c>
      <c r="I285" s="22">
        <v>55.36</v>
      </c>
      <c r="J285" s="22">
        <v>-3.16</v>
      </c>
      <c r="K285" s="22">
        <v>282</v>
      </c>
      <c r="L285" s="22">
        <v>2</v>
      </c>
      <c r="M285" s="22">
        <v>22.3</v>
      </c>
      <c r="N285" s="22">
        <v>7.9</v>
      </c>
      <c r="O285" s="22">
        <v>1124</v>
      </c>
      <c r="P285" s="22"/>
      <c r="Q285" s="22" t="s">
        <v>131</v>
      </c>
      <c r="R285" s="22">
        <v>0</v>
      </c>
      <c r="S285" s="22">
        <v>11</v>
      </c>
      <c r="T285" s="22"/>
      <c r="U285">
        <v>24</v>
      </c>
      <c r="V285" s="22">
        <v>0</v>
      </c>
      <c r="W285" s="22">
        <v>0</v>
      </c>
      <c r="X285" s="22">
        <v>6</v>
      </c>
      <c r="Y285">
        <v>8</v>
      </c>
      <c r="Z285" s="22"/>
      <c r="AA285" s="22"/>
      <c r="AB285" s="22"/>
      <c r="AC285" s="22"/>
      <c r="AD285" s="22"/>
      <c r="AE285" s="22"/>
      <c r="AF285">
        <f t="shared" si="8"/>
        <v>32</v>
      </c>
      <c r="AG285" s="22"/>
      <c r="AH285" s="22"/>
      <c r="AI285" s="22"/>
    </row>
    <row r="286" spans="1:35" x14ac:dyDescent="0.25">
      <c r="A286" s="22">
        <v>285</v>
      </c>
      <c r="B286" s="22" t="s">
        <v>261</v>
      </c>
      <c r="C286" s="22"/>
      <c r="D286" s="22">
        <v>725</v>
      </c>
      <c r="E286" s="22" t="s">
        <v>164</v>
      </c>
      <c r="F286" s="22" t="s">
        <v>134</v>
      </c>
      <c r="G286" s="22" t="s">
        <v>157</v>
      </c>
      <c r="H286" s="22" t="s">
        <v>262</v>
      </c>
      <c r="I286" s="22">
        <v>55.89</v>
      </c>
      <c r="J286" s="22">
        <v>-112.06</v>
      </c>
      <c r="K286" s="22">
        <v>545</v>
      </c>
      <c r="L286" s="22"/>
      <c r="M286" s="22">
        <v>16.600000000000001</v>
      </c>
      <c r="N286" s="22">
        <v>0.55000000000000004</v>
      </c>
      <c r="O286" s="22">
        <v>434</v>
      </c>
      <c r="P286" s="22">
        <v>20</v>
      </c>
      <c r="Q286" s="22" t="s">
        <v>112</v>
      </c>
      <c r="R286" s="22">
        <v>1</v>
      </c>
      <c r="S286" s="22">
        <v>1</v>
      </c>
      <c r="T286" s="22" t="s">
        <v>94</v>
      </c>
      <c r="U286">
        <v>15</v>
      </c>
      <c r="V286" s="22">
        <v>1</v>
      </c>
      <c r="W286" s="22">
        <v>0</v>
      </c>
      <c r="X286" s="22">
        <v>6</v>
      </c>
      <c r="Y286">
        <v>1.7000000000000002</v>
      </c>
      <c r="Z286" s="22">
        <v>185</v>
      </c>
      <c r="AA286" s="22">
        <f>12*((AB286)^0.5)</f>
        <v>26.832815729997478</v>
      </c>
      <c r="AB286" s="22">
        <v>5</v>
      </c>
      <c r="AC286" s="22">
        <v>185</v>
      </c>
      <c r="AD286" s="22">
        <f t="shared" ref="AD286:AD288" si="10">23*((AE286)^0.5)</f>
        <v>51.429563482495169</v>
      </c>
      <c r="AE286" s="22">
        <v>5</v>
      </c>
      <c r="AF286">
        <f t="shared" si="8"/>
        <v>16.7</v>
      </c>
      <c r="AG286" s="22"/>
      <c r="AH286" s="22"/>
      <c r="AI286" s="22"/>
    </row>
    <row r="287" spans="1:35" x14ac:dyDescent="0.25">
      <c r="A287" s="22">
        <v>286</v>
      </c>
      <c r="B287" s="22" t="s">
        <v>261</v>
      </c>
      <c r="C287" s="22"/>
      <c r="D287" s="22">
        <v>725</v>
      </c>
      <c r="E287" s="22" t="s">
        <v>164</v>
      </c>
      <c r="F287" s="22" t="s">
        <v>134</v>
      </c>
      <c r="G287" s="22" t="s">
        <v>157</v>
      </c>
      <c r="H287" s="22" t="s">
        <v>262</v>
      </c>
      <c r="I287" s="22">
        <v>55.89</v>
      </c>
      <c r="J287" s="22">
        <v>-112.06</v>
      </c>
      <c r="K287" s="22">
        <v>545</v>
      </c>
      <c r="L287" s="22"/>
      <c r="M287" s="22">
        <v>16.600000000000001</v>
      </c>
      <c r="N287" s="22">
        <v>0.55000000000000004</v>
      </c>
      <c r="O287" s="22">
        <v>434</v>
      </c>
      <c r="P287" s="22">
        <v>20</v>
      </c>
      <c r="Q287" s="22" t="s">
        <v>112</v>
      </c>
      <c r="R287" s="22">
        <v>1</v>
      </c>
      <c r="S287" s="22">
        <v>1</v>
      </c>
      <c r="T287" s="22" t="s">
        <v>94</v>
      </c>
      <c r="U287">
        <v>30</v>
      </c>
      <c r="V287" s="22">
        <v>1</v>
      </c>
      <c r="W287" s="22">
        <v>0</v>
      </c>
      <c r="X287" s="22">
        <v>6</v>
      </c>
      <c r="Y287">
        <v>1.7000000000000002</v>
      </c>
      <c r="Z287" s="22">
        <v>242</v>
      </c>
      <c r="AA287" s="22">
        <f>35*((AB287)^0.5)</f>
        <v>78.262379212492647</v>
      </c>
      <c r="AB287" s="22">
        <v>5</v>
      </c>
      <c r="AC287" s="22">
        <v>185</v>
      </c>
      <c r="AD287" s="22">
        <f t="shared" si="10"/>
        <v>51.429563482495169</v>
      </c>
      <c r="AE287" s="22">
        <v>5</v>
      </c>
      <c r="AF287">
        <f t="shared" si="8"/>
        <v>31.7</v>
      </c>
      <c r="AG287" s="22"/>
      <c r="AH287" s="22"/>
      <c r="AI287" s="22"/>
    </row>
    <row r="288" spans="1:35" x14ac:dyDescent="0.25">
      <c r="A288" s="22">
        <v>287</v>
      </c>
      <c r="B288" s="22" t="s">
        <v>261</v>
      </c>
      <c r="C288" s="22"/>
      <c r="D288" s="22">
        <v>725</v>
      </c>
      <c r="E288" s="22" t="s">
        <v>164</v>
      </c>
      <c r="F288" s="22" t="s">
        <v>134</v>
      </c>
      <c r="G288" s="22" t="s">
        <v>157</v>
      </c>
      <c r="H288" s="22" t="s">
        <v>262</v>
      </c>
      <c r="I288" s="22">
        <v>55.89</v>
      </c>
      <c r="J288" s="22">
        <v>-112.06</v>
      </c>
      <c r="K288" s="22">
        <v>545</v>
      </c>
      <c r="L288" s="22"/>
      <c r="M288" s="22">
        <v>16.600000000000001</v>
      </c>
      <c r="N288" s="22">
        <v>0.55000000000000004</v>
      </c>
      <c r="O288" s="22">
        <v>434</v>
      </c>
      <c r="P288" s="22">
        <v>20</v>
      </c>
      <c r="Q288" s="22" t="s">
        <v>112</v>
      </c>
      <c r="R288" s="22">
        <v>1</v>
      </c>
      <c r="S288" s="22">
        <v>1</v>
      </c>
      <c r="T288" s="22" t="s">
        <v>94</v>
      </c>
      <c r="U288">
        <v>45</v>
      </c>
      <c r="V288" s="22">
        <v>1</v>
      </c>
      <c r="W288" s="22">
        <v>0</v>
      </c>
      <c r="X288" s="22">
        <v>6</v>
      </c>
      <c r="Y288">
        <v>1.7000000000000002</v>
      </c>
      <c r="Z288" s="22">
        <v>185</v>
      </c>
      <c r="AA288" s="22">
        <f>23*((AB288)^0.5)</f>
        <v>51.429563482495169</v>
      </c>
      <c r="AB288" s="22">
        <v>5</v>
      </c>
      <c r="AC288" s="22">
        <v>185</v>
      </c>
      <c r="AD288" s="22">
        <f t="shared" si="10"/>
        <v>51.429563482495169</v>
      </c>
      <c r="AE288" s="22">
        <v>5</v>
      </c>
      <c r="AF288">
        <f t="shared" si="8"/>
        <v>46.7</v>
      </c>
      <c r="AG288" s="22"/>
      <c r="AH288" s="22"/>
      <c r="AI288" s="22"/>
    </row>
    <row r="289" spans="1:35" x14ac:dyDescent="0.25">
      <c r="A289" s="22"/>
      <c r="B289" s="22"/>
      <c r="C289" s="22"/>
      <c r="D289" s="22"/>
      <c r="E289" s="22"/>
      <c r="F289" s="22"/>
      <c r="G289" s="22"/>
      <c r="H289" s="22"/>
      <c r="I289" s="22"/>
      <c r="J289" s="22"/>
      <c r="K289" s="22"/>
      <c r="L289" s="22"/>
      <c r="M289" s="22"/>
      <c r="N289" s="22"/>
      <c r="O289" s="22"/>
      <c r="P289" s="22"/>
      <c r="Q289" s="22"/>
      <c r="R289" s="22"/>
      <c r="S289" s="22"/>
      <c r="T289" s="22"/>
      <c r="V289" s="22"/>
      <c r="W289" s="22"/>
      <c r="X289" s="22"/>
      <c r="Z289" s="22"/>
      <c r="AA289" s="22"/>
      <c r="AB289" s="22"/>
      <c r="AC289" s="22"/>
      <c r="AD289" s="22"/>
      <c r="AE289" s="22"/>
      <c r="AG289" s="22"/>
      <c r="AH289" s="22"/>
      <c r="AI289" s="22"/>
    </row>
    <row r="290" spans="1:35" x14ac:dyDescent="0.25">
      <c r="A290" s="22"/>
      <c r="B290" s="22"/>
      <c r="C290" s="22"/>
      <c r="D290" s="22"/>
      <c r="E290" s="22"/>
      <c r="F290" s="22"/>
      <c r="G290" s="22"/>
      <c r="H290" s="22"/>
      <c r="I290" s="22"/>
      <c r="J290" s="22"/>
      <c r="K290" s="22"/>
      <c r="L290" s="22"/>
      <c r="M290" s="22"/>
      <c r="N290" s="22"/>
      <c r="O290" s="22"/>
      <c r="P290" s="22"/>
      <c r="Q290" s="22"/>
      <c r="R290" s="22"/>
      <c r="S290" s="22"/>
      <c r="T290" s="22"/>
      <c r="V290" s="22"/>
      <c r="W290" s="22"/>
      <c r="X290" s="22"/>
      <c r="Z290" s="22"/>
      <c r="AA290" s="22"/>
      <c r="AB290" s="22"/>
      <c r="AC290" s="22"/>
      <c r="AD290" s="22"/>
      <c r="AE290" s="22"/>
      <c r="AG290" s="22"/>
      <c r="AH290" s="22"/>
      <c r="AI290" s="22"/>
    </row>
    <row r="291" spans="1:35" x14ac:dyDescent="0.25">
      <c r="A291" s="22"/>
      <c r="B291" s="22"/>
      <c r="C291" s="22"/>
      <c r="D291" s="22"/>
      <c r="E291" s="22"/>
      <c r="F291" s="22"/>
      <c r="G291" s="22"/>
      <c r="H291" s="22"/>
      <c r="I291" s="22"/>
      <c r="J291" s="22"/>
      <c r="K291" s="22"/>
      <c r="L291" s="22"/>
      <c r="M291" s="22"/>
      <c r="N291" s="22"/>
      <c r="O291" s="22"/>
      <c r="P291" s="22"/>
      <c r="Q291" s="22"/>
      <c r="R291" s="22"/>
      <c r="S291" s="22"/>
      <c r="T291" s="22"/>
      <c r="V291" s="22"/>
      <c r="W291" s="22"/>
      <c r="X291" s="22"/>
      <c r="Z291" s="22"/>
      <c r="AA291" s="22"/>
      <c r="AB291" s="22"/>
      <c r="AC291" s="22"/>
      <c r="AD291" s="22"/>
      <c r="AE291" s="22"/>
      <c r="AG291" s="22"/>
      <c r="AH291" s="22"/>
      <c r="AI291" s="22"/>
    </row>
    <row r="292" spans="1:35" x14ac:dyDescent="0.25">
      <c r="A292" s="22"/>
      <c r="B292" s="22"/>
      <c r="C292" s="22"/>
      <c r="D292" s="22"/>
      <c r="E292" s="22"/>
      <c r="F292" s="22"/>
      <c r="G292" s="22"/>
      <c r="H292" s="22"/>
      <c r="I292" s="22"/>
      <c r="J292" s="22"/>
      <c r="K292" s="22"/>
      <c r="L292" s="22"/>
      <c r="M292" s="22"/>
      <c r="N292" s="22"/>
      <c r="O292" s="22"/>
      <c r="P292" s="22"/>
      <c r="Q292" s="22"/>
      <c r="R292" s="22"/>
      <c r="S292" s="22"/>
      <c r="T292" s="22"/>
      <c r="V292" s="22"/>
      <c r="W292" s="22"/>
      <c r="X292" s="22"/>
      <c r="Z292" s="22"/>
      <c r="AA292" s="22"/>
      <c r="AB292" s="22"/>
      <c r="AC292" s="22"/>
      <c r="AD292" s="22"/>
      <c r="AE292" s="22"/>
      <c r="AG292" s="22"/>
      <c r="AH292" s="22"/>
      <c r="AI292" s="22"/>
    </row>
    <row r="293" spans="1:35" x14ac:dyDescent="0.25">
      <c r="A293" s="22"/>
      <c r="B293" s="22"/>
      <c r="C293" s="22"/>
      <c r="D293" s="22"/>
      <c r="E293" s="22"/>
      <c r="F293" s="22"/>
      <c r="G293" s="22"/>
      <c r="H293" s="22"/>
      <c r="I293" s="22"/>
      <c r="J293" s="22"/>
      <c r="K293" s="22"/>
      <c r="L293" s="22"/>
      <c r="M293" s="22"/>
      <c r="N293" s="22"/>
      <c r="O293" s="22"/>
      <c r="P293" s="22"/>
      <c r="Q293" s="22"/>
      <c r="R293" s="22"/>
      <c r="S293" s="22"/>
      <c r="T293" s="22"/>
      <c r="V293" s="22"/>
      <c r="W293" s="22"/>
      <c r="X293" s="22"/>
      <c r="Z293" s="22"/>
      <c r="AA293" s="22"/>
      <c r="AB293" s="22"/>
      <c r="AC293" s="22"/>
      <c r="AD293" s="22"/>
      <c r="AE293" s="22"/>
      <c r="AG293" s="22"/>
      <c r="AH293" s="22"/>
      <c r="AI293" s="22"/>
    </row>
    <row r="294" spans="1:35" x14ac:dyDescent="0.25">
      <c r="A294" s="22"/>
      <c r="B294" s="22"/>
      <c r="C294" s="22"/>
      <c r="D294" s="22"/>
      <c r="E294" s="22"/>
      <c r="F294" s="22"/>
      <c r="G294" s="22"/>
      <c r="H294" s="22"/>
      <c r="I294" s="22"/>
      <c r="J294" s="22"/>
      <c r="K294" s="22"/>
      <c r="L294" s="22"/>
      <c r="M294" s="22"/>
      <c r="N294" s="22"/>
      <c r="O294" s="22"/>
      <c r="P294" s="22"/>
      <c r="Q294" s="22"/>
      <c r="R294" s="22"/>
      <c r="S294" s="22"/>
      <c r="T294" s="22"/>
      <c r="V294" s="22"/>
      <c r="W294" s="22"/>
      <c r="X294" s="22"/>
      <c r="Z294" s="22"/>
      <c r="AA294" s="22"/>
      <c r="AB294" s="22"/>
      <c r="AC294" s="22"/>
      <c r="AD294" s="22"/>
      <c r="AE294" s="22"/>
      <c r="AG294" s="22"/>
      <c r="AH294" s="22"/>
      <c r="AI294" s="22"/>
    </row>
    <row r="295" spans="1:35" x14ac:dyDescent="0.25">
      <c r="A295" s="22"/>
      <c r="B295" s="22"/>
      <c r="C295" s="22"/>
      <c r="D295" s="22"/>
      <c r="E295" s="22"/>
      <c r="F295" s="22"/>
      <c r="G295" s="22"/>
      <c r="H295" s="22"/>
      <c r="I295" s="22"/>
      <c r="J295" s="22"/>
      <c r="K295" s="22"/>
      <c r="L295" s="22"/>
      <c r="M295" s="22"/>
      <c r="N295" s="22"/>
      <c r="O295" s="22"/>
      <c r="P295" s="22"/>
      <c r="Q295" s="22"/>
      <c r="R295" s="22"/>
      <c r="S295" s="22"/>
      <c r="T295" s="22"/>
      <c r="V295" s="22"/>
      <c r="W295" s="22"/>
      <c r="X295" s="22"/>
      <c r="Z295" s="22"/>
      <c r="AA295" s="22"/>
      <c r="AB295" s="22"/>
      <c r="AC295" s="22"/>
      <c r="AD295" s="22"/>
      <c r="AE295" s="22"/>
      <c r="AG295" s="22"/>
      <c r="AH295" s="22"/>
      <c r="AI295" s="22"/>
    </row>
    <row r="296" spans="1:35" x14ac:dyDescent="0.25">
      <c r="A296" s="22"/>
      <c r="B296" s="22"/>
      <c r="C296" s="22"/>
      <c r="D296" s="22"/>
      <c r="E296" s="22"/>
      <c r="F296" s="22"/>
      <c r="G296" s="22"/>
      <c r="H296" s="22"/>
      <c r="I296" s="22"/>
      <c r="J296" s="22"/>
      <c r="K296" s="22"/>
      <c r="L296" s="22"/>
      <c r="M296" s="22"/>
      <c r="N296" s="22"/>
      <c r="O296" s="22"/>
      <c r="P296" s="22"/>
      <c r="Q296" s="22"/>
      <c r="R296" s="22"/>
      <c r="S296" s="22"/>
      <c r="T296" s="22"/>
      <c r="V296" s="22"/>
      <c r="W296" s="22"/>
      <c r="X296" s="22"/>
      <c r="Z296" s="22"/>
      <c r="AA296" s="22"/>
      <c r="AB296" s="22"/>
      <c r="AC296" s="22"/>
      <c r="AD296" s="22"/>
      <c r="AE296" s="22"/>
      <c r="AG296" s="22"/>
      <c r="AH296" s="22"/>
      <c r="AI296" s="22"/>
    </row>
    <row r="297" spans="1:35" x14ac:dyDescent="0.25">
      <c r="A297" s="22"/>
      <c r="B297" s="22"/>
      <c r="C297" s="22"/>
      <c r="D297" s="22"/>
      <c r="E297" s="22"/>
      <c r="F297" s="22"/>
      <c r="G297" s="22"/>
      <c r="H297" s="22"/>
      <c r="I297" s="22"/>
      <c r="J297" s="22"/>
      <c r="K297" s="22"/>
      <c r="L297" s="22"/>
      <c r="M297" s="22"/>
      <c r="N297" s="22"/>
      <c r="O297" s="22"/>
      <c r="P297" s="22"/>
      <c r="Q297" s="22"/>
      <c r="R297" s="22"/>
      <c r="S297" s="22"/>
      <c r="T297" s="22"/>
      <c r="V297" s="22"/>
      <c r="W297" s="22"/>
      <c r="X297" s="22"/>
      <c r="Z297" s="22"/>
      <c r="AA297" s="22"/>
      <c r="AB297" s="22"/>
      <c r="AC297" s="22"/>
      <c r="AD297" s="22"/>
      <c r="AE297" s="22"/>
      <c r="AG297" s="22"/>
      <c r="AH297" s="22"/>
      <c r="AI297" s="22"/>
    </row>
    <row r="298" spans="1:35" x14ac:dyDescent="0.25">
      <c r="A298" s="22"/>
      <c r="B298" s="22"/>
      <c r="C298" s="22"/>
      <c r="D298" s="22"/>
      <c r="E298" s="22"/>
      <c r="F298" s="22"/>
      <c r="G298" s="22"/>
      <c r="H298" s="22"/>
      <c r="I298" s="22"/>
      <c r="J298" s="22"/>
      <c r="K298" s="22"/>
      <c r="L298" s="22"/>
      <c r="M298" s="22"/>
      <c r="N298" s="22"/>
      <c r="O298" s="22"/>
      <c r="P298" s="22"/>
      <c r="Q298" s="22"/>
      <c r="R298" s="22"/>
      <c r="S298" s="22"/>
      <c r="T298" s="22"/>
      <c r="V298" s="22"/>
      <c r="W298" s="22"/>
      <c r="X298" s="22"/>
      <c r="Z298" s="22"/>
      <c r="AA298" s="22"/>
      <c r="AB298" s="22"/>
      <c r="AC298" s="22"/>
      <c r="AD298" s="22"/>
      <c r="AE298" s="22"/>
      <c r="AG298" s="22"/>
      <c r="AH298" s="22"/>
      <c r="AI298" s="22"/>
    </row>
    <row r="299" spans="1:35" x14ac:dyDescent="0.25">
      <c r="A299" s="22"/>
      <c r="B299" s="22"/>
      <c r="C299" s="22"/>
      <c r="D299" s="22"/>
      <c r="E299" s="22"/>
      <c r="F299" s="22"/>
      <c r="G299" s="22"/>
      <c r="H299" s="22"/>
      <c r="I299" s="22"/>
      <c r="J299" s="22"/>
      <c r="K299" s="22"/>
      <c r="L299" s="22"/>
      <c r="M299" s="22"/>
      <c r="N299" s="22"/>
      <c r="O299" s="22"/>
      <c r="P299" s="22"/>
      <c r="Q299" s="22"/>
      <c r="R299" s="22"/>
      <c r="S299" s="22"/>
      <c r="T299" s="22"/>
      <c r="V299" s="22"/>
      <c r="W299" s="22"/>
      <c r="X299" s="22"/>
      <c r="Z299" s="22"/>
      <c r="AA299" s="22"/>
      <c r="AB299" s="22"/>
      <c r="AC299" s="22"/>
      <c r="AD299" s="22"/>
      <c r="AE299" s="22"/>
      <c r="AG299" s="22"/>
      <c r="AH299" s="22"/>
      <c r="AI299" s="22"/>
    </row>
    <row r="300" spans="1:35" x14ac:dyDescent="0.25">
      <c r="A300" s="22"/>
      <c r="B300" s="22"/>
      <c r="C300" s="22"/>
      <c r="D300" s="22"/>
      <c r="E300" s="22"/>
      <c r="F300" s="22"/>
      <c r="G300" s="22"/>
      <c r="H300" s="22"/>
      <c r="I300" s="22"/>
      <c r="J300" s="22"/>
      <c r="K300" s="22"/>
      <c r="L300" s="22"/>
      <c r="M300" s="22"/>
      <c r="N300" s="22"/>
      <c r="O300" s="22"/>
      <c r="P300" s="22"/>
      <c r="Q300" s="22"/>
      <c r="R300" s="22"/>
      <c r="S300" s="22"/>
      <c r="T300" s="22"/>
      <c r="V300" s="22"/>
      <c r="W300" s="22"/>
      <c r="X300" s="22"/>
      <c r="Z300" s="22"/>
      <c r="AA300" s="22"/>
      <c r="AB300" s="22"/>
      <c r="AC300" s="22"/>
      <c r="AD300" s="22"/>
      <c r="AE300" s="22"/>
      <c r="AG300" s="22"/>
      <c r="AH300" s="22"/>
      <c r="AI300" s="22"/>
    </row>
    <row r="301" spans="1:35" x14ac:dyDescent="0.25">
      <c r="A301" s="22"/>
      <c r="B301" s="22"/>
      <c r="C301" s="22"/>
      <c r="D301" s="22"/>
      <c r="E301" s="22"/>
      <c r="F301" s="22"/>
      <c r="G301" s="22"/>
      <c r="H301" s="22"/>
      <c r="I301" s="22"/>
      <c r="J301" s="22"/>
      <c r="K301" s="22"/>
      <c r="L301" s="22"/>
      <c r="M301" s="22"/>
      <c r="N301" s="22"/>
      <c r="O301" s="22"/>
      <c r="P301" s="22"/>
      <c r="Q301" s="22"/>
      <c r="R301" s="22"/>
      <c r="S301" s="22"/>
      <c r="T301" s="22"/>
      <c r="V301" s="22"/>
      <c r="W301" s="22"/>
      <c r="X301" s="22"/>
      <c r="Z301" s="22"/>
      <c r="AA301" s="22"/>
      <c r="AB301" s="22"/>
      <c r="AC301" s="22"/>
      <c r="AD301" s="22"/>
      <c r="AE301" s="22"/>
      <c r="AG301" s="22"/>
      <c r="AH301" s="22"/>
      <c r="AI301" s="22"/>
    </row>
    <row r="302" spans="1:35" x14ac:dyDescent="0.25">
      <c r="A302" s="22"/>
      <c r="B302" s="22"/>
      <c r="C302" s="22"/>
      <c r="D302" s="22"/>
      <c r="E302" s="22"/>
      <c r="F302" s="22"/>
      <c r="G302" s="22"/>
      <c r="H302" s="22"/>
      <c r="I302" s="22"/>
      <c r="J302" s="22"/>
      <c r="K302" s="22"/>
      <c r="L302" s="22"/>
      <c r="M302" s="22"/>
      <c r="N302" s="22"/>
      <c r="O302" s="22"/>
      <c r="P302" s="22"/>
      <c r="Q302" s="22"/>
      <c r="R302" s="22"/>
      <c r="S302" s="22"/>
      <c r="T302" s="22"/>
      <c r="V302" s="22"/>
      <c r="W302" s="22"/>
      <c r="X302" s="22"/>
      <c r="Z302" s="22"/>
      <c r="AA302" s="22"/>
      <c r="AB302" s="22"/>
      <c r="AC302" s="22"/>
      <c r="AD302" s="22"/>
      <c r="AE302" s="22"/>
      <c r="AG302" s="22"/>
      <c r="AH302" s="22"/>
      <c r="AI302" s="22"/>
    </row>
    <row r="303" spans="1:35" x14ac:dyDescent="0.25">
      <c r="A303" s="22"/>
      <c r="B303" s="22"/>
      <c r="C303" s="22"/>
      <c r="D303" s="22"/>
      <c r="E303" s="22"/>
      <c r="F303" s="22"/>
      <c r="G303" s="22"/>
      <c r="H303" s="22"/>
      <c r="I303" s="22"/>
      <c r="J303" s="22"/>
      <c r="K303" s="22"/>
      <c r="L303" s="22"/>
      <c r="M303" s="22"/>
      <c r="N303" s="22"/>
      <c r="O303" s="22"/>
      <c r="P303" s="22"/>
      <c r="Q303" s="22"/>
      <c r="R303" s="22"/>
      <c r="S303" s="22"/>
      <c r="T303" s="22"/>
      <c r="V303" s="22"/>
      <c r="W303" s="22"/>
      <c r="X303" s="22"/>
      <c r="Z303" s="22"/>
      <c r="AA303" s="22"/>
      <c r="AB303" s="22"/>
      <c r="AC303" s="22"/>
      <c r="AD303" s="22"/>
      <c r="AE303" s="22"/>
      <c r="AG303" s="22"/>
      <c r="AH303" s="22"/>
      <c r="AI303" s="22"/>
    </row>
    <row r="304" spans="1:35" x14ac:dyDescent="0.25">
      <c r="A304" s="22"/>
      <c r="B304" s="22"/>
      <c r="C304" s="22"/>
      <c r="D304" s="22"/>
      <c r="E304" s="22"/>
      <c r="F304" s="22"/>
      <c r="G304" s="22"/>
      <c r="H304" s="22"/>
      <c r="I304" s="22"/>
      <c r="J304" s="22"/>
      <c r="K304" s="22"/>
      <c r="L304" s="22"/>
      <c r="M304" s="22"/>
      <c r="N304" s="22"/>
      <c r="O304" s="22"/>
      <c r="P304" s="22"/>
      <c r="Q304" s="22"/>
      <c r="R304" s="22"/>
      <c r="S304" s="22"/>
      <c r="T304" s="22"/>
      <c r="V304" s="22"/>
      <c r="W304" s="22"/>
      <c r="X304" s="22"/>
      <c r="Z304" s="22"/>
      <c r="AA304" s="22"/>
      <c r="AB304" s="22"/>
      <c r="AC304" s="22"/>
      <c r="AD304" s="22"/>
      <c r="AE304" s="22"/>
      <c r="AG304" s="22"/>
      <c r="AH304" s="22"/>
      <c r="AI304" s="22"/>
    </row>
    <row r="305" spans="1:35" x14ac:dyDescent="0.25">
      <c r="A305" s="22"/>
      <c r="B305" s="22"/>
      <c r="C305" s="22"/>
      <c r="D305" s="22"/>
      <c r="E305" s="22"/>
      <c r="F305" s="22"/>
      <c r="G305" s="22"/>
      <c r="H305" s="22"/>
      <c r="I305" s="22"/>
      <c r="J305" s="22"/>
      <c r="K305" s="22"/>
      <c r="L305" s="22"/>
      <c r="M305" s="22"/>
      <c r="N305" s="22"/>
      <c r="O305" s="22"/>
      <c r="P305" s="22"/>
      <c r="Q305" s="22"/>
      <c r="R305" s="22"/>
      <c r="S305" s="22"/>
      <c r="T305" s="22"/>
      <c r="V305" s="22"/>
      <c r="W305" s="22"/>
      <c r="X305" s="22"/>
      <c r="Z305" s="22"/>
      <c r="AA305" s="22"/>
      <c r="AB305" s="22"/>
      <c r="AC305" s="22"/>
      <c r="AD305" s="22"/>
      <c r="AE305" s="22"/>
      <c r="AG305" s="22"/>
      <c r="AH305" s="22"/>
      <c r="AI305" s="22"/>
    </row>
    <row r="306" spans="1:35" x14ac:dyDescent="0.25">
      <c r="A306" s="22"/>
      <c r="B306" s="22"/>
      <c r="C306" s="22"/>
      <c r="D306" s="22"/>
      <c r="E306" s="22"/>
      <c r="F306" s="22"/>
      <c r="G306" s="22"/>
      <c r="H306" s="22"/>
      <c r="I306" s="22"/>
      <c r="J306" s="22"/>
      <c r="K306" s="22"/>
      <c r="L306" s="22"/>
      <c r="M306" s="22"/>
      <c r="N306" s="22"/>
      <c r="O306" s="22"/>
      <c r="P306" s="22"/>
      <c r="Q306" s="22"/>
      <c r="R306" s="22"/>
      <c r="S306" s="22"/>
      <c r="T306" s="22"/>
      <c r="V306" s="22"/>
      <c r="W306" s="22"/>
      <c r="X306" s="22"/>
      <c r="Z306" s="22"/>
      <c r="AA306" s="22"/>
      <c r="AB306" s="22"/>
      <c r="AC306" s="22"/>
      <c r="AD306" s="22"/>
      <c r="AE306" s="22"/>
      <c r="AG306" s="22"/>
      <c r="AH306" s="22"/>
      <c r="AI306" s="22"/>
    </row>
    <row r="307" spans="1:35" x14ac:dyDescent="0.25">
      <c r="A307" s="22"/>
      <c r="B307" s="22"/>
      <c r="C307" s="22"/>
      <c r="D307" s="22"/>
      <c r="E307" s="22"/>
      <c r="F307" s="22"/>
      <c r="G307" s="22"/>
      <c r="H307" s="22"/>
      <c r="I307" s="22"/>
      <c r="J307" s="22"/>
      <c r="K307" s="22"/>
      <c r="L307" s="22"/>
      <c r="M307" s="22"/>
      <c r="N307" s="22"/>
      <c r="O307" s="22"/>
      <c r="P307" s="22"/>
      <c r="Q307" s="22"/>
      <c r="R307" s="22"/>
      <c r="S307" s="22"/>
      <c r="T307" s="22"/>
      <c r="V307" s="22"/>
      <c r="W307" s="22"/>
      <c r="X307" s="22"/>
      <c r="Z307" s="22"/>
      <c r="AA307" s="22"/>
      <c r="AB307" s="22"/>
      <c r="AC307" s="22"/>
      <c r="AD307" s="22"/>
      <c r="AE307" s="22"/>
      <c r="AG307" s="22"/>
      <c r="AH307" s="22"/>
      <c r="AI307" s="22"/>
    </row>
    <row r="308" spans="1:35" x14ac:dyDescent="0.25">
      <c r="A308" s="22"/>
      <c r="B308" s="22"/>
      <c r="C308" s="22"/>
      <c r="D308" s="22"/>
      <c r="E308" s="22"/>
      <c r="F308" s="22"/>
      <c r="G308" s="22"/>
      <c r="H308" s="22"/>
      <c r="I308" s="22"/>
      <c r="J308" s="22"/>
      <c r="K308" s="22"/>
      <c r="L308" s="22"/>
      <c r="M308" s="22"/>
      <c r="N308" s="22"/>
      <c r="O308" s="22"/>
      <c r="P308" s="22"/>
      <c r="Q308" s="22"/>
      <c r="R308" s="22"/>
      <c r="S308" s="22"/>
      <c r="T308" s="22"/>
      <c r="V308" s="22"/>
      <c r="W308" s="22"/>
      <c r="X308" s="22"/>
      <c r="Z308" s="22"/>
      <c r="AA308" s="22"/>
      <c r="AB308" s="22"/>
      <c r="AC308" s="22"/>
      <c r="AD308" s="22"/>
      <c r="AE308" s="22"/>
      <c r="AG308" s="22"/>
      <c r="AH308" s="22"/>
      <c r="AI308" s="22"/>
    </row>
    <row r="309" spans="1:35" x14ac:dyDescent="0.25">
      <c r="A309" s="22"/>
      <c r="B309" s="22"/>
      <c r="C309" s="22"/>
      <c r="D309" s="22"/>
      <c r="E309" s="22"/>
      <c r="F309" s="22"/>
      <c r="G309" s="22"/>
      <c r="H309" s="22"/>
      <c r="I309" s="22"/>
      <c r="J309" s="22"/>
      <c r="K309" s="22"/>
      <c r="L309" s="22"/>
      <c r="M309" s="22"/>
      <c r="N309" s="22"/>
      <c r="O309" s="22"/>
      <c r="P309" s="22"/>
      <c r="Q309" s="22"/>
      <c r="R309" s="22"/>
      <c r="S309" s="22"/>
      <c r="T309" s="22"/>
      <c r="V309" s="22"/>
      <c r="W309" s="22"/>
      <c r="X309" s="22"/>
      <c r="Z309" s="22"/>
      <c r="AA309" s="22"/>
      <c r="AB309" s="22"/>
      <c r="AC309" s="22"/>
      <c r="AD309" s="22"/>
      <c r="AE309" s="22"/>
      <c r="AG309" s="22"/>
      <c r="AH309" s="22"/>
      <c r="AI309" s="22"/>
    </row>
    <row r="310" spans="1:35" x14ac:dyDescent="0.25">
      <c r="A310" s="22"/>
      <c r="B310" s="22"/>
      <c r="C310" s="22"/>
      <c r="D310" s="22"/>
      <c r="E310" s="22"/>
      <c r="F310" s="22"/>
      <c r="G310" s="22"/>
      <c r="H310" s="22"/>
      <c r="I310" s="22"/>
      <c r="J310" s="22"/>
      <c r="K310" s="22"/>
      <c r="L310" s="22"/>
      <c r="M310" s="22"/>
      <c r="N310" s="22"/>
      <c r="O310" s="22"/>
      <c r="P310" s="22"/>
      <c r="Q310" s="22"/>
      <c r="R310" s="22"/>
      <c r="S310" s="22"/>
      <c r="T310" s="22"/>
      <c r="V310" s="22"/>
      <c r="W310" s="22"/>
      <c r="X310" s="22"/>
      <c r="Z310" s="22"/>
      <c r="AA310" s="22"/>
      <c r="AB310" s="22"/>
      <c r="AC310" s="22"/>
      <c r="AD310" s="22"/>
      <c r="AE310" s="22"/>
      <c r="AG310" s="22"/>
      <c r="AH310" s="22"/>
      <c r="AI310" s="22"/>
    </row>
    <row r="311" spans="1:35" x14ac:dyDescent="0.25">
      <c r="A311" s="22"/>
      <c r="B311" s="22"/>
      <c r="C311" s="22"/>
      <c r="D311" s="22"/>
      <c r="E311" s="22"/>
      <c r="F311" s="22"/>
      <c r="G311" s="22"/>
      <c r="H311" s="22"/>
      <c r="I311" s="22"/>
      <c r="J311" s="22"/>
      <c r="K311" s="22"/>
      <c r="L311" s="22"/>
      <c r="M311" s="22"/>
      <c r="N311" s="22"/>
      <c r="O311" s="22"/>
      <c r="P311" s="22"/>
      <c r="Q311" s="22"/>
      <c r="R311" s="22"/>
      <c r="S311" s="22"/>
      <c r="T311" s="22"/>
      <c r="V311" s="22"/>
      <c r="W311" s="22"/>
      <c r="X311" s="22"/>
      <c r="Z311" s="22"/>
      <c r="AA311" s="22"/>
      <c r="AB311" s="22"/>
      <c r="AC311" s="22"/>
      <c r="AD311" s="22"/>
      <c r="AE311" s="22"/>
      <c r="AG311" s="22"/>
      <c r="AH311" s="22"/>
      <c r="AI311" s="22"/>
    </row>
    <row r="312" spans="1:35" x14ac:dyDescent="0.25">
      <c r="A312" s="22"/>
      <c r="B312" s="22"/>
      <c r="C312" s="22"/>
      <c r="D312" s="22"/>
      <c r="E312" s="22"/>
      <c r="F312" s="22"/>
      <c r="G312" s="22"/>
      <c r="H312" s="22"/>
      <c r="I312" s="22"/>
      <c r="J312" s="22"/>
      <c r="K312" s="22"/>
      <c r="L312" s="22"/>
      <c r="M312" s="22"/>
      <c r="N312" s="22"/>
      <c r="O312" s="22"/>
      <c r="P312" s="22"/>
      <c r="Q312" s="22"/>
      <c r="R312" s="22"/>
      <c r="S312" s="22"/>
      <c r="T312" s="22"/>
      <c r="V312" s="22"/>
      <c r="W312" s="22"/>
      <c r="X312" s="22"/>
      <c r="Z312" s="22"/>
      <c r="AA312" s="22"/>
      <c r="AB312" s="22"/>
      <c r="AC312" s="22"/>
      <c r="AD312" s="22"/>
      <c r="AE312" s="22"/>
      <c r="AG312" s="22"/>
      <c r="AH312" s="22"/>
      <c r="AI312" s="22"/>
    </row>
    <row r="313" spans="1:35" x14ac:dyDescent="0.25">
      <c r="A313" s="22"/>
      <c r="B313" s="22"/>
      <c r="C313" s="22"/>
      <c r="D313" s="22"/>
      <c r="E313" s="22"/>
      <c r="F313" s="22"/>
      <c r="G313" s="22"/>
      <c r="H313" s="22"/>
      <c r="I313" s="22"/>
      <c r="J313" s="22"/>
      <c r="K313" s="22"/>
      <c r="L313" s="22"/>
      <c r="M313" s="22"/>
      <c r="N313" s="22"/>
      <c r="O313" s="22"/>
      <c r="P313" s="22"/>
      <c r="Q313" s="22"/>
      <c r="R313" s="22"/>
      <c r="S313" s="22"/>
      <c r="T313" s="22"/>
      <c r="V313" s="22"/>
      <c r="W313" s="22"/>
      <c r="X313" s="22"/>
      <c r="Z313" s="22"/>
      <c r="AA313" s="22"/>
      <c r="AB313" s="22"/>
      <c r="AC313" s="22"/>
      <c r="AD313" s="22"/>
      <c r="AE313" s="22"/>
      <c r="AG313" s="22"/>
      <c r="AH313" s="22"/>
      <c r="AI313" s="22"/>
    </row>
    <row r="314" spans="1:35" x14ac:dyDescent="0.25">
      <c r="A314" s="22"/>
      <c r="B314" s="22"/>
      <c r="C314" s="22"/>
      <c r="D314" s="22"/>
      <c r="E314" s="22"/>
      <c r="F314" s="22"/>
      <c r="G314" s="22"/>
      <c r="H314" s="22"/>
      <c r="I314" s="22"/>
      <c r="J314" s="22"/>
      <c r="K314" s="22"/>
      <c r="L314" s="22"/>
      <c r="M314" s="22"/>
      <c r="N314" s="22"/>
      <c r="O314" s="22"/>
      <c r="P314" s="22"/>
      <c r="Q314" s="22"/>
      <c r="R314" s="22"/>
      <c r="S314" s="22"/>
      <c r="T314" s="22"/>
      <c r="V314" s="22"/>
      <c r="W314" s="22"/>
      <c r="X314" s="22"/>
      <c r="Z314" s="22"/>
      <c r="AA314" s="22"/>
      <c r="AB314" s="22"/>
      <c r="AC314" s="22"/>
      <c r="AD314" s="22"/>
      <c r="AE314" s="22"/>
      <c r="AG314" s="22"/>
      <c r="AH314" s="22"/>
      <c r="AI314" s="22"/>
    </row>
    <row r="315" spans="1:35" x14ac:dyDescent="0.25">
      <c r="A315" s="22"/>
      <c r="B315" s="22"/>
      <c r="C315" s="22"/>
      <c r="D315" s="22"/>
      <c r="E315" s="22"/>
      <c r="F315" s="22"/>
      <c r="G315" s="22"/>
      <c r="H315" s="22"/>
      <c r="I315" s="22"/>
      <c r="J315" s="22"/>
      <c r="K315" s="22"/>
      <c r="L315" s="22"/>
      <c r="M315" s="22"/>
      <c r="N315" s="22"/>
      <c r="O315" s="22"/>
      <c r="P315" s="22"/>
      <c r="Q315" s="22"/>
      <c r="R315" s="22"/>
      <c r="S315" s="22"/>
      <c r="T315" s="22"/>
      <c r="V315" s="22"/>
      <c r="W315" s="22"/>
      <c r="X315" s="22"/>
      <c r="Z315" s="22"/>
      <c r="AA315" s="22"/>
      <c r="AB315" s="22"/>
      <c r="AC315" s="22"/>
      <c r="AD315" s="22"/>
      <c r="AE315" s="22"/>
      <c r="AG315" s="22"/>
      <c r="AH315" s="22"/>
      <c r="AI315" s="22"/>
    </row>
    <row r="316" spans="1:35" x14ac:dyDescent="0.25">
      <c r="A316" s="22"/>
      <c r="B316" s="22"/>
      <c r="C316" s="22"/>
      <c r="D316" s="22"/>
      <c r="E316" s="22"/>
      <c r="F316" s="22"/>
      <c r="G316" s="22"/>
      <c r="H316" s="22"/>
      <c r="I316" s="22"/>
      <c r="J316" s="22"/>
      <c r="K316" s="22"/>
      <c r="L316" s="22"/>
      <c r="M316" s="22"/>
      <c r="N316" s="22"/>
      <c r="O316" s="22"/>
      <c r="P316" s="22"/>
      <c r="Q316" s="22"/>
      <c r="R316" s="22"/>
      <c r="S316" s="22"/>
      <c r="T316" s="22"/>
      <c r="V316" s="22"/>
      <c r="W316" s="22"/>
      <c r="X316" s="22"/>
      <c r="Z316" s="22"/>
      <c r="AA316" s="22"/>
      <c r="AB316" s="22"/>
      <c r="AC316" s="22"/>
      <c r="AD316" s="22"/>
      <c r="AE316" s="22"/>
      <c r="AG316" s="22"/>
      <c r="AH316" s="22"/>
      <c r="AI316" s="22"/>
    </row>
    <row r="317" spans="1:35" x14ac:dyDescent="0.25">
      <c r="A317" s="22"/>
      <c r="B317" s="22"/>
      <c r="C317" s="22"/>
      <c r="D317" s="22"/>
      <c r="E317" s="22"/>
      <c r="F317" s="22"/>
      <c r="G317" s="22"/>
      <c r="H317" s="22"/>
      <c r="I317" s="22"/>
      <c r="J317" s="22"/>
      <c r="K317" s="22"/>
      <c r="L317" s="22"/>
      <c r="M317" s="22"/>
      <c r="N317" s="22"/>
      <c r="O317" s="22"/>
      <c r="P317" s="22"/>
      <c r="Q317" s="22"/>
      <c r="R317" s="22"/>
      <c r="S317" s="22"/>
      <c r="T317" s="22"/>
      <c r="V317" s="22"/>
      <c r="W317" s="22"/>
      <c r="X317" s="22"/>
      <c r="Z317" s="22"/>
      <c r="AA317" s="22"/>
      <c r="AB317" s="22"/>
      <c r="AC317" s="22"/>
      <c r="AD317" s="22"/>
      <c r="AE317" s="22"/>
      <c r="AG317" s="22"/>
      <c r="AH317" s="22"/>
      <c r="AI317" s="22"/>
    </row>
    <row r="318" spans="1:35" x14ac:dyDescent="0.25">
      <c r="A318" s="22"/>
      <c r="B318" s="22"/>
      <c r="C318" s="22"/>
      <c r="D318" s="22"/>
      <c r="E318" s="22"/>
      <c r="F318" s="22"/>
      <c r="G318" s="22"/>
      <c r="H318" s="22"/>
      <c r="I318" s="22"/>
      <c r="J318" s="22"/>
      <c r="K318" s="22"/>
      <c r="L318" s="22"/>
      <c r="M318" s="22"/>
      <c r="N318" s="22"/>
      <c r="O318" s="22"/>
      <c r="P318" s="22"/>
      <c r="Q318" s="22"/>
      <c r="R318" s="22"/>
      <c r="S318" s="22"/>
      <c r="T318" s="22"/>
      <c r="V318" s="22"/>
      <c r="W318" s="22"/>
      <c r="X318" s="22"/>
      <c r="Z318" s="22"/>
      <c r="AA318" s="22"/>
      <c r="AB318" s="22"/>
      <c r="AC318" s="22"/>
      <c r="AD318" s="22"/>
      <c r="AE318" s="22"/>
      <c r="AG318" s="22"/>
      <c r="AH318" s="22"/>
      <c r="AI318" s="22"/>
    </row>
    <row r="319" spans="1:35" x14ac:dyDescent="0.25">
      <c r="A319" s="22"/>
      <c r="B319" s="22"/>
      <c r="C319" s="22"/>
      <c r="D319" s="22"/>
      <c r="E319" s="22"/>
      <c r="F319" s="22"/>
      <c r="G319" s="22"/>
      <c r="H319" s="22"/>
      <c r="I319" s="22"/>
      <c r="J319" s="22"/>
      <c r="K319" s="22"/>
      <c r="L319" s="22"/>
      <c r="M319" s="22"/>
      <c r="N319" s="22"/>
      <c r="O319" s="22"/>
      <c r="P319" s="22"/>
      <c r="Q319" s="22"/>
      <c r="R319" s="22"/>
      <c r="S319" s="22"/>
      <c r="T319" s="22"/>
      <c r="V319" s="22"/>
      <c r="W319" s="22"/>
      <c r="X319" s="22"/>
      <c r="Z319" s="22"/>
      <c r="AA319" s="22"/>
      <c r="AB319" s="22"/>
      <c r="AC319" s="22"/>
      <c r="AD319" s="22"/>
      <c r="AE319" s="22"/>
      <c r="AG319" s="22"/>
      <c r="AH319" s="22"/>
      <c r="AI319" s="22"/>
    </row>
    <row r="320" spans="1:35" x14ac:dyDescent="0.25">
      <c r="A320" s="22"/>
      <c r="B320" s="22"/>
      <c r="C320" s="22"/>
      <c r="D320" s="22"/>
      <c r="E320" s="22"/>
      <c r="F320" s="22"/>
      <c r="G320" s="22"/>
      <c r="H320" s="22"/>
      <c r="I320" s="22"/>
      <c r="J320" s="22"/>
      <c r="K320" s="22"/>
      <c r="L320" s="22"/>
      <c r="M320" s="22"/>
      <c r="N320" s="22"/>
      <c r="O320" s="22"/>
      <c r="P320" s="22"/>
      <c r="Q320" s="22"/>
      <c r="R320" s="22"/>
      <c r="S320" s="22"/>
      <c r="T320" s="22"/>
      <c r="V320" s="22"/>
      <c r="W320" s="22"/>
      <c r="X320" s="22"/>
      <c r="Z320" s="22"/>
      <c r="AA320" s="22"/>
      <c r="AB320" s="22"/>
      <c r="AC320" s="22"/>
      <c r="AD320" s="22"/>
      <c r="AE320" s="22"/>
      <c r="AG320" s="22"/>
      <c r="AH320" s="22"/>
      <c r="AI320" s="22"/>
    </row>
    <row r="321" spans="1:35" x14ac:dyDescent="0.25">
      <c r="A321" s="22"/>
      <c r="B321" s="22"/>
      <c r="C321" s="22"/>
      <c r="D321" s="22"/>
      <c r="E321" s="22"/>
      <c r="F321" s="22"/>
      <c r="G321" s="22"/>
      <c r="H321" s="22"/>
      <c r="I321" s="22"/>
      <c r="J321" s="22"/>
      <c r="K321" s="22"/>
      <c r="L321" s="22"/>
      <c r="M321" s="22"/>
      <c r="N321" s="22"/>
      <c r="O321" s="22"/>
      <c r="P321" s="22"/>
      <c r="Q321" s="22"/>
      <c r="R321" s="22"/>
      <c r="S321" s="22"/>
      <c r="T321" s="22"/>
      <c r="V321" s="22"/>
      <c r="W321" s="22"/>
      <c r="X321" s="22"/>
      <c r="Z321" s="22"/>
      <c r="AA321" s="22"/>
      <c r="AB321" s="22"/>
      <c r="AC321" s="22"/>
      <c r="AD321" s="22"/>
      <c r="AE321" s="22"/>
      <c r="AG321" s="22"/>
      <c r="AH321" s="22"/>
      <c r="AI321" s="22"/>
    </row>
    <row r="322" spans="1:35" x14ac:dyDescent="0.25">
      <c r="A322" s="22"/>
      <c r="B322" s="22"/>
      <c r="C322" s="22"/>
      <c r="D322" s="22"/>
      <c r="E322" s="22"/>
      <c r="F322" s="22"/>
      <c r="G322" s="22"/>
      <c r="H322" s="22"/>
      <c r="I322" s="22"/>
      <c r="J322" s="22"/>
      <c r="K322" s="22"/>
      <c r="L322" s="22"/>
      <c r="M322" s="22"/>
      <c r="N322" s="22"/>
      <c r="O322" s="22"/>
      <c r="P322" s="22"/>
      <c r="Q322" s="22"/>
      <c r="R322" s="22"/>
      <c r="S322" s="22"/>
      <c r="T322" s="22"/>
      <c r="V322" s="22"/>
      <c r="W322" s="22"/>
      <c r="X322" s="22"/>
      <c r="Z322" s="22"/>
      <c r="AA322" s="22"/>
      <c r="AB322" s="22"/>
      <c r="AC322" s="22"/>
      <c r="AD322" s="22"/>
      <c r="AE322" s="22"/>
      <c r="AG322" s="22"/>
      <c r="AH322" s="22"/>
      <c r="AI322" s="22"/>
    </row>
    <row r="323" spans="1:35" x14ac:dyDescent="0.25">
      <c r="A323" s="22"/>
      <c r="B323" s="22"/>
      <c r="C323" s="22"/>
      <c r="D323" s="22"/>
      <c r="E323" s="22"/>
      <c r="F323" s="22"/>
      <c r="G323" s="22"/>
      <c r="H323" s="22"/>
      <c r="I323" s="22"/>
      <c r="J323" s="22"/>
      <c r="K323" s="22"/>
      <c r="L323" s="22"/>
      <c r="M323" s="22"/>
      <c r="N323" s="22"/>
      <c r="O323" s="22"/>
      <c r="P323" s="22"/>
      <c r="Q323" s="22"/>
      <c r="R323" s="22"/>
      <c r="S323" s="22"/>
      <c r="T323" s="22"/>
      <c r="V323" s="22"/>
      <c r="W323" s="22"/>
      <c r="X323" s="22"/>
      <c r="Z323" s="22"/>
      <c r="AA323" s="22"/>
      <c r="AB323" s="22"/>
      <c r="AC323" s="22"/>
      <c r="AD323" s="22"/>
      <c r="AE323" s="22"/>
      <c r="AG323" s="22"/>
      <c r="AH323" s="22"/>
      <c r="AI323" s="22"/>
    </row>
    <row r="324" spans="1:35" x14ac:dyDescent="0.25">
      <c r="A324" s="22"/>
      <c r="B324" s="22"/>
      <c r="C324" s="22"/>
      <c r="D324" s="22"/>
      <c r="E324" s="22"/>
      <c r="F324" s="22"/>
      <c r="G324" s="22"/>
      <c r="H324" s="22"/>
      <c r="I324" s="22"/>
      <c r="J324" s="22"/>
      <c r="K324" s="22"/>
      <c r="L324" s="22"/>
      <c r="M324" s="22"/>
      <c r="N324" s="22"/>
      <c r="O324" s="22"/>
      <c r="P324" s="22"/>
      <c r="Q324" s="22"/>
      <c r="R324" s="22"/>
      <c r="S324" s="22"/>
      <c r="T324" s="22"/>
      <c r="V324" s="22"/>
      <c r="W324" s="22"/>
      <c r="X324" s="22"/>
      <c r="Z324" s="22"/>
      <c r="AA324" s="22"/>
      <c r="AB324" s="22"/>
      <c r="AC324" s="22"/>
      <c r="AD324" s="22"/>
      <c r="AE324" s="22"/>
      <c r="AG324" s="22"/>
      <c r="AH324" s="22"/>
      <c r="AI324" s="22"/>
    </row>
    <row r="325" spans="1:35" x14ac:dyDescent="0.25">
      <c r="A325" s="22"/>
      <c r="B325" s="22"/>
      <c r="C325" s="22"/>
      <c r="D325" s="22"/>
      <c r="E325" s="22"/>
      <c r="F325" s="22"/>
      <c r="G325" s="22"/>
      <c r="H325" s="22"/>
      <c r="I325" s="22"/>
      <c r="J325" s="22"/>
      <c r="K325" s="22"/>
      <c r="L325" s="22"/>
      <c r="M325" s="22"/>
      <c r="N325" s="22"/>
      <c r="O325" s="22"/>
      <c r="P325" s="22"/>
      <c r="Q325" s="22"/>
      <c r="R325" s="22"/>
      <c r="S325" s="22"/>
      <c r="T325" s="22"/>
      <c r="V325" s="22"/>
      <c r="W325" s="22"/>
      <c r="X325" s="22"/>
      <c r="Z325" s="22"/>
      <c r="AA325" s="22"/>
      <c r="AB325" s="22"/>
      <c r="AC325" s="22"/>
      <c r="AD325" s="22"/>
      <c r="AE325" s="22"/>
      <c r="AG325" s="22"/>
      <c r="AH325" s="22"/>
      <c r="AI325" s="22"/>
    </row>
    <row r="326" spans="1:35" x14ac:dyDescent="0.25">
      <c r="A326" s="22"/>
      <c r="B326" s="22"/>
      <c r="C326" s="22"/>
      <c r="D326" s="22"/>
      <c r="E326" s="22"/>
      <c r="F326" s="22"/>
      <c r="G326" s="22"/>
      <c r="H326" s="22"/>
      <c r="I326" s="22"/>
      <c r="J326" s="22"/>
      <c r="K326" s="22"/>
      <c r="L326" s="22"/>
      <c r="M326" s="22"/>
      <c r="N326" s="22"/>
      <c r="O326" s="22"/>
      <c r="P326" s="22"/>
      <c r="Q326" s="22"/>
      <c r="R326" s="22"/>
      <c r="S326" s="22"/>
      <c r="T326" s="22"/>
      <c r="V326" s="22"/>
      <c r="W326" s="22"/>
      <c r="X326" s="22"/>
      <c r="Z326" s="22"/>
      <c r="AA326" s="22"/>
      <c r="AB326" s="22"/>
      <c r="AC326" s="22"/>
      <c r="AD326" s="22"/>
      <c r="AE326" s="22"/>
      <c r="AG326" s="22"/>
      <c r="AH326" s="22"/>
      <c r="AI326" s="22"/>
    </row>
    <row r="327" spans="1:35" x14ac:dyDescent="0.25">
      <c r="A327" s="22"/>
      <c r="B327" s="22"/>
      <c r="C327" s="22"/>
      <c r="D327" s="22"/>
      <c r="E327" s="22"/>
      <c r="F327" s="22"/>
      <c r="G327" s="22"/>
      <c r="H327" s="22"/>
      <c r="I327" s="22"/>
      <c r="J327" s="22"/>
      <c r="K327" s="22"/>
      <c r="L327" s="22"/>
      <c r="M327" s="22"/>
      <c r="N327" s="22"/>
      <c r="O327" s="22"/>
      <c r="P327" s="22"/>
      <c r="Q327" s="22"/>
      <c r="R327" s="22"/>
      <c r="S327" s="22"/>
      <c r="T327" s="22"/>
      <c r="V327" s="22"/>
      <c r="W327" s="22"/>
      <c r="X327" s="22"/>
      <c r="Z327" s="22"/>
      <c r="AA327" s="22"/>
      <c r="AB327" s="22"/>
      <c r="AC327" s="22"/>
      <c r="AD327" s="22"/>
      <c r="AE327" s="22"/>
      <c r="AG327" s="22"/>
      <c r="AH327" s="22"/>
      <c r="AI327" s="22"/>
    </row>
    <row r="328" spans="1:35" x14ac:dyDescent="0.25">
      <c r="A328" s="22"/>
      <c r="B328" s="22"/>
      <c r="C328" s="22"/>
      <c r="D328" s="22"/>
      <c r="E328" s="22"/>
      <c r="F328" s="22"/>
      <c r="G328" s="22"/>
      <c r="H328" s="22"/>
      <c r="I328" s="22"/>
      <c r="J328" s="22"/>
      <c r="K328" s="22"/>
      <c r="L328" s="22"/>
      <c r="M328" s="22"/>
      <c r="N328" s="22"/>
      <c r="O328" s="22"/>
      <c r="P328" s="22"/>
      <c r="Q328" s="22"/>
      <c r="R328" s="22"/>
      <c r="S328" s="22"/>
      <c r="T328" s="22"/>
      <c r="V328" s="22"/>
      <c r="W328" s="22"/>
      <c r="X328" s="22"/>
      <c r="Z328" s="22"/>
      <c r="AA328" s="22"/>
      <c r="AB328" s="22"/>
      <c r="AC328" s="22"/>
      <c r="AD328" s="22"/>
      <c r="AE328" s="22"/>
      <c r="AG328" s="22"/>
      <c r="AH328" s="22"/>
      <c r="AI328" s="22"/>
    </row>
  </sheetData>
  <phoneticPr fontId="12" type="noConversion"/>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8"/>
  <sheetViews>
    <sheetView topLeftCell="A73" zoomScale="140" zoomScaleNormal="140" workbookViewId="0">
      <selection activeCell="B90" sqref="B90"/>
    </sheetView>
  </sheetViews>
  <sheetFormatPr defaultColWidth="9" defaultRowHeight="13" x14ac:dyDescent="0.3"/>
  <cols>
    <col min="1" max="1" width="22.1796875" style="5" customWidth="1"/>
    <col min="2" max="2" width="79.81640625" style="5" customWidth="1"/>
    <col min="3" max="3" width="51" customWidth="1"/>
    <col min="4" max="1025" width="11.54296875"/>
  </cols>
  <sheetData>
    <row r="1" spans="1:3" x14ac:dyDescent="0.3">
      <c r="A1" s="4" t="s">
        <v>263</v>
      </c>
      <c r="B1" s="4" t="s">
        <v>264</v>
      </c>
    </row>
    <row r="2" spans="1:3" ht="13.5" x14ac:dyDescent="0.3">
      <c r="A2" s="5" t="s">
        <v>1</v>
      </c>
      <c r="B2" s="5" t="s">
        <v>293</v>
      </c>
      <c r="C2" s="2"/>
    </row>
    <row r="3" spans="1:3" ht="13.5" x14ac:dyDescent="0.3">
      <c r="A3" s="5" t="s">
        <v>2</v>
      </c>
      <c r="B3" s="5" t="s">
        <v>265</v>
      </c>
      <c r="C3" s="2"/>
    </row>
    <row r="4" spans="1:3" ht="13.5" x14ac:dyDescent="0.3">
      <c r="A4" s="5" t="s">
        <v>3</v>
      </c>
      <c r="B4" s="5" t="s">
        <v>363</v>
      </c>
      <c r="C4" s="2"/>
    </row>
    <row r="5" spans="1:3" ht="13.5" x14ac:dyDescent="0.3">
      <c r="A5" s="5" t="s">
        <v>4</v>
      </c>
      <c r="B5" s="5" t="s">
        <v>266</v>
      </c>
      <c r="C5" s="2"/>
    </row>
    <row r="6" spans="1:3" ht="13.5" x14ac:dyDescent="0.3">
      <c r="A6" s="5" t="s">
        <v>5</v>
      </c>
      <c r="B6" s="5" t="s">
        <v>267</v>
      </c>
      <c r="C6" s="2"/>
    </row>
    <row r="7" spans="1:3" ht="13.5" x14ac:dyDescent="0.3">
      <c r="A7" s="5" t="s">
        <v>6</v>
      </c>
      <c r="B7" s="5" t="s">
        <v>268</v>
      </c>
      <c r="C7" s="2"/>
    </row>
    <row r="8" spans="1:3" ht="13.5" x14ac:dyDescent="0.3">
      <c r="A8" s="5" t="s">
        <v>7</v>
      </c>
      <c r="B8" s="5" t="s">
        <v>269</v>
      </c>
      <c r="C8" s="2"/>
    </row>
    <row r="9" spans="1:3" x14ac:dyDescent="0.3">
      <c r="A9" s="5" t="s">
        <v>8</v>
      </c>
      <c r="B9" s="5" t="s">
        <v>270</v>
      </c>
      <c r="C9" s="1"/>
    </row>
    <row r="10" spans="1:3" x14ac:dyDescent="0.3">
      <c r="A10" s="5" t="s">
        <v>9</v>
      </c>
      <c r="B10" s="5" t="s">
        <v>271</v>
      </c>
      <c r="C10" s="1"/>
    </row>
    <row r="11" spans="1:3" ht="13.5" x14ac:dyDescent="0.3">
      <c r="A11" s="5" t="s">
        <v>10</v>
      </c>
      <c r="B11" s="5" t="s">
        <v>272</v>
      </c>
      <c r="C11" s="2"/>
    </row>
    <row r="12" spans="1:3" x14ac:dyDescent="0.3">
      <c r="A12" s="5" t="s">
        <v>11</v>
      </c>
      <c r="B12" s="5" t="s">
        <v>364</v>
      </c>
      <c r="C12" s="1"/>
    </row>
    <row r="13" spans="1:3" x14ac:dyDescent="0.3">
      <c r="A13" s="5" t="s">
        <v>12</v>
      </c>
      <c r="B13" s="5" t="s">
        <v>273</v>
      </c>
      <c r="C13" s="1"/>
    </row>
    <row r="14" spans="1:3" ht="13.5" x14ac:dyDescent="0.3">
      <c r="A14" s="5" t="s">
        <v>13</v>
      </c>
      <c r="B14" s="5" t="s">
        <v>274</v>
      </c>
      <c r="C14" s="2"/>
    </row>
    <row r="15" spans="1:3" ht="13.5" x14ac:dyDescent="0.3">
      <c r="A15" s="5" t="s">
        <v>14</v>
      </c>
      <c r="B15" s="5" t="s">
        <v>275</v>
      </c>
      <c r="C15" s="2"/>
    </row>
    <row r="16" spans="1:3" ht="13.5" x14ac:dyDescent="0.3">
      <c r="A16" s="5" t="s">
        <v>15</v>
      </c>
      <c r="B16" s="5" t="s">
        <v>365</v>
      </c>
      <c r="C16" s="2"/>
    </row>
    <row r="17" spans="1:3" ht="13.5" x14ac:dyDescent="0.3">
      <c r="A17" s="5" t="s">
        <v>16</v>
      </c>
      <c r="B17" s="5" t="s">
        <v>366</v>
      </c>
      <c r="C17" s="2"/>
    </row>
    <row r="18" spans="1:3" ht="13" customHeight="1" x14ac:dyDescent="0.3">
      <c r="A18" s="5" t="s">
        <v>17</v>
      </c>
      <c r="B18" s="5" t="s">
        <v>276</v>
      </c>
      <c r="C18" s="3"/>
    </row>
    <row r="19" spans="1:3" ht="13.5" x14ac:dyDescent="0.3">
      <c r="A19" s="5" t="s">
        <v>18</v>
      </c>
      <c r="B19" s="5" t="s">
        <v>367</v>
      </c>
      <c r="C19" s="2"/>
    </row>
    <row r="20" spans="1:3" ht="13.5" x14ac:dyDescent="0.3">
      <c r="A20" s="5" t="s">
        <v>19</v>
      </c>
      <c r="B20" s="5" t="s">
        <v>277</v>
      </c>
      <c r="C20" s="2"/>
    </row>
    <row r="21" spans="1:3" ht="13.5" x14ac:dyDescent="0.3">
      <c r="A21" s="5" t="s">
        <v>20</v>
      </c>
      <c r="B21" s="5" t="s">
        <v>414</v>
      </c>
      <c r="C21" s="2"/>
    </row>
    <row r="22" spans="1:3" ht="13.5" x14ac:dyDescent="0.3">
      <c r="A22" s="5" t="s">
        <v>21</v>
      </c>
      <c r="B22" s="5" t="s">
        <v>278</v>
      </c>
      <c r="C22" s="2"/>
    </row>
    <row r="23" spans="1:3" ht="13.5" x14ac:dyDescent="0.3">
      <c r="A23" s="5" t="s">
        <v>22</v>
      </c>
      <c r="B23" s="5" t="s">
        <v>279</v>
      </c>
      <c r="C23" s="2"/>
    </row>
    <row r="24" spans="1:3" ht="13.5" x14ac:dyDescent="0.3">
      <c r="A24" s="5" t="s">
        <v>23</v>
      </c>
      <c r="B24" s="5" t="s">
        <v>280</v>
      </c>
      <c r="C24" s="2"/>
    </row>
    <row r="25" spans="1:3" ht="13.5" x14ac:dyDescent="0.3">
      <c r="A25" s="5" t="s">
        <v>24</v>
      </c>
      <c r="B25" s="5" t="s">
        <v>281</v>
      </c>
      <c r="C25" s="2"/>
    </row>
    <row r="26" spans="1:3" ht="13.5" x14ac:dyDescent="0.3">
      <c r="A26" s="5" t="s">
        <v>25</v>
      </c>
      <c r="B26" s="5" t="s">
        <v>282</v>
      </c>
      <c r="C26" s="2"/>
    </row>
    <row r="27" spans="1:3" ht="13.5" x14ac:dyDescent="0.3">
      <c r="A27" s="5" t="s">
        <v>26</v>
      </c>
      <c r="B27" s="5" t="s">
        <v>283</v>
      </c>
      <c r="C27" s="2"/>
    </row>
    <row r="28" spans="1:3" ht="13.5" x14ac:dyDescent="0.3">
      <c r="A28" s="5" t="s">
        <v>27</v>
      </c>
      <c r="B28" s="5" t="s">
        <v>284</v>
      </c>
      <c r="C28" s="2"/>
    </row>
    <row r="29" spans="1:3" ht="13.5" x14ac:dyDescent="0.3">
      <c r="A29" s="5" t="s">
        <v>28</v>
      </c>
      <c r="B29" s="5" t="s">
        <v>285</v>
      </c>
      <c r="C29" s="2"/>
    </row>
    <row r="30" spans="1:3" ht="13.5" x14ac:dyDescent="0.3">
      <c r="A30" s="5" t="s">
        <v>29</v>
      </c>
      <c r="B30" s="5" t="s">
        <v>368</v>
      </c>
      <c r="C30" s="2"/>
    </row>
    <row r="31" spans="1:3" ht="13.5" x14ac:dyDescent="0.3">
      <c r="A31" s="5" t="s">
        <v>30</v>
      </c>
      <c r="B31" s="5" t="s">
        <v>415</v>
      </c>
      <c r="C31" s="2"/>
    </row>
    <row r="32" spans="1:3" x14ac:dyDescent="0.3">
      <c r="A32" s="5" t="s">
        <v>31</v>
      </c>
      <c r="B32" s="5" t="s">
        <v>369</v>
      </c>
    </row>
    <row r="33" spans="1:3" ht="13.5" x14ac:dyDescent="0.3">
      <c r="A33" s="5" t="s">
        <v>32</v>
      </c>
      <c r="B33" s="5" t="s">
        <v>370</v>
      </c>
      <c r="C33" s="2"/>
    </row>
    <row r="34" spans="1:3" ht="13.5" x14ac:dyDescent="0.3">
      <c r="A34" s="5" t="s">
        <v>33</v>
      </c>
      <c r="B34" s="5" t="s">
        <v>371</v>
      </c>
      <c r="C34" s="2"/>
    </row>
    <row r="35" spans="1:3" ht="13.5" x14ac:dyDescent="0.3">
      <c r="A35" s="5" t="s">
        <v>34</v>
      </c>
      <c r="B35" s="5" t="s">
        <v>372</v>
      </c>
      <c r="C35" s="2"/>
    </row>
    <row r="36" spans="1:3" ht="13.5" x14ac:dyDescent="0.3">
      <c r="A36" s="5" t="s">
        <v>35</v>
      </c>
      <c r="B36" s="5" t="s">
        <v>373</v>
      </c>
      <c r="C36" s="2"/>
    </row>
    <row r="37" spans="1:3" ht="13.5" x14ac:dyDescent="0.3">
      <c r="A37" s="5" t="s">
        <v>36</v>
      </c>
      <c r="B37" s="5" t="s">
        <v>374</v>
      </c>
      <c r="C37" s="2"/>
    </row>
    <row r="38" spans="1:3" ht="13.5" x14ac:dyDescent="0.3">
      <c r="A38" s="5" t="s">
        <v>37</v>
      </c>
      <c r="B38" s="5" t="s">
        <v>286</v>
      </c>
      <c r="C38" s="2"/>
    </row>
    <row r="39" spans="1:3" ht="13.5" x14ac:dyDescent="0.3">
      <c r="A39" s="5" t="s">
        <v>38</v>
      </c>
      <c r="B39" s="5" t="s">
        <v>287</v>
      </c>
      <c r="C39" s="2"/>
    </row>
    <row r="40" spans="1:3" ht="13.5" x14ac:dyDescent="0.3">
      <c r="A40" s="5" t="s">
        <v>39</v>
      </c>
      <c r="B40" s="5" t="s">
        <v>375</v>
      </c>
      <c r="C40" s="2"/>
    </row>
    <row r="41" spans="1:3" ht="13.5" x14ac:dyDescent="0.3">
      <c r="A41" s="5" t="s">
        <v>40</v>
      </c>
      <c r="B41" s="5" t="s">
        <v>376</v>
      </c>
      <c r="C41" s="2"/>
    </row>
    <row r="42" spans="1:3" ht="13.5" x14ac:dyDescent="0.3">
      <c r="A42" s="5" t="s">
        <v>41</v>
      </c>
      <c r="B42" s="5" t="s">
        <v>377</v>
      </c>
      <c r="C42" s="2"/>
    </row>
    <row r="43" spans="1:3" ht="13.5" x14ac:dyDescent="0.3">
      <c r="A43" s="5" t="s">
        <v>42</v>
      </c>
      <c r="B43" s="5" t="s">
        <v>378</v>
      </c>
      <c r="C43" s="2"/>
    </row>
    <row r="44" spans="1:3" ht="13.5" x14ac:dyDescent="0.3">
      <c r="A44" s="5" t="s">
        <v>43</v>
      </c>
      <c r="B44" s="5" t="s">
        <v>379</v>
      </c>
      <c r="C44" s="2"/>
    </row>
    <row r="45" spans="1:3" ht="13.5" x14ac:dyDescent="0.3">
      <c r="A45" s="5" t="s">
        <v>44</v>
      </c>
      <c r="B45" s="5" t="s">
        <v>380</v>
      </c>
      <c r="C45" s="2"/>
    </row>
    <row r="46" spans="1:3" ht="13.5" x14ac:dyDescent="0.3">
      <c r="A46" s="5" t="s">
        <v>45</v>
      </c>
      <c r="B46" s="5" t="s">
        <v>378</v>
      </c>
      <c r="C46" s="2"/>
    </row>
    <row r="47" spans="1:3" ht="13.5" x14ac:dyDescent="0.3">
      <c r="A47" s="5" t="s">
        <v>46</v>
      </c>
      <c r="B47" s="5" t="s">
        <v>381</v>
      </c>
      <c r="C47" s="2"/>
    </row>
    <row r="48" spans="1:3" ht="13.5" x14ac:dyDescent="0.3">
      <c r="A48" s="5" t="s">
        <v>47</v>
      </c>
      <c r="B48" s="5" t="s">
        <v>382</v>
      </c>
      <c r="C48" s="2"/>
    </row>
    <row r="49" spans="1:3" ht="13.5" x14ac:dyDescent="0.3">
      <c r="A49" s="5" t="s">
        <v>48</v>
      </c>
      <c r="B49" s="5" t="s">
        <v>383</v>
      </c>
      <c r="C49" s="2"/>
    </row>
    <row r="50" spans="1:3" ht="13.5" x14ac:dyDescent="0.3">
      <c r="A50" s="5" t="s">
        <v>49</v>
      </c>
      <c r="B50" s="5" t="s">
        <v>384</v>
      </c>
      <c r="C50" s="2"/>
    </row>
    <row r="51" spans="1:3" ht="13.5" x14ac:dyDescent="0.3">
      <c r="A51" s="5" t="s">
        <v>50</v>
      </c>
      <c r="B51" s="5" t="s">
        <v>385</v>
      </c>
      <c r="C51" s="2"/>
    </row>
    <row r="52" spans="1:3" ht="13.5" x14ac:dyDescent="0.3">
      <c r="A52" s="5" t="s">
        <v>51</v>
      </c>
      <c r="B52" s="5" t="s">
        <v>386</v>
      </c>
      <c r="C52" s="2"/>
    </row>
    <row r="53" spans="1:3" ht="13.5" x14ac:dyDescent="0.3">
      <c r="A53" s="5" t="s">
        <v>52</v>
      </c>
      <c r="B53" s="5" t="s">
        <v>387</v>
      </c>
      <c r="C53" s="2"/>
    </row>
    <row r="54" spans="1:3" ht="13.5" x14ac:dyDescent="0.3">
      <c r="A54" s="5" t="s">
        <v>53</v>
      </c>
      <c r="B54" s="5" t="s">
        <v>388</v>
      </c>
      <c r="C54" s="2"/>
    </row>
    <row r="55" spans="1:3" ht="13.5" x14ac:dyDescent="0.3">
      <c r="A55" s="5" t="s">
        <v>54</v>
      </c>
      <c r="B55" s="5" t="s">
        <v>389</v>
      </c>
      <c r="C55" s="2"/>
    </row>
    <row r="56" spans="1:3" ht="13.5" x14ac:dyDescent="0.3">
      <c r="A56" s="5" t="s">
        <v>55</v>
      </c>
      <c r="B56" s="5" t="s">
        <v>387</v>
      </c>
      <c r="C56" s="2"/>
    </row>
    <row r="57" spans="1:3" ht="13.5" x14ac:dyDescent="0.3">
      <c r="A57" s="5" t="s">
        <v>56</v>
      </c>
      <c r="B57" s="5" t="s">
        <v>390</v>
      </c>
      <c r="C57" s="2"/>
    </row>
    <row r="58" spans="1:3" ht="13.5" x14ac:dyDescent="0.3">
      <c r="A58" s="5" t="s">
        <v>57</v>
      </c>
      <c r="B58" s="5" t="s">
        <v>288</v>
      </c>
      <c r="C58" s="2"/>
    </row>
    <row r="59" spans="1:3" ht="13.5" x14ac:dyDescent="0.3">
      <c r="A59" s="5" t="s">
        <v>58</v>
      </c>
      <c r="B59" s="5" t="s">
        <v>391</v>
      </c>
      <c r="C59" s="2"/>
    </row>
    <row r="60" spans="1:3" ht="13.5" x14ac:dyDescent="0.3">
      <c r="A60" s="5" t="s">
        <v>59</v>
      </c>
      <c r="B60" s="5" t="s">
        <v>392</v>
      </c>
      <c r="C60" s="2"/>
    </row>
    <row r="61" spans="1:3" ht="13.5" x14ac:dyDescent="0.3">
      <c r="A61" s="5" t="s">
        <v>60</v>
      </c>
      <c r="B61" s="5" t="s">
        <v>393</v>
      </c>
      <c r="C61" s="2"/>
    </row>
    <row r="62" spans="1:3" ht="13.5" x14ac:dyDescent="0.3">
      <c r="A62" s="5" t="s">
        <v>61</v>
      </c>
      <c r="B62" s="5" t="s">
        <v>394</v>
      </c>
      <c r="C62" s="2"/>
    </row>
    <row r="63" spans="1:3" ht="13.5" x14ac:dyDescent="0.3">
      <c r="A63" s="5" t="s">
        <v>62</v>
      </c>
      <c r="B63" s="5" t="s">
        <v>395</v>
      </c>
      <c r="C63" s="2"/>
    </row>
    <row r="64" spans="1:3" ht="13.5" x14ac:dyDescent="0.3">
      <c r="A64" s="5" t="s">
        <v>63</v>
      </c>
      <c r="B64" s="5" t="s">
        <v>396</v>
      </c>
      <c r="C64" s="2"/>
    </row>
    <row r="65" spans="1:3" ht="13.5" x14ac:dyDescent="0.3">
      <c r="A65" s="5" t="s">
        <v>64</v>
      </c>
      <c r="B65" s="5" t="s">
        <v>394</v>
      </c>
      <c r="C65" s="2"/>
    </row>
    <row r="66" spans="1:3" ht="13.5" x14ac:dyDescent="0.3">
      <c r="A66" s="5" t="s">
        <v>65</v>
      </c>
      <c r="B66" s="5" t="s">
        <v>397</v>
      </c>
      <c r="C66" s="2"/>
    </row>
    <row r="67" spans="1:3" ht="13.5" x14ac:dyDescent="0.3">
      <c r="A67" s="5" t="s">
        <v>66</v>
      </c>
      <c r="B67" s="5" t="s">
        <v>289</v>
      </c>
      <c r="C67" s="2"/>
    </row>
    <row r="68" spans="1:3" ht="13.5" x14ac:dyDescent="0.3">
      <c r="A68" s="5" t="s">
        <v>67</v>
      </c>
      <c r="B68" s="5" t="s">
        <v>398</v>
      </c>
      <c r="C68" s="2"/>
    </row>
    <row r="69" spans="1:3" ht="13.5" x14ac:dyDescent="0.3">
      <c r="A69" s="5" t="s">
        <v>68</v>
      </c>
      <c r="B69" s="5" t="s">
        <v>399</v>
      </c>
      <c r="C69" s="2"/>
    </row>
    <row r="70" spans="1:3" ht="13.5" x14ac:dyDescent="0.3">
      <c r="A70" s="5" t="s">
        <v>69</v>
      </c>
      <c r="B70" s="5" t="s">
        <v>400</v>
      </c>
      <c r="C70" s="2"/>
    </row>
    <row r="71" spans="1:3" ht="13.5" x14ac:dyDescent="0.3">
      <c r="A71" s="5" t="s">
        <v>70</v>
      </c>
      <c r="B71" s="5" t="s">
        <v>401</v>
      </c>
      <c r="C71" s="2"/>
    </row>
    <row r="72" spans="1:3" ht="13.5" x14ac:dyDescent="0.3">
      <c r="A72" s="5" t="s">
        <v>71</v>
      </c>
      <c r="B72" s="5" t="s">
        <v>402</v>
      </c>
      <c r="C72" s="2"/>
    </row>
    <row r="73" spans="1:3" ht="13.5" x14ac:dyDescent="0.3">
      <c r="A73" s="5" t="s">
        <v>72</v>
      </c>
      <c r="B73" s="5" t="s">
        <v>403</v>
      </c>
      <c r="C73" s="2"/>
    </row>
    <row r="74" spans="1:3" ht="13.5" x14ac:dyDescent="0.3">
      <c r="A74" s="5" t="s">
        <v>73</v>
      </c>
      <c r="B74" s="5" t="s">
        <v>401</v>
      </c>
      <c r="C74" s="2"/>
    </row>
    <row r="75" spans="1:3" ht="13.5" x14ac:dyDescent="0.3">
      <c r="A75" s="5" t="s">
        <v>74</v>
      </c>
      <c r="B75" s="5" t="s">
        <v>404</v>
      </c>
      <c r="C75" s="2"/>
    </row>
    <row r="76" spans="1:3" ht="13.5" x14ac:dyDescent="0.3">
      <c r="A76" s="5" t="s">
        <v>75</v>
      </c>
      <c r="B76" s="5" t="s">
        <v>290</v>
      </c>
      <c r="C76" s="2"/>
    </row>
    <row r="77" spans="1:3" ht="13.5" x14ac:dyDescent="0.3">
      <c r="A77" s="5" t="s">
        <v>76</v>
      </c>
      <c r="B77" s="5" t="s">
        <v>405</v>
      </c>
      <c r="C77" s="2"/>
    </row>
    <row r="78" spans="1:3" x14ac:dyDescent="0.3">
      <c r="A78" s="5" t="s">
        <v>77</v>
      </c>
      <c r="B78" s="5" t="s">
        <v>291</v>
      </c>
      <c r="C78" s="1"/>
    </row>
    <row r="79" spans="1:3" ht="13.5" x14ac:dyDescent="0.3">
      <c r="A79" s="5" t="s">
        <v>78</v>
      </c>
      <c r="B79" s="5" t="s">
        <v>292</v>
      </c>
      <c r="C79" s="2"/>
    </row>
    <row r="80" spans="1:3" x14ac:dyDescent="0.3">
      <c r="A80" s="5" t="s">
        <v>79</v>
      </c>
      <c r="B80" s="5" t="s">
        <v>406</v>
      </c>
      <c r="C80" s="1"/>
    </row>
    <row r="81" spans="1:3" x14ac:dyDescent="0.3">
      <c r="A81" s="5" t="s">
        <v>80</v>
      </c>
      <c r="B81" s="5" t="s">
        <v>407</v>
      </c>
      <c r="C81" s="1"/>
    </row>
    <row r="82" spans="1:3" x14ac:dyDescent="0.3">
      <c r="A82" s="5" t="s">
        <v>81</v>
      </c>
      <c r="B82" s="5" t="s">
        <v>408</v>
      </c>
      <c r="C82" s="1"/>
    </row>
    <row r="83" spans="1:3" x14ac:dyDescent="0.3">
      <c r="A83" s="5" t="s">
        <v>82</v>
      </c>
      <c r="B83" s="5" t="s">
        <v>409</v>
      </c>
      <c r="C83" s="1"/>
    </row>
    <row r="84" spans="1:3" x14ac:dyDescent="0.3">
      <c r="A84" s="5" t="s">
        <v>83</v>
      </c>
      <c r="B84" s="5" t="s">
        <v>410</v>
      </c>
      <c r="C84" s="1"/>
    </row>
    <row r="85" spans="1:3" x14ac:dyDescent="0.3">
      <c r="A85" s="5" t="s">
        <v>84</v>
      </c>
      <c r="B85" s="5" t="s">
        <v>411</v>
      </c>
      <c r="C85" s="1"/>
    </row>
    <row r="86" spans="1:3" x14ac:dyDescent="0.3">
      <c r="A86" s="5" t="s">
        <v>85</v>
      </c>
      <c r="B86" s="5" t="s">
        <v>412</v>
      </c>
      <c r="C86" s="1"/>
    </row>
    <row r="87" spans="1:3" x14ac:dyDescent="0.3">
      <c r="A87" s="5" t="s">
        <v>86</v>
      </c>
      <c r="B87" s="5" t="s">
        <v>413</v>
      </c>
      <c r="C87" s="1"/>
    </row>
    <row r="88" spans="1:3" x14ac:dyDescent="0.3">
      <c r="A88" s="5" t="s">
        <v>416</v>
      </c>
      <c r="B88" s="5" t="s">
        <v>417</v>
      </c>
    </row>
  </sheetData>
  <phoneticPr fontId="12" type="noConversion"/>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AC13-81DC-4538-86C7-31EC64268D18}">
  <dimension ref="A1:B47"/>
  <sheetViews>
    <sheetView workbookViewId="0">
      <selection activeCell="B3" sqref="B3"/>
    </sheetView>
  </sheetViews>
  <sheetFormatPr defaultRowHeight="13" x14ac:dyDescent="0.3"/>
  <cols>
    <col min="1" max="1" width="9.1796875" style="6"/>
    <col min="2" max="2" width="149.1796875" style="10" customWidth="1"/>
  </cols>
  <sheetData>
    <row r="1" spans="1:2" ht="30" customHeight="1" x14ac:dyDescent="0.25">
      <c r="B1" s="7" t="s">
        <v>337</v>
      </c>
    </row>
    <row r="2" spans="1:2" ht="30" customHeight="1" x14ac:dyDescent="0.25">
      <c r="A2" s="6">
        <v>1</v>
      </c>
      <c r="B2" s="8" t="s">
        <v>294</v>
      </c>
    </row>
    <row r="3" spans="1:2" ht="30" customHeight="1" x14ac:dyDescent="0.25">
      <c r="A3" s="6">
        <v>2</v>
      </c>
      <c r="B3" s="8" t="s">
        <v>295</v>
      </c>
    </row>
    <row r="4" spans="1:2" ht="30" customHeight="1" x14ac:dyDescent="0.25">
      <c r="A4" s="6">
        <v>3</v>
      </c>
      <c r="B4" s="8" t="s">
        <v>296</v>
      </c>
    </row>
    <row r="5" spans="1:2" ht="30" customHeight="1" x14ac:dyDescent="0.25">
      <c r="A5" s="6">
        <v>4</v>
      </c>
      <c r="B5" s="8" t="s">
        <v>297</v>
      </c>
    </row>
    <row r="6" spans="1:2" ht="30" customHeight="1" x14ac:dyDescent="0.25">
      <c r="A6" s="6">
        <v>5</v>
      </c>
      <c r="B6" s="8" t="s">
        <v>298</v>
      </c>
    </row>
    <row r="7" spans="1:2" ht="30" customHeight="1" x14ac:dyDescent="0.25">
      <c r="A7" s="6">
        <v>6</v>
      </c>
      <c r="B7" s="8" t="s">
        <v>299</v>
      </c>
    </row>
    <row r="8" spans="1:2" ht="30" customHeight="1" x14ac:dyDescent="0.25">
      <c r="A8" s="6">
        <v>7</v>
      </c>
      <c r="B8" s="8" t="s">
        <v>300</v>
      </c>
    </row>
    <row r="9" spans="1:2" ht="30" customHeight="1" x14ac:dyDescent="0.25">
      <c r="A9" s="6">
        <v>8</v>
      </c>
      <c r="B9" s="8" t="s">
        <v>301</v>
      </c>
    </row>
    <row r="10" spans="1:2" ht="30" customHeight="1" x14ac:dyDescent="0.25">
      <c r="A10" s="6">
        <v>9</v>
      </c>
      <c r="B10" s="8" t="s">
        <v>302</v>
      </c>
    </row>
    <row r="11" spans="1:2" ht="30" customHeight="1" x14ac:dyDescent="0.25">
      <c r="A11" s="6">
        <v>10</v>
      </c>
      <c r="B11" s="8" t="s">
        <v>303</v>
      </c>
    </row>
    <row r="12" spans="1:2" ht="30" customHeight="1" x14ac:dyDescent="0.25">
      <c r="A12" s="6">
        <v>11</v>
      </c>
      <c r="B12" s="8" t="s">
        <v>304</v>
      </c>
    </row>
    <row r="13" spans="1:2" ht="30" customHeight="1" x14ac:dyDescent="0.25">
      <c r="A13" s="6">
        <v>12</v>
      </c>
      <c r="B13" s="8" t="s">
        <v>305</v>
      </c>
    </row>
    <row r="14" spans="1:2" ht="30" customHeight="1" x14ac:dyDescent="0.25">
      <c r="A14" s="6">
        <v>13</v>
      </c>
      <c r="B14" s="8" t="s">
        <v>306</v>
      </c>
    </row>
    <row r="15" spans="1:2" ht="30" customHeight="1" x14ac:dyDescent="0.25">
      <c r="A15" s="6">
        <v>14</v>
      </c>
      <c r="B15" s="8" t="s">
        <v>307</v>
      </c>
    </row>
    <row r="16" spans="1:2" ht="30" customHeight="1" x14ac:dyDescent="0.25">
      <c r="A16" s="6">
        <v>15</v>
      </c>
      <c r="B16" s="8" t="s">
        <v>308</v>
      </c>
    </row>
    <row r="17" spans="1:2" ht="30" customHeight="1" x14ac:dyDescent="0.25">
      <c r="A17" s="6">
        <v>16</v>
      </c>
      <c r="B17" s="8" t="s">
        <v>309</v>
      </c>
    </row>
    <row r="18" spans="1:2" ht="30" customHeight="1" x14ac:dyDescent="0.25">
      <c r="A18" s="6">
        <v>17</v>
      </c>
      <c r="B18" s="8" t="s">
        <v>310</v>
      </c>
    </row>
    <row r="19" spans="1:2" ht="30" customHeight="1" x14ac:dyDescent="0.25">
      <c r="A19" s="6">
        <v>18</v>
      </c>
      <c r="B19" s="8" t="s">
        <v>311</v>
      </c>
    </row>
    <row r="20" spans="1:2" ht="30" customHeight="1" x14ac:dyDescent="0.25">
      <c r="A20" s="6">
        <v>19</v>
      </c>
      <c r="B20" s="8" t="s">
        <v>312</v>
      </c>
    </row>
    <row r="21" spans="1:2" ht="30" customHeight="1" x14ac:dyDescent="0.25">
      <c r="A21" s="6">
        <v>20</v>
      </c>
      <c r="B21" s="8" t="s">
        <v>313</v>
      </c>
    </row>
    <row r="22" spans="1:2" ht="30" customHeight="1" x14ac:dyDescent="0.25">
      <c r="A22" s="6">
        <v>21</v>
      </c>
      <c r="B22" s="8" t="s">
        <v>314</v>
      </c>
    </row>
    <row r="23" spans="1:2" ht="30" customHeight="1" x14ac:dyDescent="0.25">
      <c r="A23" s="6">
        <v>22</v>
      </c>
      <c r="B23" s="8" t="s">
        <v>315</v>
      </c>
    </row>
    <row r="24" spans="1:2" ht="30" customHeight="1" x14ac:dyDescent="0.25">
      <c r="A24" s="6">
        <v>23</v>
      </c>
      <c r="B24" s="8" t="s">
        <v>316</v>
      </c>
    </row>
    <row r="25" spans="1:2" ht="30" customHeight="1" x14ac:dyDescent="0.25">
      <c r="A25" s="6">
        <v>24</v>
      </c>
      <c r="B25" s="8" t="s">
        <v>317</v>
      </c>
    </row>
    <row r="26" spans="1:2" ht="30" customHeight="1" x14ac:dyDescent="0.25">
      <c r="A26" s="6">
        <v>25</v>
      </c>
      <c r="B26" s="8" t="s">
        <v>318</v>
      </c>
    </row>
    <row r="27" spans="1:2" ht="30" customHeight="1" x14ac:dyDescent="0.25">
      <c r="A27" s="6">
        <v>26</v>
      </c>
      <c r="B27" s="8" t="s">
        <v>319</v>
      </c>
    </row>
    <row r="28" spans="1:2" ht="30" customHeight="1" x14ac:dyDescent="0.25">
      <c r="A28" s="6">
        <v>27</v>
      </c>
      <c r="B28" s="8" t="s">
        <v>320</v>
      </c>
    </row>
    <row r="29" spans="1:2" ht="30" customHeight="1" x14ac:dyDescent="0.25">
      <c r="A29" s="6">
        <v>28</v>
      </c>
      <c r="B29" s="8" t="s">
        <v>321</v>
      </c>
    </row>
    <row r="30" spans="1:2" ht="30" customHeight="1" x14ac:dyDescent="0.25">
      <c r="A30" s="6">
        <v>29</v>
      </c>
      <c r="B30" s="8" t="s">
        <v>322</v>
      </c>
    </row>
    <row r="31" spans="1:2" ht="30" customHeight="1" x14ac:dyDescent="0.25">
      <c r="A31" s="6">
        <v>30</v>
      </c>
      <c r="B31" s="8" t="s">
        <v>323</v>
      </c>
    </row>
    <row r="32" spans="1:2" ht="30" customHeight="1" x14ac:dyDescent="0.25">
      <c r="A32" s="6">
        <v>31</v>
      </c>
      <c r="B32" s="8" t="s">
        <v>324</v>
      </c>
    </row>
    <row r="33" spans="1:2" ht="30" customHeight="1" x14ac:dyDescent="0.25">
      <c r="A33" s="6">
        <v>32</v>
      </c>
      <c r="B33" s="9" t="s">
        <v>339</v>
      </c>
    </row>
    <row r="34" spans="1:2" ht="30" customHeight="1" x14ac:dyDescent="0.25">
      <c r="A34" s="6">
        <v>33</v>
      </c>
      <c r="B34" s="8" t="s">
        <v>327</v>
      </c>
    </row>
    <row r="35" spans="1:2" ht="30" customHeight="1" x14ac:dyDescent="0.25">
      <c r="A35" s="6">
        <v>34</v>
      </c>
      <c r="B35" s="8" t="s">
        <v>328</v>
      </c>
    </row>
    <row r="36" spans="1:2" ht="30" customHeight="1" x14ac:dyDescent="0.25">
      <c r="A36" s="6">
        <v>35</v>
      </c>
      <c r="B36" s="8" t="s">
        <v>333</v>
      </c>
    </row>
    <row r="37" spans="1:2" ht="30" customHeight="1" x14ac:dyDescent="0.25">
      <c r="A37" s="6">
        <v>36</v>
      </c>
      <c r="B37" s="8" t="s">
        <v>325</v>
      </c>
    </row>
    <row r="38" spans="1:2" ht="30" customHeight="1" x14ac:dyDescent="0.25">
      <c r="A38" s="6">
        <v>37</v>
      </c>
      <c r="B38" s="8" t="s">
        <v>326</v>
      </c>
    </row>
    <row r="39" spans="1:2" ht="30" customHeight="1" x14ac:dyDescent="0.25">
      <c r="A39" s="6">
        <v>38</v>
      </c>
      <c r="B39" s="8" t="s">
        <v>330</v>
      </c>
    </row>
    <row r="40" spans="1:2" ht="30" customHeight="1" x14ac:dyDescent="0.25">
      <c r="A40" s="6">
        <v>39</v>
      </c>
      <c r="B40" s="8" t="s">
        <v>331</v>
      </c>
    </row>
    <row r="41" spans="1:2" ht="30" customHeight="1" x14ac:dyDescent="0.25">
      <c r="A41" s="6">
        <v>40</v>
      </c>
      <c r="B41" s="8" t="s">
        <v>336</v>
      </c>
    </row>
    <row r="42" spans="1:2" ht="30" customHeight="1" x14ac:dyDescent="0.25">
      <c r="A42" s="6">
        <v>41</v>
      </c>
      <c r="B42" s="8" t="s">
        <v>338</v>
      </c>
    </row>
    <row r="43" spans="1:2" ht="30" customHeight="1" x14ac:dyDescent="0.25">
      <c r="A43" s="6">
        <v>42</v>
      </c>
      <c r="B43" s="8" t="s">
        <v>329</v>
      </c>
    </row>
    <row r="44" spans="1:2" ht="30" customHeight="1" x14ac:dyDescent="0.25">
      <c r="A44" s="6">
        <v>43</v>
      </c>
      <c r="B44" s="8" t="s">
        <v>332</v>
      </c>
    </row>
    <row r="45" spans="1:2" ht="30" customHeight="1" x14ac:dyDescent="0.25">
      <c r="A45" s="6">
        <v>44</v>
      </c>
      <c r="B45" s="8" t="s">
        <v>334</v>
      </c>
    </row>
    <row r="46" spans="1:2" x14ac:dyDescent="0.25">
      <c r="A46" s="6">
        <v>45</v>
      </c>
      <c r="B46" s="8" t="s">
        <v>335</v>
      </c>
    </row>
    <row r="47" spans="1:2" x14ac:dyDescent="0.25">
      <c r="B47" s="8"/>
    </row>
  </sheetData>
  <phoneticPr fontId="1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01F6C-EA4A-4F3D-B8E2-0872B77D171B}">
  <dimension ref="A1:P43"/>
  <sheetViews>
    <sheetView tabSelected="1" workbookViewId="0">
      <selection activeCell="H29" sqref="H29"/>
    </sheetView>
  </sheetViews>
  <sheetFormatPr defaultRowHeight="12.5" x14ac:dyDescent="0.25"/>
  <cols>
    <col min="1" max="1" width="23.26953125" customWidth="1"/>
    <col min="2" max="2" width="13.81640625" style="15" customWidth="1"/>
    <col min="3" max="3" width="10.1796875" bestFit="1" customWidth="1"/>
    <col min="4" max="4" width="11.26953125" bestFit="1" customWidth="1"/>
    <col min="5" max="5" width="9.1796875" style="15"/>
    <col min="6" max="6" width="10.1796875" style="15" bestFit="1" customWidth="1"/>
    <col min="7" max="7" width="9.1796875" style="15"/>
    <col min="8" max="8" width="10.1796875" style="18" bestFit="1" customWidth="1"/>
    <col min="10" max="10" width="11.453125" customWidth="1"/>
  </cols>
  <sheetData>
    <row r="1" spans="1:16" x14ac:dyDescent="0.25">
      <c r="A1" s="12" t="s">
        <v>340</v>
      </c>
    </row>
    <row r="2" spans="1:16" ht="14.5" x14ac:dyDescent="0.25">
      <c r="B2" s="15" t="s">
        <v>342</v>
      </c>
      <c r="C2" s="11" t="s">
        <v>343</v>
      </c>
      <c r="D2" s="11" t="s">
        <v>344</v>
      </c>
      <c r="E2" s="17" t="s">
        <v>345</v>
      </c>
      <c r="F2" s="17" t="s">
        <v>346</v>
      </c>
      <c r="G2" s="17" t="s">
        <v>347</v>
      </c>
      <c r="H2" s="19" t="s">
        <v>359</v>
      </c>
      <c r="J2" s="15"/>
      <c r="K2" s="11"/>
      <c r="L2" s="11"/>
      <c r="M2" s="17"/>
      <c r="N2" s="17"/>
      <c r="O2" s="17"/>
      <c r="P2" s="19"/>
    </row>
    <row r="3" spans="1:16" x14ac:dyDescent="0.25">
      <c r="A3" t="s">
        <v>341</v>
      </c>
      <c r="B3" s="15">
        <v>198.7808</v>
      </c>
      <c r="C3" s="13">
        <v>0.79379999999999995</v>
      </c>
      <c r="D3" s="13">
        <v>0.19539999999999999</v>
      </c>
      <c r="E3" s="15">
        <v>4.2599999999999999E-2</v>
      </c>
      <c r="F3" s="15">
        <v>36.176200000000001</v>
      </c>
      <c r="G3" s="17" t="s">
        <v>348</v>
      </c>
      <c r="H3" s="18">
        <v>245</v>
      </c>
      <c r="J3" s="15"/>
      <c r="K3" s="13"/>
      <c r="L3" s="13"/>
      <c r="M3" s="15"/>
      <c r="N3" s="15"/>
      <c r="O3" s="17"/>
      <c r="P3" s="18"/>
    </row>
    <row r="4" spans="1:16" x14ac:dyDescent="0.25">
      <c r="A4" s="11" t="s">
        <v>349</v>
      </c>
      <c r="B4" s="15">
        <v>212.59800000000001</v>
      </c>
      <c r="C4" s="13">
        <v>0.81799999999999995</v>
      </c>
      <c r="D4" s="14">
        <v>8.4400000000000003E-2</v>
      </c>
      <c r="E4" s="16">
        <v>4.8500000000000001E-2</v>
      </c>
      <c r="F4" s="16">
        <v>16.1142</v>
      </c>
      <c r="G4" s="17" t="s">
        <v>348</v>
      </c>
      <c r="H4" s="18">
        <v>247</v>
      </c>
      <c r="J4" s="15"/>
      <c r="K4" s="13"/>
      <c r="L4" s="14"/>
      <c r="M4" s="16"/>
      <c r="N4" s="16"/>
      <c r="O4" s="17"/>
      <c r="P4" s="18"/>
    </row>
    <row r="5" spans="1:16" x14ac:dyDescent="0.25">
      <c r="A5" s="11" t="s">
        <v>350</v>
      </c>
      <c r="B5" s="15">
        <v>233.54640000000001</v>
      </c>
      <c r="C5" s="14">
        <v>0.84</v>
      </c>
      <c r="D5" s="14">
        <v>1.6E-2</v>
      </c>
      <c r="E5" s="16">
        <v>5.8000000000000003E-2</v>
      </c>
      <c r="F5" s="16">
        <v>3.7141000000000002</v>
      </c>
      <c r="G5" s="16">
        <v>5.3999999999999999E-2</v>
      </c>
      <c r="H5" s="20">
        <v>241</v>
      </c>
      <c r="J5" s="15"/>
      <c r="K5" s="14"/>
      <c r="L5" s="14"/>
      <c r="M5" s="16"/>
      <c r="N5" s="16"/>
      <c r="O5" s="16"/>
      <c r="P5" s="20"/>
    </row>
    <row r="6" spans="1:16" x14ac:dyDescent="0.25">
      <c r="A6" s="11" t="s">
        <v>351</v>
      </c>
      <c r="B6" s="16">
        <v>216.9408</v>
      </c>
      <c r="C6" s="14">
        <v>0.82820000000000005</v>
      </c>
      <c r="D6" s="14">
        <v>0.10249999999999999</v>
      </c>
      <c r="E6" s="16">
        <v>5.2699999999999997E-2</v>
      </c>
      <c r="F6" s="16">
        <v>18.9846</v>
      </c>
      <c r="G6" s="17" t="s">
        <v>348</v>
      </c>
      <c r="H6" s="18">
        <v>237</v>
      </c>
      <c r="J6" s="16"/>
      <c r="K6" s="14"/>
      <c r="L6" s="14"/>
      <c r="M6" s="16"/>
      <c r="N6" s="16"/>
      <c r="O6" s="17"/>
      <c r="P6" s="18"/>
    </row>
    <row r="7" spans="1:16" x14ac:dyDescent="0.25">
      <c r="A7" s="11" t="s">
        <v>356</v>
      </c>
      <c r="B7" s="16">
        <v>226.011</v>
      </c>
      <c r="C7" s="14">
        <v>0.83160000000000001</v>
      </c>
      <c r="D7" s="14">
        <v>8.0999999999999996E-3</v>
      </c>
      <c r="E7" s="16">
        <v>5.3400000000000003E-2</v>
      </c>
      <c r="F7" s="16">
        <v>3.9342999999999999</v>
      </c>
      <c r="G7" s="16">
        <v>4.7300000000000002E-2</v>
      </c>
      <c r="H7" s="18">
        <v>249</v>
      </c>
      <c r="J7" s="16"/>
      <c r="K7" s="14"/>
      <c r="L7" s="14"/>
      <c r="M7" s="16"/>
      <c r="N7" s="16"/>
      <c r="O7" s="16"/>
      <c r="P7" s="18"/>
    </row>
    <row r="8" spans="1:16" x14ac:dyDescent="0.25">
      <c r="A8" s="11" t="s">
        <v>357</v>
      </c>
      <c r="B8" s="16">
        <v>230.82490000000001</v>
      </c>
      <c r="C8" s="14">
        <v>0.83520000000000005</v>
      </c>
      <c r="D8" s="14">
        <v>0</v>
      </c>
      <c r="E8" s="16">
        <v>5.5199999999999999E-2</v>
      </c>
      <c r="F8" s="16">
        <v>0.35199999999999998</v>
      </c>
      <c r="G8" s="16">
        <v>0.55300000000000005</v>
      </c>
      <c r="H8" s="18">
        <v>247</v>
      </c>
      <c r="J8" s="16"/>
      <c r="K8" s="14"/>
      <c r="L8" s="14"/>
      <c r="M8" s="16"/>
      <c r="N8" s="16"/>
      <c r="O8" s="16"/>
      <c r="P8" s="18"/>
    </row>
    <row r="9" spans="1:16" x14ac:dyDescent="0.25">
      <c r="A9" s="11" t="s">
        <v>358</v>
      </c>
      <c r="B9" s="16">
        <v>240.4084</v>
      </c>
      <c r="C9" s="14">
        <v>0.82150000000000001</v>
      </c>
      <c r="D9" s="14">
        <v>1.49E-2</v>
      </c>
      <c r="E9" s="16">
        <v>5.2600000000000001E-2</v>
      </c>
      <c r="F9" s="16">
        <v>30.884499999999999</v>
      </c>
      <c r="G9" s="16">
        <v>1.3899999999999999E-2</v>
      </c>
      <c r="H9" s="18">
        <v>251</v>
      </c>
      <c r="J9" s="16"/>
      <c r="K9" s="14"/>
      <c r="L9" s="14"/>
      <c r="M9" s="16"/>
      <c r="N9" s="16"/>
      <c r="O9" s="16"/>
      <c r="P9" s="18"/>
    </row>
    <row r="10" spans="1:16" x14ac:dyDescent="0.25">
      <c r="A10" s="11" t="s">
        <v>352</v>
      </c>
      <c r="B10" s="16">
        <v>218.97290000000001</v>
      </c>
      <c r="C10" s="14">
        <v>0.82110000000000005</v>
      </c>
      <c r="D10" s="14">
        <v>6.3500000000000001E-2</v>
      </c>
      <c r="E10" s="16">
        <v>0.05</v>
      </c>
      <c r="F10" s="16">
        <v>11.353400000000001</v>
      </c>
      <c r="G10" s="16">
        <v>8.0000000000000004E-4</v>
      </c>
      <c r="H10" s="18">
        <v>251</v>
      </c>
      <c r="J10" s="16"/>
      <c r="K10" s="14"/>
      <c r="L10" s="14"/>
      <c r="M10" s="16"/>
      <c r="N10" s="16"/>
      <c r="O10" s="16"/>
      <c r="P10" s="18"/>
    </row>
    <row r="11" spans="1:16" x14ac:dyDescent="0.25">
      <c r="A11" s="11" t="s">
        <v>353</v>
      </c>
      <c r="B11" s="16">
        <v>229.27809999999999</v>
      </c>
      <c r="C11" s="14">
        <v>0.83009999999999995</v>
      </c>
      <c r="D11" s="14">
        <v>0</v>
      </c>
      <c r="E11" s="16">
        <v>5.3499999999999999E-2</v>
      </c>
      <c r="F11" s="16">
        <v>0.93959999999999999</v>
      </c>
      <c r="G11" s="16">
        <v>0.33239999999999997</v>
      </c>
      <c r="H11" s="18">
        <v>251</v>
      </c>
      <c r="J11" s="16"/>
      <c r="K11" s="14"/>
      <c r="L11" s="14"/>
      <c r="M11" s="16"/>
      <c r="N11" s="16"/>
      <c r="O11" s="16"/>
      <c r="P11" s="18"/>
    </row>
    <row r="12" spans="1:16" x14ac:dyDescent="0.25">
      <c r="A12" s="11" t="s">
        <v>354</v>
      </c>
      <c r="B12" s="16">
        <v>226.7594</v>
      </c>
      <c r="C12" s="14">
        <v>0.82799999999999996</v>
      </c>
      <c r="D12" s="14">
        <v>2.1700000000000001E-2</v>
      </c>
      <c r="E12" s="16">
        <v>5.2200000000000003E-2</v>
      </c>
      <c r="F12" s="16">
        <v>3.4213</v>
      </c>
      <c r="G12" s="16">
        <v>6.4399999999999999E-2</v>
      </c>
      <c r="H12" s="18">
        <v>251</v>
      </c>
      <c r="J12" s="16"/>
      <c r="K12" s="14"/>
      <c r="L12" s="14"/>
      <c r="M12" s="16"/>
      <c r="N12" s="16"/>
      <c r="O12" s="16"/>
      <c r="P12" s="18"/>
    </row>
    <row r="13" spans="1:16" x14ac:dyDescent="0.25">
      <c r="A13" s="11" t="s">
        <v>355</v>
      </c>
      <c r="B13" s="16">
        <v>228.40119999999999</v>
      </c>
      <c r="C13" s="14">
        <v>0.83460000000000001</v>
      </c>
      <c r="D13" s="14">
        <v>0</v>
      </c>
      <c r="E13" s="16">
        <v>5.5E-2</v>
      </c>
      <c r="F13" s="16">
        <v>2.8279999999999998</v>
      </c>
      <c r="G13" s="16">
        <v>9.2600000000000002E-2</v>
      </c>
      <c r="H13" s="18">
        <v>247</v>
      </c>
      <c r="J13" s="16"/>
      <c r="K13" s="14"/>
      <c r="L13" s="14"/>
      <c r="M13" s="16"/>
      <c r="N13" s="16"/>
      <c r="O13" s="16"/>
      <c r="P13" s="18"/>
    </row>
    <row r="15" spans="1:16" x14ac:dyDescent="0.25">
      <c r="A15" s="21" t="s">
        <v>361</v>
      </c>
    </row>
    <row r="16" spans="1:16" x14ac:dyDescent="0.25">
      <c r="A16" s="11" t="s">
        <v>341</v>
      </c>
      <c r="B16" s="16">
        <v>87.645899999999997</v>
      </c>
      <c r="C16" s="14">
        <v>0.81220000000000003</v>
      </c>
      <c r="D16" s="14">
        <v>0.18240000000000001</v>
      </c>
      <c r="E16" s="16">
        <v>0.22439999999999999</v>
      </c>
      <c r="F16" s="16">
        <v>11.4819</v>
      </c>
      <c r="G16" s="17">
        <v>3.2000000000000002E-3</v>
      </c>
      <c r="H16" s="18">
        <v>42</v>
      </c>
    </row>
    <row r="17" spans="1:8" x14ac:dyDescent="0.25">
      <c r="A17" s="11" t="s">
        <v>349</v>
      </c>
      <c r="B17" s="15">
        <v>91.596699999999998</v>
      </c>
      <c r="C17" s="14">
        <v>0.8569</v>
      </c>
      <c r="D17" s="14">
        <v>5.0599999999999999E-2</v>
      </c>
      <c r="E17" s="15">
        <v>0.17280000000000001</v>
      </c>
      <c r="F17" s="15">
        <v>6.9678000000000004</v>
      </c>
      <c r="G17" s="15">
        <v>8.3000000000000001E-3</v>
      </c>
      <c r="H17" s="18">
        <v>50</v>
      </c>
    </row>
    <row r="18" spans="1:8" x14ac:dyDescent="0.25">
      <c r="A18" s="11" t="s">
        <v>351</v>
      </c>
      <c r="B18" s="15">
        <v>91.763300000000001</v>
      </c>
      <c r="C18" s="14">
        <v>0.85349999999999993</v>
      </c>
      <c r="D18" s="14">
        <v>7.0800000000000002E-2</v>
      </c>
      <c r="E18" s="15">
        <v>0.1691</v>
      </c>
      <c r="F18" s="15">
        <v>6.8299000000000003</v>
      </c>
      <c r="G18" s="15">
        <v>8.9999999999999993E-3</v>
      </c>
      <c r="H18" s="18">
        <v>50</v>
      </c>
    </row>
    <row r="19" spans="1:8" x14ac:dyDescent="0.25">
      <c r="A19" s="11" t="s">
        <v>356</v>
      </c>
      <c r="B19" s="15">
        <v>98.536500000000004</v>
      </c>
      <c r="C19" s="14">
        <v>0.85589999999999999</v>
      </c>
      <c r="D19" s="14">
        <v>0</v>
      </c>
      <c r="E19" s="15">
        <v>0.1865</v>
      </c>
      <c r="F19" s="15">
        <v>0.22600000000000001</v>
      </c>
      <c r="G19" s="15">
        <v>0.63449999999999995</v>
      </c>
      <c r="H19" s="18">
        <v>50</v>
      </c>
    </row>
    <row r="20" spans="1:8" x14ac:dyDescent="0.25">
      <c r="A20" s="11" t="s">
        <v>355</v>
      </c>
      <c r="B20" s="15">
        <v>96.456100000000006</v>
      </c>
      <c r="C20" s="14">
        <v>0.88019999999999998</v>
      </c>
      <c r="D20" s="14">
        <v>0</v>
      </c>
      <c r="E20" s="15">
        <v>0.19009999999999999</v>
      </c>
      <c r="F20" s="15">
        <v>2.2553999999999998</v>
      </c>
      <c r="G20" s="15">
        <v>0.13320000000000001</v>
      </c>
      <c r="H20" s="18">
        <v>50</v>
      </c>
    </row>
    <row r="21" spans="1:8" x14ac:dyDescent="0.25">
      <c r="A21" s="11" t="s">
        <v>357</v>
      </c>
      <c r="B21" s="15">
        <v>98.271100000000004</v>
      </c>
      <c r="C21" s="14">
        <v>0.86439999999999995</v>
      </c>
      <c r="D21" s="14">
        <v>0</v>
      </c>
      <c r="E21" s="15">
        <v>0.1981</v>
      </c>
      <c r="F21" s="15">
        <v>0.49819999999999998</v>
      </c>
      <c r="G21" s="15">
        <v>0.4803</v>
      </c>
      <c r="H21" s="18">
        <v>50</v>
      </c>
    </row>
    <row r="22" spans="1:8" x14ac:dyDescent="0.25">
      <c r="A22" s="11" t="s">
        <v>354</v>
      </c>
      <c r="B22" s="15">
        <v>98.61</v>
      </c>
      <c r="C22" s="14">
        <v>0.86760000000000004</v>
      </c>
      <c r="D22" s="14">
        <v>0</v>
      </c>
      <c r="E22" s="15">
        <v>0.1923</v>
      </c>
      <c r="F22" s="15">
        <v>7.51E-2</v>
      </c>
      <c r="G22" s="15">
        <v>0.78410000000000002</v>
      </c>
      <c r="H22" s="18">
        <v>50</v>
      </c>
    </row>
    <row r="23" spans="1:8" x14ac:dyDescent="0.25">
      <c r="A23" s="11" t="s">
        <v>358</v>
      </c>
      <c r="B23" s="15">
        <v>75.556399999999996</v>
      </c>
      <c r="C23" s="14">
        <v>0.45159999999999995</v>
      </c>
      <c r="D23" s="14">
        <v>0.83849999999999991</v>
      </c>
      <c r="E23" s="15">
        <v>2.9399999999999999E-2</v>
      </c>
      <c r="F23" s="15">
        <v>65.177899999999994</v>
      </c>
      <c r="G23" s="17" t="s">
        <v>348</v>
      </c>
      <c r="H23" s="18">
        <v>50</v>
      </c>
    </row>
    <row r="25" spans="1:8" x14ac:dyDescent="0.25">
      <c r="A25" s="21" t="s">
        <v>360</v>
      </c>
    </row>
    <row r="26" spans="1:8" x14ac:dyDescent="0.25">
      <c r="A26" s="11" t="s">
        <v>341</v>
      </c>
      <c r="B26" s="15">
        <v>50.638300000000001</v>
      </c>
      <c r="C26" s="14">
        <v>0.72219999999999995</v>
      </c>
      <c r="D26" s="14">
        <v>0.24629999999999999</v>
      </c>
      <c r="E26" s="15">
        <v>2.18E-2</v>
      </c>
      <c r="F26" s="15">
        <v>17.683599999999998</v>
      </c>
      <c r="G26" s="15">
        <v>5.0000000000000001E-4</v>
      </c>
      <c r="H26" s="18">
        <v>137</v>
      </c>
    </row>
    <row r="27" spans="1:8" x14ac:dyDescent="0.25">
      <c r="A27" s="11" t="s">
        <v>349</v>
      </c>
      <c r="B27" s="15">
        <v>58.822600000000001</v>
      </c>
      <c r="C27" s="14">
        <v>0.76170000000000004</v>
      </c>
      <c r="D27" s="14">
        <v>0.1075</v>
      </c>
      <c r="E27" s="15">
        <v>2.64E-2</v>
      </c>
      <c r="F27" s="15">
        <v>6.1858000000000004</v>
      </c>
      <c r="G27" s="15">
        <v>1.29E-2</v>
      </c>
      <c r="H27" s="18">
        <v>137</v>
      </c>
    </row>
    <row r="28" spans="1:8" x14ac:dyDescent="0.25">
      <c r="A28" s="11" t="s">
        <v>351</v>
      </c>
      <c r="B28" s="15">
        <v>56.8048</v>
      </c>
      <c r="C28" s="14">
        <v>0.75660000000000005</v>
      </c>
      <c r="D28" s="14">
        <v>0.13059999999999999</v>
      </c>
      <c r="E28" s="15">
        <v>2.5700000000000001E-2</v>
      </c>
      <c r="F28" s="15">
        <v>8.3337000000000003</v>
      </c>
      <c r="G28" s="15">
        <v>3.8999999999999998E-3</v>
      </c>
      <c r="H28" s="18">
        <v>137</v>
      </c>
    </row>
    <row r="29" spans="1:8" x14ac:dyDescent="0.25">
      <c r="A29" s="11" t="s">
        <v>356</v>
      </c>
      <c r="B29" s="15">
        <v>66.497</v>
      </c>
      <c r="C29" s="14">
        <v>0.79409999999999992</v>
      </c>
      <c r="D29" s="14">
        <v>0</v>
      </c>
      <c r="E29" s="15">
        <v>3.1699999999999999E-2</v>
      </c>
      <c r="F29" s="15">
        <v>6.5299999999999997E-2</v>
      </c>
      <c r="G29" s="15">
        <v>0.7984</v>
      </c>
      <c r="H29" s="18">
        <v>137</v>
      </c>
    </row>
    <row r="30" spans="1:8" x14ac:dyDescent="0.25">
      <c r="A30" s="11" t="s">
        <v>355</v>
      </c>
      <c r="B30" s="15">
        <v>66.852400000000003</v>
      </c>
      <c r="C30" s="14">
        <v>0.7964</v>
      </c>
      <c r="D30" s="14">
        <v>0</v>
      </c>
      <c r="E30" s="15">
        <v>3.2199999999999999E-2</v>
      </c>
      <c r="F30" s="15">
        <v>0.34360000000000002</v>
      </c>
      <c r="G30" s="15">
        <v>0.55769999999999997</v>
      </c>
      <c r="H30" s="18">
        <v>137</v>
      </c>
    </row>
    <row r="31" spans="1:8" x14ac:dyDescent="0.25">
      <c r="A31" s="11" t="s">
        <v>357</v>
      </c>
      <c r="B31" s="15">
        <v>66.998199999999997</v>
      </c>
      <c r="C31" s="14">
        <v>0.79159999999999997</v>
      </c>
      <c r="D31" s="14">
        <v>0</v>
      </c>
      <c r="E31" s="15">
        <v>3.15E-2</v>
      </c>
      <c r="F31" s="15">
        <v>0.1066</v>
      </c>
      <c r="G31" s="15">
        <v>0.74409999999999998</v>
      </c>
      <c r="H31" s="18">
        <v>137</v>
      </c>
    </row>
    <row r="32" spans="1:8" x14ac:dyDescent="0.25">
      <c r="A32" s="11" t="s">
        <v>354</v>
      </c>
      <c r="B32" s="15">
        <v>63.377800000000001</v>
      </c>
      <c r="C32" s="14">
        <v>0.77670000000000006</v>
      </c>
      <c r="D32" s="14">
        <v>7.4299999999999991E-2</v>
      </c>
      <c r="E32" s="15">
        <v>2.8500000000000001E-2</v>
      </c>
      <c r="F32" s="15">
        <v>3.7181000000000002</v>
      </c>
      <c r="G32" s="15">
        <v>5.3800000000000001E-2</v>
      </c>
      <c r="H32" s="18">
        <v>139</v>
      </c>
    </row>
    <row r="33" spans="1:8" x14ac:dyDescent="0.25">
      <c r="A33" s="11" t="s">
        <v>358</v>
      </c>
      <c r="B33" s="15">
        <v>84.419200000000004</v>
      </c>
      <c r="C33" s="14">
        <v>0.77439999999999998</v>
      </c>
      <c r="D33" s="14">
        <v>7.9600000000000004E-2</v>
      </c>
      <c r="E33" s="15">
        <v>2.8400000000000002E-2</v>
      </c>
      <c r="F33" s="15">
        <v>14.4084</v>
      </c>
      <c r="G33" s="15">
        <v>0.2112</v>
      </c>
      <c r="H33" s="18">
        <v>139</v>
      </c>
    </row>
    <row r="35" spans="1:8" x14ac:dyDescent="0.25">
      <c r="A35" s="21" t="s">
        <v>362</v>
      </c>
    </row>
    <row r="36" spans="1:8" x14ac:dyDescent="0.25">
      <c r="A36" s="11" t="s">
        <v>341</v>
      </c>
      <c r="B36" s="15">
        <v>27.4528</v>
      </c>
      <c r="C36" s="14">
        <v>0.38689999999999997</v>
      </c>
      <c r="D36" s="14">
        <v>0.8569</v>
      </c>
      <c r="E36" s="15">
        <v>1.12E-2</v>
      </c>
      <c r="F36" s="15">
        <v>74.703299999999999</v>
      </c>
      <c r="G36" s="17" t="s">
        <v>348</v>
      </c>
      <c r="H36" s="18">
        <v>58</v>
      </c>
    </row>
    <row r="37" spans="1:8" x14ac:dyDescent="0.25">
      <c r="A37" s="11" t="s">
        <v>349</v>
      </c>
      <c r="B37" s="15">
        <v>53.731000000000002</v>
      </c>
      <c r="C37" s="14">
        <v>0.79930000000000012</v>
      </c>
      <c r="D37" s="14">
        <v>0.1482</v>
      </c>
      <c r="E37" s="15">
        <v>6.8900000000000003E-2</v>
      </c>
      <c r="F37" s="15">
        <v>7.4574999999999996</v>
      </c>
      <c r="G37" s="15">
        <v>6.3E-3</v>
      </c>
      <c r="H37" s="18">
        <v>58</v>
      </c>
    </row>
    <row r="38" spans="1:8" x14ac:dyDescent="0.25">
      <c r="A38" s="11" t="s">
        <v>351</v>
      </c>
      <c r="B38" s="15">
        <v>55.561700000000002</v>
      </c>
      <c r="C38" s="14">
        <v>0.80040000000000011</v>
      </c>
      <c r="D38" s="14">
        <v>0.10800000000000001</v>
      </c>
      <c r="E38" s="15">
        <v>7.0400000000000004E-2</v>
      </c>
      <c r="F38" s="15">
        <v>5.8132000000000001</v>
      </c>
      <c r="G38" s="15">
        <v>1.5900000000000001E-2</v>
      </c>
      <c r="H38" s="18">
        <v>60</v>
      </c>
    </row>
    <row r="39" spans="1:8" x14ac:dyDescent="0.25">
      <c r="A39" s="11" t="s">
        <v>356</v>
      </c>
      <c r="B39" s="15">
        <v>46.643799999999999</v>
      </c>
      <c r="C39" s="14">
        <v>0.74650000000000005</v>
      </c>
      <c r="D39" s="14">
        <v>0.34659999999999996</v>
      </c>
      <c r="E39" s="15">
        <v>5.16E-2</v>
      </c>
      <c r="F39" s="15">
        <v>16.819400000000002</v>
      </c>
      <c r="G39" s="17" t="s">
        <v>348</v>
      </c>
      <c r="H39" s="18">
        <v>60</v>
      </c>
    </row>
    <row r="40" spans="1:8" x14ac:dyDescent="0.25">
      <c r="A40" s="11" t="s">
        <v>355</v>
      </c>
      <c r="B40" s="15">
        <v>51.994799999999998</v>
      </c>
      <c r="C40" s="14">
        <v>0.77590000000000003</v>
      </c>
      <c r="D40" s="14">
        <v>0.21539999999999998</v>
      </c>
      <c r="E40" s="15">
        <v>6.1899999999999997E-2</v>
      </c>
      <c r="F40" s="15">
        <v>10.0077</v>
      </c>
      <c r="G40" s="15">
        <v>1.6000000000000001E-3</v>
      </c>
      <c r="H40" s="18">
        <v>60</v>
      </c>
    </row>
    <row r="41" spans="1:8" x14ac:dyDescent="0.25">
      <c r="A41" s="11" t="s">
        <v>357</v>
      </c>
      <c r="B41" s="15">
        <v>55.497999999999998</v>
      </c>
      <c r="C41" s="14">
        <v>0.79299999999999993</v>
      </c>
      <c r="D41" s="14">
        <v>0.15839999999999999</v>
      </c>
      <c r="E41" s="15">
        <v>6.6400000000000001E-2</v>
      </c>
      <c r="F41" s="15">
        <v>6.0861999999999998</v>
      </c>
      <c r="G41" s="15">
        <v>1.3599999999999999E-2</v>
      </c>
      <c r="H41" s="18">
        <v>60</v>
      </c>
    </row>
    <row r="42" spans="1:8" x14ac:dyDescent="0.25">
      <c r="A42" s="11" t="s">
        <v>354</v>
      </c>
      <c r="B42" s="15">
        <v>58.707299999999996</v>
      </c>
      <c r="C42" s="14">
        <v>0.80790000000000006</v>
      </c>
      <c r="D42" s="14">
        <v>2.1400000000000002E-2</v>
      </c>
      <c r="E42" s="15">
        <v>7.7200000000000005E-2</v>
      </c>
      <c r="F42" s="15">
        <v>2.4618000000000002</v>
      </c>
      <c r="G42" s="15">
        <v>0.1166</v>
      </c>
      <c r="H42" s="18">
        <v>60</v>
      </c>
    </row>
    <row r="43" spans="1:8" x14ac:dyDescent="0.25">
      <c r="A43" s="11" t="s">
        <v>358</v>
      </c>
      <c r="B43" s="15">
        <v>74.798100000000005</v>
      </c>
      <c r="C43" s="14">
        <v>0.81799999999999995</v>
      </c>
      <c r="D43" s="14">
        <v>0</v>
      </c>
      <c r="E43" s="15">
        <v>8.1199999999999994E-2</v>
      </c>
      <c r="F43" s="15">
        <v>6.6978999999999997</v>
      </c>
      <c r="G43" s="15">
        <v>0.5696</v>
      </c>
      <c r="H43" s="18">
        <v>60</v>
      </c>
    </row>
  </sheetData>
  <phoneticPr fontId="1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S1 experiment</vt:lpstr>
      <vt:lpstr>S2 legend</vt:lpstr>
      <vt:lpstr>S3 reference</vt:lpstr>
      <vt:lpstr>S4 model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XJF</dc:creator>
  <cp:lastModifiedBy>zyy02</cp:lastModifiedBy>
  <cp:revision>8</cp:revision>
  <dcterms:created xsi:type="dcterms:W3CDTF">2019-09-16T02:25:00Z</dcterms:created>
  <dcterms:modified xsi:type="dcterms:W3CDTF">2021-01-31T12:14:06Z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