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czass\Desktop\论文投稿数据\"/>
    </mc:Choice>
  </mc:AlternateContent>
  <xr:revisionPtr revIDLastSave="0" documentId="13_ncr:1_{69872E4B-9E45-4254-8115-188E0BCAAB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MDI final decomposition result" sheetId="6" r:id="rId1"/>
    <sheet name="LMDI decomposition results106)" sheetId="5" r:id="rId2"/>
    <sheet name="LMDI decomposition results（104）" sheetId="4" r:id="rId3"/>
    <sheet name="LMDI model decomposition" sheetId="3" r:id="rId4"/>
    <sheet name="raw data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5" l="1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H27" i="1"/>
  <c r="J24" i="1"/>
  <c r="I24" i="1"/>
  <c r="H24" i="1"/>
  <c r="G24" i="1"/>
  <c r="F24" i="1"/>
  <c r="J25" i="1"/>
  <c r="I25" i="1"/>
  <c r="H25" i="1"/>
  <c r="G25" i="1"/>
  <c r="F25" i="1"/>
  <c r="J26" i="1"/>
  <c r="I26" i="1"/>
  <c r="H26" i="1"/>
  <c r="G26" i="1"/>
  <c r="F26" i="1"/>
  <c r="J29" i="1"/>
  <c r="I29" i="1"/>
  <c r="H29" i="1"/>
  <c r="G29" i="1"/>
  <c r="F29" i="1"/>
  <c r="J28" i="1"/>
  <c r="I28" i="1"/>
  <c r="H28" i="1"/>
  <c r="G28" i="1"/>
  <c r="F28" i="1"/>
  <c r="J30" i="1"/>
  <c r="I30" i="1"/>
  <c r="H30" i="1"/>
  <c r="G30" i="1"/>
  <c r="F30" i="1"/>
  <c r="G27" i="1"/>
  <c r="J27" i="1"/>
  <c r="I27" i="1"/>
  <c r="F27" i="1"/>
  <c r="G6" i="6" l="1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5" i="6"/>
  <c r="C20" i="6"/>
  <c r="D20" i="6"/>
  <c r="E20" i="6"/>
  <c r="F20" i="6"/>
  <c r="B20" i="6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4" i="3"/>
  <c r="T4" i="3" s="1"/>
  <c r="M5" i="5"/>
  <c r="M9" i="5"/>
  <c r="M11" i="5"/>
  <c r="M13" i="5"/>
  <c r="M17" i="5"/>
  <c r="K19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4" i="5"/>
  <c r="J19" i="5"/>
  <c r="H19" i="5"/>
  <c r="I19" i="5" s="1"/>
  <c r="F19" i="5"/>
  <c r="G19" i="5" s="1"/>
  <c r="D19" i="5"/>
  <c r="E19" i="5" s="1"/>
  <c r="B19" i="5"/>
  <c r="C19" i="5" s="1"/>
  <c r="L18" i="5"/>
  <c r="M18" i="5" s="1"/>
  <c r="L17" i="5"/>
  <c r="L16" i="5"/>
  <c r="M16" i="5" s="1"/>
  <c r="L15" i="5"/>
  <c r="M15" i="5" s="1"/>
  <c r="L14" i="5"/>
  <c r="M14" i="5" s="1"/>
  <c r="L13" i="5"/>
  <c r="L12" i="5"/>
  <c r="M12" i="5" s="1"/>
  <c r="L11" i="5"/>
  <c r="L10" i="5"/>
  <c r="M10" i="5" s="1"/>
  <c r="L9" i="5"/>
  <c r="L8" i="5"/>
  <c r="M8" i="5" s="1"/>
  <c r="L7" i="5"/>
  <c r="M7" i="5" s="1"/>
  <c r="L6" i="5"/>
  <c r="M6" i="5" s="1"/>
  <c r="L5" i="5"/>
  <c r="L4" i="5"/>
  <c r="M4" i="5" s="1"/>
  <c r="C19" i="4"/>
  <c r="D19" i="4"/>
  <c r="E19" i="4"/>
  <c r="F19" i="4"/>
  <c r="B19" i="4"/>
  <c r="G5" i="4"/>
  <c r="G6" i="4"/>
  <c r="G19" i="4" s="1"/>
  <c r="G7" i="4"/>
  <c r="G8" i="4"/>
  <c r="G9" i="4"/>
  <c r="G10" i="4"/>
  <c r="G11" i="4"/>
  <c r="G12" i="4"/>
  <c r="G13" i="4"/>
  <c r="G14" i="4"/>
  <c r="G15" i="4"/>
  <c r="G16" i="4"/>
  <c r="G17" i="4"/>
  <c r="G18" i="4"/>
  <c r="G4" i="4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4" i="3"/>
  <c r="J3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4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3" i="3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3" i="1"/>
  <c r="E15" i="1"/>
  <c r="D4" i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D16" i="1"/>
  <c r="E16" i="1" s="1"/>
  <c r="D17" i="1"/>
  <c r="E17" i="1" s="1"/>
  <c r="D18" i="1"/>
  <c r="E18" i="1" s="1"/>
  <c r="D3" i="1"/>
  <c r="E3" i="1" s="1"/>
  <c r="G20" i="6" l="1"/>
  <c r="L19" i="5"/>
  <c r="M19" i="5" s="1"/>
</calcChain>
</file>

<file path=xl/sharedStrings.xml><?xml version="1.0" encoding="utf-8"?>
<sst xmlns="http://schemas.openxmlformats.org/spreadsheetml/2006/main" count="151" uniqueCount="74">
  <si>
    <t>C</t>
    <phoneticPr fontId="1" type="noConversion"/>
  </si>
  <si>
    <t>BGDP</t>
    <phoneticPr fontId="1" type="noConversion"/>
  </si>
  <si>
    <t>AGDP</t>
    <phoneticPr fontId="1" type="noConversion"/>
  </si>
  <si>
    <t>AL</t>
    <phoneticPr fontId="1" type="noConversion"/>
  </si>
  <si>
    <t>PL</t>
    <phoneticPr fontId="1" type="noConversion"/>
  </si>
  <si>
    <t>C/BGDP</t>
    <phoneticPr fontId="1" type="noConversion"/>
  </si>
  <si>
    <t>BGDP/AGDP</t>
    <phoneticPr fontId="1" type="noConversion"/>
  </si>
  <si>
    <t>AGDP/AL</t>
    <phoneticPr fontId="1" type="noConversion"/>
  </si>
  <si>
    <t>AL/PL</t>
    <phoneticPr fontId="1" type="noConversion"/>
  </si>
  <si>
    <t>Ct-C0</t>
    <phoneticPr fontId="1" type="noConversion"/>
  </si>
  <si>
    <t>-</t>
  </si>
  <si>
    <t>-</t>
    <phoneticPr fontId="1" type="noConversion"/>
  </si>
  <si>
    <t>lnCt-lnC0</t>
    <phoneticPr fontId="1" type="noConversion"/>
  </si>
  <si>
    <t>(Ct-C0)/(lnCt-lnC0)</t>
    <phoneticPr fontId="1" type="noConversion"/>
  </si>
  <si>
    <t>α</t>
    <phoneticPr fontId="1" type="noConversion"/>
  </si>
  <si>
    <t>lnαt-lnα0</t>
    <phoneticPr fontId="1" type="noConversion"/>
  </si>
  <si>
    <t>β</t>
    <phoneticPr fontId="1" type="noConversion"/>
  </si>
  <si>
    <t>lnβt-lnβ0</t>
    <phoneticPr fontId="1" type="noConversion"/>
  </si>
  <si>
    <t>γ</t>
    <phoneticPr fontId="1" type="noConversion"/>
  </si>
  <si>
    <t>lnγt-lnγ0</t>
    <phoneticPr fontId="1" type="noConversion"/>
  </si>
  <si>
    <t>μ</t>
    <phoneticPr fontId="1" type="noConversion"/>
  </si>
  <si>
    <t>lnμt-lnμ0</t>
    <phoneticPr fontId="1" type="noConversion"/>
  </si>
  <si>
    <t>λ</t>
    <phoneticPr fontId="1" type="noConversion"/>
  </si>
  <si>
    <t>lnλt-lnλ0</t>
    <phoneticPr fontId="1" type="noConversion"/>
  </si>
  <si>
    <t>Year</t>
    <phoneticPr fontId="1" type="noConversion"/>
  </si>
  <si>
    <t>Total</t>
    <phoneticPr fontId="1" type="noConversion"/>
  </si>
  <si>
    <t>Total effect</t>
    <phoneticPr fontId="1" type="noConversion"/>
  </si>
  <si>
    <t>Efficiency factor</t>
    <phoneticPr fontId="1" type="noConversion"/>
  </si>
  <si>
    <t>Structure factor</t>
    <phoneticPr fontId="1" type="noConversion"/>
  </si>
  <si>
    <t>Economy factor</t>
    <phoneticPr fontId="1" type="noConversion"/>
  </si>
  <si>
    <t>Employment structure</t>
    <phoneticPr fontId="1" type="noConversion"/>
  </si>
  <si>
    <t>Population factor</t>
    <phoneticPr fontId="1" type="noConversion"/>
  </si>
  <si>
    <t>Variable</t>
    <phoneticPr fontId="1" type="noConversion"/>
  </si>
  <si>
    <t>Mean</t>
    <phoneticPr fontId="1" type="noConversion"/>
  </si>
  <si>
    <t>Standard Deviation</t>
    <phoneticPr fontId="1" type="noConversion"/>
  </si>
  <si>
    <t>Minimum</t>
    <phoneticPr fontId="1" type="noConversion"/>
  </si>
  <si>
    <t>Maximum</t>
    <phoneticPr fontId="1" type="noConversion"/>
  </si>
  <si>
    <t>Med</t>
    <phoneticPr fontId="1" type="noConversion"/>
  </si>
  <si>
    <t>Output value of planting industry(108 yuan)</t>
    <phoneticPr fontId="1" type="noConversion"/>
  </si>
  <si>
    <t>Agricultural carbon emission intensity(kg/104 yuan)</t>
    <phoneticPr fontId="1" type="noConversion"/>
  </si>
  <si>
    <t>Output value of animal husbandry(108 yuan)</t>
    <phoneticPr fontId="1" type="noConversion"/>
  </si>
  <si>
    <t>Gross agricultural output value(108 yuan)</t>
    <phoneticPr fontId="1" type="noConversion"/>
  </si>
  <si>
    <t>Agricultural labor force(104 persons)</t>
    <phoneticPr fontId="1" type="noConversion"/>
  </si>
  <si>
    <t>Total population(104 persons)</t>
    <phoneticPr fontId="1" type="noConversion"/>
  </si>
  <si>
    <t>Year</t>
    <phoneticPr fontId="2" type="noConversion"/>
  </si>
  <si>
    <t>Carbon emission (10000 t)</t>
    <phoneticPr fontId="2" type="noConversion"/>
  </si>
  <si>
    <t>Carbon emission intensity (kg/ 10000 yuan)</t>
    <phoneticPr fontId="1" type="noConversion"/>
  </si>
  <si>
    <t>Total output value of planting and animal husbandry (100 million yuan)</t>
    <phoneticPr fontId="1" type="noConversion"/>
  </si>
  <si>
    <t>Sum of total output value of planting and animal husbandry (10000 yuan)</t>
    <phoneticPr fontId="1" type="noConversion"/>
  </si>
  <si>
    <t>Total output value of agriculture, forestry, animal husbandry and fishery (100 million yuan)</t>
    <phoneticPr fontId="1" type="noConversion"/>
  </si>
  <si>
    <t>Total output value of agriculture, forestry, animal husbandry and fishery (10000 yuan)</t>
    <phoneticPr fontId="1" type="noConversion"/>
  </si>
  <si>
    <t>Rural population (10000)</t>
    <phoneticPr fontId="1" type="noConversion"/>
  </si>
  <si>
    <t>Total population (10000)</t>
    <phoneticPr fontId="1" type="noConversion"/>
  </si>
  <si>
    <t>Output value of planting industry</t>
    <phoneticPr fontId="1" type="noConversion"/>
  </si>
  <si>
    <t>Output value of animal husbandry</t>
    <phoneticPr fontId="1" type="noConversion"/>
  </si>
  <si>
    <r>
      <t>Agricultural carbon emissions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104 tons</t>
    </r>
    <r>
      <rPr>
        <sz val="11"/>
        <color theme="1"/>
        <rFont val="等线"/>
        <family val="2"/>
      </rPr>
      <t>）</t>
    </r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</si>
  <si>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Times New Roman"/>
        <family val="1"/>
      </rPr>
      <t>α</t>
    </r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</si>
  <si>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Times New Roman"/>
        <family val="1"/>
      </rPr>
      <t>β</t>
    </r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</si>
  <si>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Times New Roman"/>
        <family val="1"/>
      </rPr>
      <t>γ</t>
    </r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</si>
  <si>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Times New Roman"/>
        <family val="1"/>
      </rPr>
      <t>μ</t>
    </r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</si>
  <si>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Times New Roman"/>
        <family val="1"/>
      </rPr>
      <t>λ</t>
    </r>
    <phoneticPr fontId="1" type="noConversion"/>
  </si>
  <si>
    <r>
      <t>Unit of measure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10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t</t>
    </r>
    <phoneticPr fontId="1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</si>
  <si>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Times New Roman"/>
        <family val="1"/>
      </rPr>
      <t>α</t>
    </r>
  </si>
  <si>
    <r>
      <rPr>
        <sz val="11"/>
        <color theme="1"/>
        <rFont val="等线"/>
        <family val="2"/>
      </rPr>
      <t>△</t>
    </r>
    <r>
      <rPr>
        <sz val="11"/>
        <color theme="1"/>
        <rFont val="Times New Roman"/>
        <family val="1"/>
      </rPr>
      <t>β</t>
    </r>
  </si>
  <si>
    <r>
      <rPr>
        <sz val="11"/>
        <color theme="1"/>
        <rFont val="等线"/>
        <family val="2"/>
      </rPr>
      <t>△</t>
    </r>
    <r>
      <rPr>
        <sz val="11"/>
        <color theme="1"/>
        <rFont val="Times New Roman"/>
        <family val="1"/>
      </rPr>
      <t>γ</t>
    </r>
  </si>
  <si>
    <r>
      <rPr>
        <sz val="11"/>
        <color theme="1"/>
        <rFont val="等线"/>
        <family val="2"/>
      </rPr>
      <t>△</t>
    </r>
    <r>
      <rPr>
        <sz val="11"/>
        <color theme="1"/>
        <rFont val="Times New Roman"/>
        <family val="1"/>
      </rPr>
      <t>μ</t>
    </r>
  </si>
  <si>
    <r>
      <rPr>
        <sz val="11"/>
        <color theme="1"/>
        <rFont val="等线"/>
        <family val="2"/>
      </rPr>
      <t>△</t>
    </r>
    <r>
      <rPr>
        <sz val="11"/>
        <color theme="1"/>
        <rFont val="Times New Roman"/>
        <family val="1"/>
      </rPr>
      <t>λ</t>
    </r>
  </si>
  <si>
    <r>
      <t>Unit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10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t</t>
    </r>
    <phoneticPr fontId="1" type="noConversion"/>
  </si>
  <si>
    <r>
      <t>Unit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10</t>
    </r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t</t>
    </r>
    <phoneticPr fontId="1" type="noConversion"/>
  </si>
  <si>
    <t>Industrial production efficiency</t>
    <phoneticPr fontId="1" type="noConversion"/>
  </si>
  <si>
    <t>Agricultural production structure</t>
    <phoneticPr fontId="1" type="noConversion"/>
  </si>
  <si>
    <t>Agricultural economic level</t>
    <phoneticPr fontId="1" type="noConversion"/>
  </si>
  <si>
    <t>Scale of agricultural labor force</t>
    <phoneticPr fontId="1" type="noConversion"/>
  </si>
  <si>
    <t>Total population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</si>
</sst>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vertAlign val="superscript"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177" fontId="3" fillId="0" borderId="1" xfId="0" applyNumberFormat="1" applyFont="1" applyBorder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/>
    <xf numFmtId="0" fontId="3" fillId="2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708660</xdr:colOff>
      <xdr:row>54</xdr:row>
      <xdr:rowOff>30480</xdr:rowOff>
    </xdr:from>
    <xdr:to>
      <xdr:col>7</xdr:col>
      <xdr:colOff>642620</xdr:colOff>
      <xdr:row>64</xdr:row>
      <xdr:rowOff>67310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ECFB7189-D4E8-CC9F-9E5A-8DB1F87F7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9580" y="9829800"/>
          <a:ext cx="5862320" cy="1789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EB5D-7245-4DDF-8736-C4AB9AE4929F}">
  <dimension ref="A1:G23"/>
  <sheetViews>
    <sheetView tabSelected="1" workbookViewId="0">
      <selection activeCell="I3" sqref="I3"/>
    </sheetView>
  </sheetViews>
  <sheetFormatPr defaultRowHeight="13.8" x14ac:dyDescent="0.25"/>
  <cols>
    <col min="1" max="1" width="11" style="2" bestFit="1" customWidth="1"/>
    <col min="2" max="2" width="15.44140625" style="2" customWidth="1"/>
    <col min="3" max="3" width="29.109375" style="7" bestFit="1" customWidth="1"/>
    <col min="4" max="4" width="24.44140625" style="2" bestFit="1" customWidth="1"/>
    <col min="5" max="5" width="28.109375" style="2" bestFit="1" customWidth="1"/>
    <col min="6" max="6" width="15.109375" style="2" bestFit="1" customWidth="1"/>
    <col min="7" max="7" width="11" style="2" bestFit="1" customWidth="1"/>
    <col min="8" max="16384" width="8.88671875" style="2"/>
  </cols>
  <sheetData>
    <row r="1" spans="1:7" ht="16.8" x14ac:dyDescent="0.25">
      <c r="A1" s="2" t="s">
        <v>68</v>
      </c>
    </row>
    <row r="2" spans="1:7" x14ac:dyDescent="0.25">
      <c r="A2" s="13"/>
      <c r="B2" s="13" t="s">
        <v>69</v>
      </c>
      <c r="C2" s="13" t="s">
        <v>70</v>
      </c>
      <c r="D2" s="13" t="s">
        <v>71</v>
      </c>
      <c r="E2" s="13" t="s">
        <v>72</v>
      </c>
      <c r="F2" s="13" t="s">
        <v>73</v>
      </c>
      <c r="G2" s="13"/>
    </row>
    <row r="3" spans="1:7" x14ac:dyDescent="0.25">
      <c r="A3" s="14"/>
      <c r="B3" s="15" t="s">
        <v>62</v>
      </c>
      <c r="C3" s="15" t="s">
        <v>63</v>
      </c>
      <c r="D3" s="15" t="s">
        <v>64</v>
      </c>
      <c r="E3" s="15" t="s">
        <v>65</v>
      </c>
      <c r="F3" s="15" t="s">
        <v>66</v>
      </c>
      <c r="G3" s="15" t="s">
        <v>26</v>
      </c>
    </row>
    <row r="4" spans="1:7" s="16" customFormat="1" ht="27.6" x14ac:dyDescent="0.25">
      <c r="A4" s="14" t="s">
        <v>24</v>
      </c>
      <c r="B4" s="14" t="s">
        <v>27</v>
      </c>
      <c r="C4" s="14" t="s">
        <v>28</v>
      </c>
      <c r="D4" s="14" t="s">
        <v>29</v>
      </c>
      <c r="E4" s="14" t="s">
        <v>30</v>
      </c>
      <c r="F4" s="14" t="s">
        <v>31</v>
      </c>
      <c r="G4" s="14" t="s">
        <v>26</v>
      </c>
    </row>
    <row r="5" spans="1:7" x14ac:dyDescent="0.25">
      <c r="A5" s="15">
        <v>2006</v>
      </c>
      <c r="B5" s="17">
        <v>-0.90108879442557732</v>
      </c>
      <c r="C5" s="17">
        <v>-0.29685766200931574</v>
      </c>
      <c r="D5" s="17">
        <v>1.3180460643832022</v>
      </c>
      <c r="E5" s="17">
        <v>-0.5175158276817371</v>
      </c>
      <c r="F5" s="17">
        <v>0.16020323973343564</v>
      </c>
      <c r="G5" s="17">
        <f>SUM(B5:F5)</f>
        <v>-0.23721297999999225</v>
      </c>
    </row>
    <row r="6" spans="1:7" x14ac:dyDescent="0.25">
      <c r="A6" s="15">
        <v>2007</v>
      </c>
      <c r="B6" s="17">
        <v>-3.4626981021978742</v>
      </c>
      <c r="C6" s="17">
        <v>-1.3410266072743378E-2</v>
      </c>
      <c r="D6" s="17">
        <v>3.7742495160234455</v>
      </c>
      <c r="E6" s="17">
        <v>-1.0043652367903082</v>
      </c>
      <c r="F6" s="17">
        <v>0.31530160903748611</v>
      </c>
      <c r="G6" s="17">
        <f t="shared" ref="G6:G19" si="0">SUM(B6:F6)</f>
        <v>-0.39092247999999413</v>
      </c>
    </row>
    <row r="7" spans="1:7" x14ac:dyDescent="0.25">
      <c r="A7" s="15">
        <v>2008</v>
      </c>
      <c r="B7" s="17">
        <v>-6.4334942457158695</v>
      </c>
      <c r="C7" s="17">
        <v>0.1904051810133647</v>
      </c>
      <c r="D7" s="17">
        <v>6.9389432647939575</v>
      </c>
      <c r="E7" s="17">
        <v>-1.4314744323017117</v>
      </c>
      <c r="F7" s="17">
        <v>0.40606341221021663</v>
      </c>
      <c r="G7" s="17">
        <f t="shared" si="0"/>
        <v>-0.32955682000004255</v>
      </c>
    </row>
    <row r="8" spans="1:7" x14ac:dyDescent="0.25">
      <c r="A8" s="15">
        <v>2009</v>
      </c>
      <c r="B8" s="17">
        <v>-7.3420715227699169</v>
      </c>
      <c r="C8" s="17">
        <v>0.13295566317355192</v>
      </c>
      <c r="D8" s="17">
        <v>8.4497818968067229</v>
      </c>
      <c r="E8" s="17">
        <v>-1.9527245768046613</v>
      </c>
      <c r="F8" s="17">
        <v>0.51844927959430631</v>
      </c>
      <c r="G8" s="17">
        <f t="shared" si="0"/>
        <v>-0.19360925999999745</v>
      </c>
    </row>
    <row r="9" spans="1:7" x14ac:dyDescent="0.25">
      <c r="A9" s="15">
        <v>2010</v>
      </c>
      <c r="B9" s="17">
        <v>-9.5190267139881328</v>
      </c>
      <c r="C9" s="17">
        <v>0.21168277988768641</v>
      </c>
      <c r="D9" s="17">
        <v>12.584002652678222</v>
      </c>
      <c r="E9" s="17">
        <v>-4.0964224976227861</v>
      </c>
      <c r="F9" s="17">
        <v>0.65427008904502659</v>
      </c>
      <c r="G9" s="17">
        <f t="shared" si="0"/>
        <v>-0.16549368999998326</v>
      </c>
    </row>
    <row r="10" spans="1:7" x14ac:dyDescent="0.25">
      <c r="A10" s="15">
        <v>2011</v>
      </c>
      <c r="B10" s="17">
        <v>-12.78124116467964</v>
      </c>
      <c r="C10" s="17">
        <v>-7.3702728784528285E-2</v>
      </c>
      <c r="D10" s="17">
        <v>16.449114087469034</v>
      </c>
      <c r="E10" s="17">
        <v>-4.7613110157542309</v>
      </c>
      <c r="F10" s="17">
        <v>1.0030345017493738</v>
      </c>
      <c r="G10" s="17">
        <f t="shared" si="0"/>
        <v>-0.16410631999999148</v>
      </c>
    </row>
    <row r="11" spans="1:7" x14ac:dyDescent="0.25">
      <c r="A11" s="15">
        <v>2012</v>
      </c>
      <c r="B11" s="17">
        <v>-14.377491078005812</v>
      </c>
      <c r="C11" s="17">
        <v>-0.32160659113221762</v>
      </c>
      <c r="D11" s="17">
        <v>18.563399839827984</v>
      </c>
      <c r="E11" s="17">
        <v>-5.2403079983528471</v>
      </c>
      <c r="F11" s="17">
        <v>1.2195347476629179</v>
      </c>
      <c r="G11" s="17">
        <f t="shared" si="0"/>
        <v>-0.156471079999976</v>
      </c>
    </row>
    <row r="12" spans="1:7" x14ac:dyDescent="0.25">
      <c r="A12" s="15">
        <v>2013</v>
      </c>
      <c r="B12" s="17">
        <v>-15.209069392838506</v>
      </c>
      <c r="C12" s="17">
        <v>-0.55206978865573852</v>
      </c>
      <c r="D12" s="17">
        <v>20.103533671161667</v>
      </c>
      <c r="E12" s="17">
        <v>-5.9206558580728288</v>
      </c>
      <c r="F12" s="17">
        <v>1.3766801084053997</v>
      </c>
      <c r="G12" s="17">
        <f t="shared" si="0"/>
        <v>-0.20158126000000731</v>
      </c>
    </row>
    <row r="13" spans="1:7" x14ac:dyDescent="0.25">
      <c r="A13" s="15">
        <v>2014</v>
      </c>
      <c r="B13" s="17">
        <v>-15.684038882788251</v>
      </c>
      <c r="C13" s="17">
        <v>-0.75299000039356589</v>
      </c>
      <c r="D13" s="17">
        <v>21.518916054031514</v>
      </c>
      <c r="E13" s="17">
        <v>-6.6374298435769994</v>
      </c>
      <c r="F13" s="17">
        <v>1.5808386127272933</v>
      </c>
      <c r="G13" s="17">
        <f t="shared" si="0"/>
        <v>2.5295939999991024E-2</v>
      </c>
    </row>
    <row r="14" spans="1:7" x14ac:dyDescent="0.25">
      <c r="A14" s="15">
        <v>2015</v>
      </c>
      <c r="B14" s="17">
        <v>-17.419400681082092</v>
      </c>
      <c r="C14" s="17">
        <v>-0.66710851245926894</v>
      </c>
      <c r="D14" s="17">
        <v>23.860270123848281</v>
      </c>
      <c r="E14" s="17">
        <v>-7.5692760835521291</v>
      </c>
      <c r="F14" s="17">
        <v>1.6469925232452118</v>
      </c>
      <c r="G14" s="17">
        <f t="shared" si="0"/>
        <v>-0.14852262999999666</v>
      </c>
    </row>
    <row r="15" spans="1:7" x14ac:dyDescent="0.25">
      <c r="A15" s="15">
        <v>2016</v>
      </c>
      <c r="B15" s="17">
        <v>-17.65029921293624</v>
      </c>
      <c r="C15" s="17">
        <v>-0.96643916874188163</v>
      </c>
      <c r="D15" s="17">
        <v>25.000707652438575</v>
      </c>
      <c r="E15" s="17">
        <v>-8.3711547036534792</v>
      </c>
      <c r="F15" s="17">
        <v>1.7867232028930291</v>
      </c>
      <c r="G15" s="17">
        <f t="shared" si="0"/>
        <v>-0.20046222999999741</v>
      </c>
    </row>
    <row r="16" spans="1:7" x14ac:dyDescent="0.25">
      <c r="A16" s="15">
        <v>2017</v>
      </c>
      <c r="B16" s="17">
        <v>-17.489744291461509</v>
      </c>
      <c r="C16" s="17">
        <v>-1.1610415108865397</v>
      </c>
      <c r="D16" s="17">
        <v>25.487133496977506</v>
      </c>
      <c r="E16" s="17">
        <v>-9.0664348937491557</v>
      </c>
      <c r="F16" s="17">
        <v>1.8681025791196637</v>
      </c>
      <c r="G16" s="17">
        <f t="shared" si="0"/>
        <v>-0.36198462000003584</v>
      </c>
    </row>
    <row r="17" spans="1:7" x14ac:dyDescent="0.25">
      <c r="A17" s="15">
        <v>2018</v>
      </c>
      <c r="B17" s="17">
        <v>-17.271233983164642</v>
      </c>
      <c r="C17" s="17">
        <v>-1.5812407242828743</v>
      </c>
      <c r="D17" s="17">
        <v>25.947587889654848</v>
      </c>
      <c r="E17" s="17">
        <v>-9.6168781225365265</v>
      </c>
      <c r="F17" s="17">
        <v>1.9030179603291615</v>
      </c>
      <c r="G17" s="17">
        <f t="shared" si="0"/>
        <v>-0.61874698000003359</v>
      </c>
    </row>
    <row r="18" spans="1:7" x14ac:dyDescent="0.25">
      <c r="A18" s="15">
        <v>2019</v>
      </c>
      <c r="B18" s="17">
        <v>-18.166259833563522</v>
      </c>
      <c r="C18" s="17">
        <v>-1.5466420323657641</v>
      </c>
      <c r="D18" s="17">
        <v>27.265326504608616</v>
      </c>
      <c r="E18" s="17">
        <v>-10.347522836197079</v>
      </c>
      <c r="F18" s="17">
        <v>1.9380566775177304</v>
      </c>
      <c r="G18" s="17">
        <f t="shared" si="0"/>
        <v>-0.85704152000001876</v>
      </c>
    </row>
    <row r="19" spans="1:7" x14ac:dyDescent="0.25">
      <c r="A19" s="15">
        <v>2020</v>
      </c>
      <c r="B19" s="17">
        <v>-19.456947109094372</v>
      </c>
      <c r="C19" s="17">
        <v>-1.301081611802906</v>
      </c>
      <c r="D19" s="17">
        <v>28.87896872000405</v>
      </c>
      <c r="E19" s="17">
        <v>-10.974042555977176</v>
      </c>
      <c r="F19" s="17">
        <v>1.952247536870386</v>
      </c>
      <c r="G19" s="17">
        <f t="shared" si="0"/>
        <v>-0.9008550200000196</v>
      </c>
    </row>
    <row r="20" spans="1:7" x14ac:dyDescent="0.25">
      <c r="A20" s="15" t="s">
        <v>25</v>
      </c>
      <c r="B20" s="17">
        <f>SUM(B5:B19)</f>
        <v>-193.16410500871194</v>
      </c>
      <c r="C20" s="17">
        <f t="shared" ref="C20:G20" si="1">SUM(C5:C19)</f>
        <v>-8.6991469735127396</v>
      </c>
      <c r="D20" s="17">
        <f t="shared" si="1"/>
        <v>266.13998143470758</v>
      </c>
      <c r="E20" s="17">
        <f t="shared" si="1"/>
        <v>-87.507516482623657</v>
      </c>
      <c r="F20" s="17">
        <f t="shared" si="1"/>
        <v>18.329516080140639</v>
      </c>
      <c r="G20" s="17">
        <f t="shared" si="1"/>
        <v>-4.9012709500000948</v>
      </c>
    </row>
    <row r="23" spans="1:7" x14ac:dyDescent="0.25">
      <c r="B23" s="18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7857-96E2-4D0E-BC4C-05AAADEB1DAF}">
  <dimension ref="A1:M20"/>
  <sheetViews>
    <sheetView workbookViewId="0">
      <selection activeCell="D25" sqref="D25"/>
    </sheetView>
  </sheetViews>
  <sheetFormatPr defaultRowHeight="13.8" x14ac:dyDescent="0.25"/>
  <cols>
    <col min="1" max="1" width="11" style="2" bestFit="1" customWidth="1"/>
    <col min="2" max="3" width="13.88671875" style="2" bestFit="1" customWidth="1"/>
    <col min="4" max="11" width="8.88671875" style="2"/>
    <col min="12" max="12" width="12.77734375" style="2" bestFit="1" customWidth="1"/>
    <col min="13" max="16384" width="8.88671875" style="2"/>
  </cols>
  <sheetData>
    <row r="1" spans="1:13" x14ac:dyDescent="0.25">
      <c r="B1" s="2">
        <v>104</v>
      </c>
      <c r="C1" s="2">
        <v>106</v>
      </c>
    </row>
    <row r="2" spans="1:13" x14ac:dyDescent="0.25">
      <c r="A2" s="3" t="s">
        <v>44</v>
      </c>
      <c r="B2" s="2" t="s">
        <v>62</v>
      </c>
      <c r="C2" s="12" t="s">
        <v>62</v>
      </c>
      <c r="D2" s="2" t="s">
        <v>63</v>
      </c>
      <c r="E2" s="12" t="s">
        <v>63</v>
      </c>
      <c r="F2" s="2" t="s">
        <v>64</v>
      </c>
      <c r="G2" s="12" t="s">
        <v>64</v>
      </c>
      <c r="H2" s="2" t="s">
        <v>65</v>
      </c>
      <c r="I2" s="2" t="s">
        <v>65</v>
      </c>
      <c r="J2" s="2" t="s">
        <v>66</v>
      </c>
      <c r="K2" s="12" t="s">
        <v>66</v>
      </c>
      <c r="L2" s="2" t="s">
        <v>26</v>
      </c>
      <c r="M2" s="2" t="s">
        <v>26</v>
      </c>
    </row>
    <row r="3" spans="1:13" x14ac:dyDescent="0.25">
      <c r="A3" s="1">
        <v>2005</v>
      </c>
      <c r="B3" s="2" t="s">
        <v>10</v>
      </c>
      <c r="C3" s="12" t="s">
        <v>10</v>
      </c>
      <c r="D3" s="2" t="s">
        <v>10</v>
      </c>
      <c r="E3" s="12" t="s">
        <v>10</v>
      </c>
      <c r="F3" s="2" t="s">
        <v>10</v>
      </c>
      <c r="G3" s="12" t="s">
        <v>10</v>
      </c>
      <c r="H3" s="2" t="s">
        <v>10</v>
      </c>
      <c r="I3" s="2" t="s">
        <v>10</v>
      </c>
      <c r="J3" s="2" t="s">
        <v>10</v>
      </c>
      <c r="K3" s="12" t="s">
        <v>10</v>
      </c>
      <c r="L3" s="2" t="s">
        <v>10</v>
      </c>
      <c r="M3" s="2" t="s">
        <v>10</v>
      </c>
    </row>
    <row r="4" spans="1:13" x14ac:dyDescent="0.25">
      <c r="A4" s="1">
        <v>2006</v>
      </c>
      <c r="B4" s="2">
        <v>-90.108879442557736</v>
      </c>
      <c r="C4" s="12">
        <f>B4/100</f>
        <v>-0.90108879442557732</v>
      </c>
      <c r="D4" s="2">
        <v>-29.685766200931575</v>
      </c>
      <c r="E4" s="12">
        <f>D4/100</f>
        <v>-0.29685766200931574</v>
      </c>
      <c r="F4" s="2">
        <v>131.80460643832021</v>
      </c>
      <c r="G4" s="12">
        <f>F4/100</f>
        <v>1.3180460643832022</v>
      </c>
      <c r="H4" s="2">
        <v>-51.751582768173705</v>
      </c>
      <c r="I4" s="12">
        <f>H4/100</f>
        <v>-0.5175158276817371</v>
      </c>
      <c r="J4" s="2">
        <v>16.020323973343565</v>
      </c>
      <c r="K4" s="12">
        <f>J4/100</f>
        <v>0.16020323973343564</v>
      </c>
      <c r="L4" s="2">
        <f>B4+D4+F4+H4+J4</f>
        <v>-23.721297999999237</v>
      </c>
      <c r="M4" s="2">
        <f>L4/100</f>
        <v>-0.23721297999999236</v>
      </c>
    </row>
    <row r="5" spans="1:13" x14ac:dyDescent="0.25">
      <c r="A5" s="1">
        <v>2007</v>
      </c>
      <c r="B5" s="2">
        <v>-346.26981021978742</v>
      </c>
      <c r="C5" s="12">
        <f t="shared" ref="C5:C18" si="0">B5/100</f>
        <v>-3.4626981021978742</v>
      </c>
      <c r="D5" s="2">
        <v>-1.3410266072743378</v>
      </c>
      <c r="E5" s="12">
        <f t="shared" ref="E5:E19" si="1">D5/100</f>
        <v>-1.3410266072743378E-2</v>
      </c>
      <c r="F5" s="2">
        <v>377.42495160234455</v>
      </c>
      <c r="G5" s="12">
        <f t="shared" ref="G5:G18" si="2">F5/100</f>
        <v>3.7742495160234455</v>
      </c>
      <c r="H5" s="2">
        <v>-100.43652367903083</v>
      </c>
      <c r="I5" s="12">
        <f t="shared" ref="I5:I18" si="3">H5/100</f>
        <v>-1.0043652367903082</v>
      </c>
      <c r="J5" s="2">
        <v>31.530160903748609</v>
      </c>
      <c r="K5" s="12">
        <f t="shared" ref="K5:K18" si="4">J5/100</f>
        <v>0.31530160903748611</v>
      </c>
      <c r="L5" s="2">
        <f t="shared" ref="L5:L18" si="5">B5+D5+F5+H5+J5</f>
        <v>-39.092247999999415</v>
      </c>
      <c r="M5" s="2">
        <f t="shared" ref="M5:M18" si="6">L5/100</f>
        <v>-0.39092247999999413</v>
      </c>
    </row>
    <row r="6" spans="1:13" x14ac:dyDescent="0.25">
      <c r="A6" s="1">
        <v>2008</v>
      </c>
      <c r="B6" s="2">
        <v>-643.34942457158695</v>
      </c>
      <c r="C6" s="12">
        <f t="shared" si="0"/>
        <v>-6.4334942457158695</v>
      </c>
      <c r="D6" s="2">
        <v>19.04051810133647</v>
      </c>
      <c r="E6" s="12">
        <f t="shared" si="1"/>
        <v>0.1904051810133647</v>
      </c>
      <c r="F6" s="2">
        <v>693.89432647939577</v>
      </c>
      <c r="G6" s="12">
        <f t="shared" si="2"/>
        <v>6.9389432647939575</v>
      </c>
      <c r="H6" s="2">
        <v>-143.14744323017118</v>
      </c>
      <c r="I6" s="12">
        <f t="shared" si="3"/>
        <v>-1.4314744323017117</v>
      </c>
      <c r="J6" s="2">
        <v>40.606341221021665</v>
      </c>
      <c r="K6" s="12">
        <f t="shared" si="4"/>
        <v>0.40606341221021663</v>
      </c>
      <c r="L6" s="2">
        <f t="shared" si="5"/>
        <v>-32.955682000004202</v>
      </c>
      <c r="M6" s="2">
        <f t="shared" si="6"/>
        <v>-0.32955682000004205</v>
      </c>
    </row>
    <row r="7" spans="1:13" x14ac:dyDescent="0.25">
      <c r="A7" s="1">
        <v>2009</v>
      </c>
      <c r="B7" s="2">
        <v>-734.20715227699168</v>
      </c>
      <c r="C7" s="12">
        <f t="shared" si="0"/>
        <v>-7.3420715227699169</v>
      </c>
      <c r="D7" s="2">
        <v>13.295566317355194</v>
      </c>
      <c r="E7" s="12">
        <f t="shared" si="1"/>
        <v>0.13295566317355192</v>
      </c>
      <c r="F7" s="2">
        <v>844.97818968067236</v>
      </c>
      <c r="G7" s="12">
        <f t="shared" si="2"/>
        <v>8.4497818968067229</v>
      </c>
      <c r="H7" s="2">
        <v>-195.27245768046612</v>
      </c>
      <c r="I7" s="12">
        <f t="shared" si="3"/>
        <v>-1.9527245768046613</v>
      </c>
      <c r="J7" s="2">
        <v>51.844927959430628</v>
      </c>
      <c r="K7" s="12">
        <f t="shared" si="4"/>
        <v>0.51844927959430631</v>
      </c>
      <c r="L7" s="2">
        <f t="shared" si="5"/>
        <v>-19.360925999999587</v>
      </c>
      <c r="M7" s="2">
        <f t="shared" si="6"/>
        <v>-0.19360925999999587</v>
      </c>
    </row>
    <row r="8" spans="1:13" x14ac:dyDescent="0.25">
      <c r="A8" s="1">
        <v>2010</v>
      </c>
      <c r="B8" s="2">
        <v>-951.90267139881337</v>
      </c>
      <c r="C8" s="12">
        <f t="shared" si="0"/>
        <v>-9.5190267139881328</v>
      </c>
      <c r="D8" s="2">
        <v>21.16827798876864</v>
      </c>
      <c r="E8" s="12">
        <f t="shared" si="1"/>
        <v>0.21168277988768641</v>
      </c>
      <c r="F8" s="2">
        <v>1258.4002652678223</v>
      </c>
      <c r="G8" s="12">
        <f t="shared" si="2"/>
        <v>12.584002652678222</v>
      </c>
      <c r="H8" s="2">
        <v>-409.64224976227865</v>
      </c>
      <c r="I8" s="12">
        <f t="shared" si="3"/>
        <v>-4.0964224976227861</v>
      </c>
      <c r="J8" s="2">
        <v>65.427008904502657</v>
      </c>
      <c r="K8" s="12">
        <f t="shared" si="4"/>
        <v>0.65427008904502659</v>
      </c>
      <c r="L8" s="2">
        <f t="shared" si="5"/>
        <v>-16.549368999998421</v>
      </c>
      <c r="M8" s="2">
        <f t="shared" si="6"/>
        <v>-0.16549368999998421</v>
      </c>
    </row>
    <row r="9" spans="1:13" x14ac:dyDescent="0.25">
      <c r="A9" s="1">
        <v>2011</v>
      </c>
      <c r="B9" s="2">
        <v>-1278.1241164679641</v>
      </c>
      <c r="C9" s="12">
        <f t="shared" si="0"/>
        <v>-12.78124116467964</v>
      </c>
      <c r="D9" s="2">
        <v>-7.3702728784528286</v>
      </c>
      <c r="E9" s="12">
        <f t="shared" si="1"/>
        <v>-7.3702728784528285E-2</v>
      </c>
      <c r="F9" s="2">
        <v>1644.9114087469034</v>
      </c>
      <c r="G9" s="12">
        <f t="shared" si="2"/>
        <v>16.449114087469034</v>
      </c>
      <c r="H9" s="2">
        <v>-476.13110157542309</v>
      </c>
      <c r="I9" s="12">
        <f t="shared" si="3"/>
        <v>-4.7613110157542309</v>
      </c>
      <c r="J9" s="2">
        <v>100.30345017493738</v>
      </c>
      <c r="K9" s="12">
        <f t="shared" si="4"/>
        <v>1.0030345017493738</v>
      </c>
      <c r="L9" s="2">
        <f t="shared" si="5"/>
        <v>-16.410631999999282</v>
      </c>
      <c r="M9" s="2">
        <f t="shared" si="6"/>
        <v>-0.16410631999999281</v>
      </c>
    </row>
    <row r="10" spans="1:13" x14ac:dyDescent="0.25">
      <c r="A10" s="1">
        <v>2012</v>
      </c>
      <c r="B10" s="2">
        <v>-1437.7491078005812</v>
      </c>
      <c r="C10" s="12">
        <f t="shared" si="0"/>
        <v>-14.377491078005812</v>
      </c>
      <c r="D10" s="2">
        <v>-32.160659113221762</v>
      </c>
      <c r="E10" s="12">
        <f t="shared" si="1"/>
        <v>-0.32160659113221762</v>
      </c>
      <c r="F10" s="2">
        <v>1856.3399839827982</v>
      </c>
      <c r="G10" s="12">
        <f t="shared" si="2"/>
        <v>18.563399839827984</v>
      </c>
      <c r="H10" s="2">
        <v>-524.03079983528471</v>
      </c>
      <c r="I10" s="12">
        <f t="shared" si="3"/>
        <v>-5.2403079983528471</v>
      </c>
      <c r="J10" s="2">
        <v>121.95347476629179</v>
      </c>
      <c r="K10" s="12">
        <f t="shared" si="4"/>
        <v>1.2195347476629179</v>
      </c>
      <c r="L10" s="2">
        <f t="shared" si="5"/>
        <v>-15.647107999997658</v>
      </c>
      <c r="M10" s="2">
        <f t="shared" si="6"/>
        <v>-0.15647107999997659</v>
      </c>
    </row>
    <row r="11" spans="1:13" x14ac:dyDescent="0.25">
      <c r="A11" s="1">
        <v>2013</v>
      </c>
      <c r="B11" s="2">
        <v>-1520.9069392838505</v>
      </c>
      <c r="C11" s="12">
        <f t="shared" si="0"/>
        <v>-15.209069392838506</v>
      </c>
      <c r="D11" s="2">
        <v>-55.206978865573852</v>
      </c>
      <c r="E11" s="12">
        <f t="shared" si="1"/>
        <v>-0.55206978865573852</v>
      </c>
      <c r="F11" s="2">
        <v>2010.3533671161667</v>
      </c>
      <c r="G11" s="12">
        <f t="shared" si="2"/>
        <v>20.103533671161667</v>
      </c>
      <c r="H11" s="2">
        <v>-592.0655858072829</v>
      </c>
      <c r="I11" s="12">
        <f t="shared" si="3"/>
        <v>-5.9206558580728288</v>
      </c>
      <c r="J11" s="2">
        <v>137.66801084053998</v>
      </c>
      <c r="K11" s="12">
        <f t="shared" si="4"/>
        <v>1.3766801084053997</v>
      </c>
      <c r="L11" s="2">
        <f t="shared" si="5"/>
        <v>-20.158126000000493</v>
      </c>
      <c r="M11" s="2">
        <f t="shared" si="6"/>
        <v>-0.20158126000000492</v>
      </c>
    </row>
    <row r="12" spans="1:13" x14ac:dyDescent="0.25">
      <c r="A12" s="1">
        <v>2014</v>
      </c>
      <c r="B12" s="2">
        <v>-1568.403888278825</v>
      </c>
      <c r="C12" s="12">
        <f t="shared" si="0"/>
        <v>-15.684038882788251</v>
      </c>
      <c r="D12" s="2">
        <v>-75.299000039356585</v>
      </c>
      <c r="E12" s="12">
        <f t="shared" si="1"/>
        <v>-0.75299000039356589</v>
      </c>
      <c r="F12" s="2">
        <v>2151.8916054031515</v>
      </c>
      <c r="G12" s="12">
        <f t="shared" si="2"/>
        <v>21.518916054031514</v>
      </c>
      <c r="H12" s="2">
        <v>-663.74298435769992</v>
      </c>
      <c r="I12" s="12">
        <f t="shared" si="3"/>
        <v>-6.6374298435769994</v>
      </c>
      <c r="J12" s="2">
        <v>158.08386127272934</v>
      </c>
      <c r="K12" s="12">
        <f t="shared" si="4"/>
        <v>1.5808386127272933</v>
      </c>
      <c r="L12" s="2">
        <f t="shared" si="5"/>
        <v>2.5295939999994062</v>
      </c>
      <c r="M12" s="2">
        <f t="shared" si="6"/>
        <v>2.5295939999994063E-2</v>
      </c>
    </row>
    <row r="13" spans="1:13" x14ac:dyDescent="0.25">
      <c r="A13" s="1">
        <v>2015</v>
      </c>
      <c r="B13" s="2">
        <v>-1741.9400681082093</v>
      </c>
      <c r="C13" s="12">
        <f t="shared" si="0"/>
        <v>-17.419400681082092</v>
      </c>
      <c r="D13" s="2">
        <v>-66.710851245926889</v>
      </c>
      <c r="E13" s="12">
        <f t="shared" si="1"/>
        <v>-0.66710851245926894</v>
      </c>
      <c r="F13" s="2">
        <v>2386.0270123848281</v>
      </c>
      <c r="G13" s="12">
        <f t="shared" si="2"/>
        <v>23.860270123848281</v>
      </c>
      <c r="H13" s="2">
        <v>-756.9276083552129</v>
      </c>
      <c r="I13" s="12">
        <f t="shared" si="3"/>
        <v>-7.5692760835521291</v>
      </c>
      <c r="J13" s="2">
        <v>164.69925232452118</v>
      </c>
      <c r="K13" s="12">
        <f t="shared" si="4"/>
        <v>1.6469925232452118</v>
      </c>
      <c r="L13" s="2">
        <f t="shared" si="5"/>
        <v>-14.852262999999823</v>
      </c>
      <c r="M13" s="2">
        <f t="shared" si="6"/>
        <v>-0.14852262999999824</v>
      </c>
    </row>
    <row r="14" spans="1:13" x14ac:dyDescent="0.25">
      <c r="A14" s="1">
        <v>2016</v>
      </c>
      <c r="B14" s="2">
        <v>-1765.0299212936238</v>
      </c>
      <c r="C14" s="12">
        <f t="shared" si="0"/>
        <v>-17.65029921293624</v>
      </c>
      <c r="D14" s="2">
        <v>-96.643916874188164</v>
      </c>
      <c r="E14" s="12">
        <f t="shared" si="1"/>
        <v>-0.96643916874188163</v>
      </c>
      <c r="F14" s="2">
        <v>2500.0707652438573</v>
      </c>
      <c r="G14" s="12">
        <f t="shared" si="2"/>
        <v>25.000707652438575</v>
      </c>
      <c r="H14" s="2">
        <v>-837.11547036534785</v>
      </c>
      <c r="I14" s="12">
        <f t="shared" si="3"/>
        <v>-8.3711547036534792</v>
      </c>
      <c r="J14" s="2">
        <v>178.67232028930292</v>
      </c>
      <c r="K14" s="12">
        <f t="shared" si="4"/>
        <v>1.7867232028930291</v>
      </c>
      <c r="L14" s="2">
        <f t="shared" si="5"/>
        <v>-20.046222999999571</v>
      </c>
      <c r="M14" s="2">
        <f t="shared" si="6"/>
        <v>-0.20046222999999572</v>
      </c>
    </row>
    <row r="15" spans="1:13" x14ac:dyDescent="0.25">
      <c r="A15" s="1">
        <v>2017</v>
      </c>
      <c r="B15" s="2">
        <v>-1748.9744291461509</v>
      </c>
      <c r="C15" s="12">
        <f t="shared" si="0"/>
        <v>-17.489744291461509</v>
      </c>
      <c r="D15" s="2">
        <v>-116.10415108865398</v>
      </c>
      <c r="E15" s="12">
        <f t="shared" si="1"/>
        <v>-1.1610415108865397</v>
      </c>
      <c r="F15" s="2">
        <v>2548.7133496977508</v>
      </c>
      <c r="G15" s="12">
        <f t="shared" si="2"/>
        <v>25.487133496977506</v>
      </c>
      <c r="H15" s="2">
        <v>-906.64348937491559</v>
      </c>
      <c r="I15" s="12">
        <f t="shared" si="3"/>
        <v>-9.0664348937491557</v>
      </c>
      <c r="J15" s="2">
        <v>186.81025791196637</v>
      </c>
      <c r="K15" s="12">
        <f t="shared" si="4"/>
        <v>1.8681025791196637</v>
      </c>
      <c r="L15" s="2">
        <f t="shared" si="5"/>
        <v>-36.198462000003218</v>
      </c>
      <c r="M15" s="2">
        <f t="shared" si="6"/>
        <v>-0.36198462000003218</v>
      </c>
    </row>
    <row r="16" spans="1:13" x14ac:dyDescent="0.25">
      <c r="A16" s="1">
        <v>2018</v>
      </c>
      <c r="B16" s="2">
        <v>-1727.1233983164641</v>
      </c>
      <c r="C16" s="12">
        <f t="shared" si="0"/>
        <v>-17.271233983164642</v>
      </c>
      <c r="D16" s="2">
        <v>-158.12407242828743</v>
      </c>
      <c r="E16" s="12">
        <f t="shared" si="1"/>
        <v>-1.5812407242828743</v>
      </c>
      <c r="F16" s="2">
        <v>2594.7587889654847</v>
      </c>
      <c r="G16" s="12">
        <f t="shared" si="2"/>
        <v>25.947587889654848</v>
      </c>
      <c r="H16" s="2">
        <v>-961.68781225365274</v>
      </c>
      <c r="I16" s="12">
        <f t="shared" si="3"/>
        <v>-9.6168781225365265</v>
      </c>
      <c r="J16" s="2">
        <v>190.30179603291614</v>
      </c>
      <c r="K16" s="12">
        <f t="shared" si="4"/>
        <v>1.9030179603291615</v>
      </c>
      <c r="L16" s="2">
        <f t="shared" si="5"/>
        <v>-61.874698000003519</v>
      </c>
      <c r="M16" s="2">
        <f t="shared" si="6"/>
        <v>-0.61874698000003514</v>
      </c>
    </row>
    <row r="17" spans="1:13" x14ac:dyDescent="0.25">
      <c r="A17" s="1">
        <v>2019</v>
      </c>
      <c r="B17" s="2">
        <v>-1816.6259833563522</v>
      </c>
      <c r="C17" s="12">
        <f t="shared" si="0"/>
        <v>-18.166259833563522</v>
      </c>
      <c r="D17" s="2">
        <v>-154.66420323657641</v>
      </c>
      <c r="E17" s="12">
        <f t="shared" si="1"/>
        <v>-1.5466420323657641</v>
      </c>
      <c r="F17" s="2">
        <v>2726.5326504608615</v>
      </c>
      <c r="G17" s="12">
        <f t="shared" si="2"/>
        <v>27.265326504608616</v>
      </c>
      <c r="H17" s="2">
        <v>-1034.7522836197079</v>
      </c>
      <c r="I17" s="12">
        <f t="shared" si="3"/>
        <v>-10.347522836197079</v>
      </c>
      <c r="J17" s="2">
        <v>193.80566775177303</v>
      </c>
      <c r="K17" s="12">
        <f t="shared" si="4"/>
        <v>1.9380566775177304</v>
      </c>
      <c r="L17" s="2">
        <f t="shared" si="5"/>
        <v>-85.704152000001983</v>
      </c>
      <c r="M17" s="2">
        <f t="shared" si="6"/>
        <v>-0.85704152000001987</v>
      </c>
    </row>
    <row r="18" spans="1:13" x14ac:dyDescent="0.25">
      <c r="A18" s="1">
        <v>2020</v>
      </c>
      <c r="B18" s="2">
        <v>-1945.6947109094374</v>
      </c>
      <c r="C18" s="12">
        <f t="shared" si="0"/>
        <v>-19.456947109094372</v>
      </c>
      <c r="D18" s="2">
        <v>-130.10816118029061</v>
      </c>
      <c r="E18" s="12">
        <f t="shared" si="1"/>
        <v>-1.301081611802906</v>
      </c>
      <c r="F18" s="2">
        <v>2887.896872000405</v>
      </c>
      <c r="G18" s="12">
        <f t="shared" si="2"/>
        <v>28.87896872000405</v>
      </c>
      <c r="H18" s="2">
        <v>-1097.4042555977176</v>
      </c>
      <c r="I18" s="12">
        <f t="shared" si="3"/>
        <v>-10.974042555977176</v>
      </c>
      <c r="J18" s="2">
        <v>195.2247536870386</v>
      </c>
      <c r="K18" s="12">
        <f t="shared" si="4"/>
        <v>1.952247536870386</v>
      </c>
      <c r="L18" s="2">
        <f t="shared" si="5"/>
        <v>-90.085502000002208</v>
      </c>
      <c r="M18" s="2">
        <f t="shared" si="6"/>
        <v>-0.90085502000002204</v>
      </c>
    </row>
    <row r="19" spans="1:13" x14ac:dyDescent="0.25">
      <c r="A19" s="1" t="s">
        <v>26</v>
      </c>
      <c r="B19" s="2">
        <f>SUM(B4:B18)</f>
        <v>-19316.410500871192</v>
      </c>
      <c r="C19" s="12">
        <f>B19/100</f>
        <v>-193.16410500871191</v>
      </c>
      <c r="D19" s="2">
        <f t="shared" ref="D19:J19" si="7">SUM(D4:D18)</f>
        <v>-869.91469735127407</v>
      </c>
      <c r="E19" s="12">
        <f t="shared" si="1"/>
        <v>-8.6991469735127414</v>
      </c>
      <c r="F19" s="2">
        <f t="shared" si="7"/>
        <v>26613.998143470762</v>
      </c>
      <c r="G19" s="12">
        <f>F19/100</f>
        <v>266.13998143470764</v>
      </c>
      <c r="H19" s="2">
        <f t="shared" si="7"/>
        <v>-8750.7516482623651</v>
      </c>
      <c r="I19" s="12">
        <f>H19/100</f>
        <v>-87.507516482623657</v>
      </c>
      <c r="J19" s="2">
        <f t="shared" si="7"/>
        <v>1832.9516080140638</v>
      </c>
      <c r="K19" s="12">
        <f>J19/100</f>
        <v>18.329516080140639</v>
      </c>
      <c r="L19" s="2">
        <f>SUM(L4:L18)</f>
        <v>-490.12709500000915</v>
      </c>
      <c r="M19" s="2">
        <f>L19/100</f>
        <v>-4.9012709500000913</v>
      </c>
    </row>
    <row r="20" spans="1:13" ht="16.8" x14ac:dyDescent="0.25">
      <c r="B20" s="2" t="s">
        <v>67</v>
      </c>
      <c r="C20" s="2" t="s">
        <v>68</v>
      </c>
      <c r="D20" s="2" t="s">
        <v>67</v>
      </c>
      <c r="E20" s="2" t="s">
        <v>68</v>
      </c>
      <c r="F20" s="2" t="s">
        <v>67</v>
      </c>
      <c r="G20" s="2" t="s">
        <v>68</v>
      </c>
      <c r="H20" s="2" t="s">
        <v>67</v>
      </c>
      <c r="I20" s="2" t="s">
        <v>68</v>
      </c>
      <c r="J20" s="2" t="s">
        <v>67</v>
      </c>
      <c r="K20" s="2" t="s">
        <v>68</v>
      </c>
      <c r="L20" s="2" t="s">
        <v>67</v>
      </c>
      <c r="M20" s="2" t="s">
        <v>68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C51C8-24B7-4086-8584-D394CDB8A108}">
  <dimension ref="A1:G19"/>
  <sheetViews>
    <sheetView workbookViewId="0">
      <selection activeCell="F25" sqref="F25"/>
    </sheetView>
  </sheetViews>
  <sheetFormatPr defaultRowHeight="13.8" x14ac:dyDescent="0.25"/>
  <cols>
    <col min="1" max="1" width="21.44140625" style="2" bestFit="1" customWidth="1"/>
    <col min="2" max="6" width="8.88671875" style="2"/>
    <col min="7" max="7" width="12.77734375" style="2" bestFit="1" customWidth="1"/>
    <col min="8" max="16384" width="8.88671875" style="2"/>
  </cols>
  <sheetData>
    <row r="1" spans="1:7" ht="16.8" x14ac:dyDescent="0.25">
      <c r="A1" s="2" t="s">
        <v>61</v>
      </c>
    </row>
    <row r="2" spans="1:7" x14ac:dyDescent="0.25">
      <c r="A2" s="3" t="s">
        <v>44</v>
      </c>
      <c r="B2" s="2" t="s">
        <v>62</v>
      </c>
      <c r="C2" s="2" t="s">
        <v>63</v>
      </c>
      <c r="D2" s="2" t="s">
        <v>64</v>
      </c>
      <c r="E2" s="2" t="s">
        <v>65</v>
      </c>
      <c r="F2" s="2" t="s">
        <v>66</v>
      </c>
      <c r="G2" s="2" t="s">
        <v>26</v>
      </c>
    </row>
    <row r="3" spans="1:7" x14ac:dyDescent="0.25">
      <c r="A3" s="1">
        <v>2005</v>
      </c>
      <c r="B3" s="2" t="s">
        <v>10</v>
      </c>
      <c r="C3" s="2" t="s">
        <v>10</v>
      </c>
      <c r="D3" s="2" t="s">
        <v>10</v>
      </c>
      <c r="E3" s="2" t="s">
        <v>10</v>
      </c>
      <c r="F3" s="2" t="s">
        <v>10</v>
      </c>
      <c r="G3" s="2" t="s">
        <v>10</v>
      </c>
    </row>
    <row r="4" spans="1:7" x14ac:dyDescent="0.25">
      <c r="A4" s="1">
        <v>2006</v>
      </c>
      <c r="B4" s="2">
        <v>-90.108879442557736</v>
      </c>
      <c r="C4" s="2">
        <v>-29.685766200931575</v>
      </c>
      <c r="D4" s="2">
        <v>131.80460643832021</v>
      </c>
      <c r="E4" s="2">
        <v>-51.751582768173705</v>
      </c>
      <c r="F4" s="2">
        <v>16.020323973343565</v>
      </c>
      <c r="G4" s="2">
        <f>B4+C4+D4+E4+F4</f>
        <v>-23.721297999999237</v>
      </c>
    </row>
    <row r="5" spans="1:7" x14ac:dyDescent="0.25">
      <c r="A5" s="1">
        <v>2007</v>
      </c>
      <c r="B5" s="2">
        <v>-346.26981021978742</v>
      </c>
      <c r="C5" s="2">
        <v>-1.3410266072743378</v>
      </c>
      <c r="D5" s="2">
        <v>377.42495160234455</v>
      </c>
      <c r="E5" s="2">
        <v>-100.43652367903083</v>
      </c>
      <c r="F5" s="2">
        <v>31.530160903748609</v>
      </c>
      <c r="G5" s="2">
        <f t="shared" ref="G5:G18" si="0">B5+C5+D5+E5+F5</f>
        <v>-39.092247999999415</v>
      </c>
    </row>
    <row r="6" spans="1:7" x14ac:dyDescent="0.25">
      <c r="A6" s="1">
        <v>2008</v>
      </c>
      <c r="B6" s="2">
        <v>-643.34942457158695</v>
      </c>
      <c r="C6" s="2">
        <v>19.04051810133647</v>
      </c>
      <c r="D6" s="2">
        <v>693.89432647939577</v>
      </c>
      <c r="E6" s="2">
        <v>-143.14744323017118</v>
      </c>
      <c r="F6" s="2">
        <v>40.606341221021665</v>
      </c>
      <c r="G6" s="2">
        <f t="shared" si="0"/>
        <v>-32.955682000004202</v>
      </c>
    </row>
    <row r="7" spans="1:7" x14ac:dyDescent="0.25">
      <c r="A7" s="1">
        <v>2009</v>
      </c>
      <c r="B7" s="2">
        <v>-734.20715227699168</v>
      </c>
      <c r="C7" s="2">
        <v>13.295566317355194</v>
      </c>
      <c r="D7" s="2">
        <v>844.97818968067236</v>
      </c>
      <c r="E7" s="2">
        <v>-195.27245768046612</v>
      </c>
      <c r="F7" s="2">
        <v>51.844927959430628</v>
      </c>
      <c r="G7" s="2">
        <f t="shared" si="0"/>
        <v>-19.360925999999587</v>
      </c>
    </row>
    <row r="8" spans="1:7" x14ac:dyDescent="0.25">
      <c r="A8" s="1">
        <v>2010</v>
      </c>
      <c r="B8" s="2">
        <v>-951.90267139881337</v>
      </c>
      <c r="C8" s="2">
        <v>21.16827798876864</v>
      </c>
      <c r="D8" s="2">
        <v>1258.4002652678223</v>
      </c>
      <c r="E8" s="2">
        <v>-409.64224976227865</v>
      </c>
      <c r="F8" s="2">
        <v>65.427008904502657</v>
      </c>
      <c r="G8" s="2">
        <f t="shared" si="0"/>
        <v>-16.549368999998421</v>
      </c>
    </row>
    <row r="9" spans="1:7" x14ac:dyDescent="0.25">
      <c r="A9" s="1">
        <v>2011</v>
      </c>
      <c r="B9" s="2">
        <v>-1278.1241164679641</v>
      </c>
      <c r="C9" s="2">
        <v>-7.3702728784528286</v>
      </c>
      <c r="D9" s="2">
        <v>1644.9114087469034</v>
      </c>
      <c r="E9" s="2">
        <v>-476.13110157542309</v>
      </c>
      <c r="F9" s="2">
        <v>100.30345017493738</v>
      </c>
      <c r="G9" s="2">
        <f t="shared" si="0"/>
        <v>-16.410631999999282</v>
      </c>
    </row>
    <row r="10" spans="1:7" x14ac:dyDescent="0.25">
      <c r="A10" s="1">
        <v>2012</v>
      </c>
      <c r="B10" s="2">
        <v>-1437.7491078005812</v>
      </c>
      <c r="C10" s="2">
        <v>-32.160659113221762</v>
      </c>
      <c r="D10" s="2">
        <v>1856.3399839827982</v>
      </c>
      <c r="E10" s="2">
        <v>-524.03079983528471</v>
      </c>
      <c r="F10" s="2">
        <v>121.95347476629179</v>
      </c>
      <c r="G10" s="2">
        <f t="shared" si="0"/>
        <v>-15.647107999997658</v>
      </c>
    </row>
    <row r="11" spans="1:7" x14ac:dyDescent="0.25">
      <c r="A11" s="1">
        <v>2013</v>
      </c>
      <c r="B11" s="2">
        <v>-1520.9069392838505</v>
      </c>
      <c r="C11" s="2">
        <v>-55.206978865573852</v>
      </c>
      <c r="D11" s="2">
        <v>2010.3533671161667</v>
      </c>
      <c r="E11" s="2">
        <v>-592.0655858072829</v>
      </c>
      <c r="F11" s="2">
        <v>137.66801084053998</v>
      </c>
      <c r="G11" s="2">
        <f t="shared" si="0"/>
        <v>-20.158126000000493</v>
      </c>
    </row>
    <row r="12" spans="1:7" x14ac:dyDescent="0.25">
      <c r="A12" s="1">
        <v>2014</v>
      </c>
      <c r="B12" s="2">
        <v>-1568.403888278825</v>
      </c>
      <c r="C12" s="2">
        <v>-75.299000039356585</v>
      </c>
      <c r="D12" s="2">
        <v>2151.8916054031515</v>
      </c>
      <c r="E12" s="2">
        <v>-663.74298435769992</v>
      </c>
      <c r="F12" s="2">
        <v>158.08386127272934</v>
      </c>
      <c r="G12" s="2">
        <f t="shared" si="0"/>
        <v>2.5295939999994062</v>
      </c>
    </row>
    <row r="13" spans="1:7" x14ac:dyDescent="0.25">
      <c r="A13" s="1">
        <v>2015</v>
      </c>
      <c r="B13" s="2">
        <v>-1741.9400681082093</v>
      </c>
      <c r="C13" s="2">
        <v>-66.710851245926889</v>
      </c>
      <c r="D13" s="2">
        <v>2386.0270123848281</v>
      </c>
      <c r="E13" s="2">
        <v>-756.9276083552129</v>
      </c>
      <c r="F13" s="2">
        <v>164.69925232452118</v>
      </c>
      <c r="G13" s="2">
        <f t="shared" si="0"/>
        <v>-14.852262999999823</v>
      </c>
    </row>
    <row r="14" spans="1:7" x14ac:dyDescent="0.25">
      <c r="A14" s="1">
        <v>2016</v>
      </c>
      <c r="B14" s="2">
        <v>-1765.0299212936238</v>
      </c>
      <c r="C14" s="2">
        <v>-96.643916874188164</v>
      </c>
      <c r="D14" s="2">
        <v>2500.0707652438573</v>
      </c>
      <c r="E14" s="2">
        <v>-837.11547036534785</v>
      </c>
      <c r="F14" s="2">
        <v>178.67232028930292</v>
      </c>
      <c r="G14" s="2">
        <f t="shared" si="0"/>
        <v>-20.046222999999571</v>
      </c>
    </row>
    <row r="15" spans="1:7" x14ac:dyDescent="0.25">
      <c r="A15" s="1">
        <v>2017</v>
      </c>
      <c r="B15" s="2">
        <v>-1748.9744291461509</v>
      </c>
      <c r="C15" s="2">
        <v>-116.10415108865398</v>
      </c>
      <c r="D15" s="2">
        <v>2548.7133496977508</v>
      </c>
      <c r="E15" s="2">
        <v>-906.64348937491559</v>
      </c>
      <c r="F15" s="2">
        <v>186.81025791196637</v>
      </c>
      <c r="G15" s="2">
        <f t="shared" si="0"/>
        <v>-36.198462000003218</v>
      </c>
    </row>
    <row r="16" spans="1:7" x14ac:dyDescent="0.25">
      <c r="A16" s="1">
        <v>2018</v>
      </c>
      <c r="B16" s="2">
        <v>-1727.1233983164641</v>
      </c>
      <c r="C16" s="2">
        <v>-158.12407242828743</v>
      </c>
      <c r="D16" s="2">
        <v>2594.7587889654847</v>
      </c>
      <c r="E16" s="2">
        <v>-961.68781225365274</v>
      </c>
      <c r="F16" s="2">
        <v>190.30179603291614</v>
      </c>
      <c r="G16" s="2">
        <f t="shared" si="0"/>
        <v>-61.874698000003519</v>
      </c>
    </row>
    <row r="17" spans="1:7" x14ac:dyDescent="0.25">
      <c r="A17" s="1">
        <v>2019</v>
      </c>
      <c r="B17" s="2">
        <v>-1816.6259833563522</v>
      </c>
      <c r="C17" s="2">
        <v>-154.66420323657641</v>
      </c>
      <c r="D17" s="2">
        <v>2726.5326504608615</v>
      </c>
      <c r="E17" s="2">
        <v>-1034.7522836197079</v>
      </c>
      <c r="F17" s="2">
        <v>193.80566775177303</v>
      </c>
      <c r="G17" s="2">
        <f t="shared" si="0"/>
        <v>-85.704152000001983</v>
      </c>
    </row>
    <row r="18" spans="1:7" x14ac:dyDescent="0.25">
      <c r="A18" s="1">
        <v>2020</v>
      </c>
      <c r="B18" s="2">
        <v>-1945.6947109094374</v>
      </c>
      <c r="C18" s="2">
        <v>-130.10816118029061</v>
      </c>
      <c r="D18" s="2">
        <v>2887.896872000405</v>
      </c>
      <c r="E18" s="2">
        <v>-1097.4042555977176</v>
      </c>
      <c r="F18" s="2">
        <v>195.2247536870386</v>
      </c>
      <c r="G18" s="2">
        <f t="shared" si="0"/>
        <v>-90.085502000002208</v>
      </c>
    </row>
    <row r="19" spans="1:7" x14ac:dyDescent="0.25">
      <c r="A19" s="1" t="s">
        <v>26</v>
      </c>
      <c r="B19" s="2">
        <f>SUM(B4:B18)</f>
        <v>-19316.410500871192</v>
      </c>
      <c r="C19" s="2">
        <f t="shared" ref="C19:F19" si="1">SUM(C4:C18)</f>
        <v>-869.91469735127407</v>
      </c>
      <c r="D19" s="2">
        <f t="shared" si="1"/>
        <v>26613.998143470762</v>
      </c>
      <c r="E19" s="2">
        <f t="shared" si="1"/>
        <v>-8750.7516482623651</v>
      </c>
      <c r="F19" s="2">
        <f t="shared" si="1"/>
        <v>1832.9516080140638</v>
      </c>
      <c r="G19" s="2">
        <f>SUM(G4:G18)</f>
        <v>-490.12709500000915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6071E-A7DE-4653-8EE9-8C465550BE91}">
  <dimension ref="A1:Z18"/>
  <sheetViews>
    <sheetView workbookViewId="0">
      <selection activeCell="G5" sqref="G5"/>
    </sheetView>
  </sheetViews>
  <sheetFormatPr defaultRowHeight="13.8" x14ac:dyDescent="0.25"/>
  <cols>
    <col min="1" max="1" width="7.5546875" style="2" bestFit="1" customWidth="1"/>
    <col min="2" max="2" width="11.88671875" style="2" customWidth="1"/>
    <col min="3" max="3" width="19" style="2" customWidth="1"/>
    <col min="4" max="4" width="22.88671875" style="2" customWidth="1"/>
    <col min="5" max="5" width="15.44140625" style="2" customWidth="1"/>
    <col min="6" max="6" width="17.6640625" style="2" customWidth="1"/>
    <col min="7" max="7" width="6.88671875" style="2" customWidth="1"/>
    <col min="8" max="8" width="13.109375" style="2" bestFit="1" customWidth="1"/>
    <col min="9" max="9" width="11.77734375" style="2" customWidth="1"/>
    <col min="10" max="10" width="11.33203125" style="2" customWidth="1"/>
    <col min="11" max="11" width="8.77734375" style="2" customWidth="1"/>
    <col min="12" max="12" width="5.5546875" style="2" bestFit="1" customWidth="1"/>
    <col min="13" max="14" width="8.88671875" style="2"/>
    <col min="15" max="15" width="10.33203125" style="2" customWidth="1"/>
    <col min="16" max="16" width="13" style="2" customWidth="1"/>
    <col min="17" max="17" width="13.88671875" style="2" bestFit="1" customWidth="1"/>
    <col min="18" max="16384" width="8.88671875" style="2"/>
  </cols>
  <sheetData>
    <row r="1" spans="1:26" ht="20.399999999999999" customHeight="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H1" s="2" t="s">
        <v>14</v>
      </c>
      <c r="I1" s="2" t="s">
        <v>16</v>
      </c>
      <c r="J1" s="2" t="s">
        <v>18</v>
      </c>
      <c r="K1" s="2" t="s">
        <v>20</v>
      </c>
      <c r="L1" s="2" t="s">
        <v>22</v>
      </c>
      <c r="R1" s="9"/>
      <c r="T1" s="9"/>
      <c r="V1" s="9"/>
      <c r="X1" s="9"/>
      <c r="Z1" s="9"/>
    </row>
    <row r="2" spans="1:26" s="3" customFormat="1" ht="55.2" x14ac:dyDescent="0.25">
      <c r="A2" s="3" t="s">
        <v>44</v>
      </c>
      <c r="B2" s="3" t="s">
        <v>45</v>
      </c>
      <c r="C2" s="3" t="s">
        <v>48</v>
      </c>
      <c r="D2" s="3" t="s">
        <v>50</v>
      </c>
      <c r="E2" s="3" t="s">
        <v>51</v>
      </c>
      <c r="F2" s="3" t="s">
        <v>52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4</v>
      </c>
      <c r="N2" s="3" t="s">
        <v>9</v>
      </c>
      <c r="O2" s="3" t="s">
        <v>12</v>
      </c>
      <c r="P2" s="3" t="s">
        <v>13</v>
      </c>
      <c r="Q2" s="3" t="s">
        <v>15</v>
      </c>
      <c r="R2" s="10" t="s">
        <v>56</v>
      </c>
      <c r="S2" s="3" t="s">
        <v>17</v>
      </c>
      <c r="T2" s="10" t="s">
        <v>57</v>
      </c>
      <c r="U2" s="3" t="s">
        <v>19</v>
      </c>
      <c r="V2" s="10" t="s">
        <v>58</v>
      </c>
      <c r="W2" s="3" t="s">
        <v>21</v>
      </c>
      <c r="X2" s="10" t="s">
        <v>59</v>
      </c>
      <c r="Y2" s="3" t="s">
        <v>23</v>
      </c>
      <c r="Z2" s="10" t="s">
        <v>60</v>
      </c>
    </row>
    <row r="3" spans="1:26" x14ac:dyDescent="0.25">
      <c r="A3" s="1">
        <v>2005</v>
      </c>
      <c r="B3" s="6">
        <v>1807.564695</v>
      </c>
      <c r="C3" s="1">
        <v>18902000</v>
      </c>
      <c r="D3" s="1">
        <v>25769800</v>
      </c>
      <c r="E3" s="1">
        <v>3756</v>
      </c>
      <c r="F3" s="1">
        <v>7588</v>
      </c>
      <c r="H3" s="2">
        <f>B3/C3</f>
        <v>9.5628224261982858E-5</v>
      </c>
      <c r="I3" s="2">
        <f>C3/D3</f>
        <v>0.73349424520174777</v>
      </c>
      <c r="J3" s="2">
        <f>D3/E3</f>
        <v>6860.9691160809371</v>
      </c>
      <c r="K3" s="2">
        <f>E3/F3</f>
        <v>0.49499209277807066</v>
      </c>
      <c r="L3" s="2">
        <f>F3</f>
        <v>7588</v>
      </c>
      <c r="N3" s="2" t="s">
        <v>11</v>
      </c>
      <c r="O3" s="2" t="s">
        <v>11</v>
      </c>
      <c r="P3" s="2" t="s">
        <v>11</v>
      </c>
      <c r="Q3" s="2" t="s">
        <v>11</v>
      </c>
      <c r="R3" s="9" t="s">
        <v>11</v>
      </c>
      <c r="S3" s="2" t="s">
        <v>11</v>
      </c>
      <c r="T3" s="9" t="s">
        <v>11</v>
      </c>
      <c r="U3" s="2" t="s">
        <v>11</v>
      </c>
      <c r="V3" s="9" t="s">
        <v>11</v>
      </c>
      <c r="W3" s="2" t="s">
        <v>11</v>
      </c>
      <c r="X3" s="9" t="s">
        <v>11</v>
      </c>
      <c r="Y3" s="2" t="s">
        <v>11</v>
      </c>
      <c r="Z3" s="9" t="s">
        <v>11</v>
      </c>
    </row>
    <row r="4" spans="1:26" x14ac:dyDescent="0.25">
      <c r="A4" s="1">
        <v>2006</v>
      </c>
      <c r="B4" s="6">
        <v>1783.8433970000001</v>
      </c>
      <c r="C4" s="1">
        <v>19613900</v>
      </c>
      <c r="D4" s="1">
        <v>27186100</v>
      </c>
      <c r="E4" s="1">
        <v>3682</v>
      </c>
      <c r="F4" s="1">
        <v>7656</v>
      </c>
      <c r="H4" s="2">
        <f t="shared" ref="H4:H18" si="0">B4/C4</f>
        <v>9.0947919434686625E-5</v>
      </c>
      <c r="I4" s="2">
        <f t="shared" ref="I4:I18" si="1">C4/D4</f>
        <v>0.72146795605107017</v>
      </c>
      <c r="J4" s="2">
        <f t="shared" ref="J4:J18" si="2">D4/E4</f>
        <v>7383.5143943508965</v>
      </c>
      <c r="K4" s="2">
        <f t="shared" ref="K4:K18" si="3">E4/F4</f>
        <v>0.48092998955067923</v>
      </c>
      <c r="L4" s="2">
        <f t="shared" ref="L4:L18" si="4">F4</f>
        <v>7656</v>
      </c>
      <c r="N4" s="2">
        <f>B4-$B$3</f>
        <v>-23.721297999999933</v>
      </c>
      <c r="O4" s="2">
        <f>LN(B4)-LN($B$3)</f>
        <v>-1.3210218587281553E-2</v>
      </c>
      <c r="P4" s="11">
        <f>N4/O4</f>
        <v>1795.677932448307</v>
      </c>
      <c r="Q4" s="12">
        <f>LN(H4)-LN($H$3)</f>
        <v>-5.0180980572445577E-2</v>
      </c>
      <c r="R4" s="9">
        <f>P4*Q4</f>
        <v>-90.108879442557736</v>
      </c>
      <c r="S4" s="2">
        <f>LN(I4)-LN($I$3)</f>
        <v>-1.6531787613192239E-2</v>
      </c>
      <c r="T4" s="9">
        <f>P4*S4</f>
        <v>-29.685766200931575</v>
      </c>
      <c r="U4" s="2">
        <f>LN(J4)-LN($J$3)</f>
        <v>7.3401028133487145E-2</v>
      </c>
      <c r="V4" s="9">
        <f>P4*U4</f>
        <v>131.80460643832021</v>
      </c>
      <c r="W4" s="2">
        <f>LN(K4)-LN($K$3)</f>
        <v>-2.8820080613015775E-2</v>
      </c>
      <c r="X4" s="9">
        <f>P4*W4</f>
        <v>-51.751582768173705</v>
      </c>
      <c r="Y4" s="2">
        <f>LN(L4)-LN($L$3)</f>
        <v>8.9216020778852823E-3</v>
      </c>
      <c r="Z4" s="9">
        <f>P4*Y4</f>
        <v>16.020323973343565</v>
      </c>
    </row>
    <row r="5" spans="1:26" x14ac:dyDescent="0.25">
      <c r="A5" s="1">
        <v>2007</v>
      </c>
      <c r="B5" s="6">
        <v>1768.4724470000001</v>
      </c>
      <c r="C5" s="1">
        <v>22445100.000000004</v>
      </c>
      <c r="D5" s="1">
        <v>30623200</v>
      </c>
      <c r="E5" s="1">
        <v>3614</v>
      </c>
      <c r="F5" s="1">
        <v>7723</v>
      </c>
      <c r="H5" s="2">
        <f t="shared" si="0"/>
        <v>7.8791025524501998E-5</v>
      </c>
      <c r="I5" s="2">
        <f t="shared" si="1"/>
        <v>0.73294430366519514</v>
      </c>
      <c r="J5" s="2">
        <f t="shared" si="2"/>
        <v>8473.4919756502495</v>
      </c>
      <c r="K5" s="2">
        <f t="shared" si="3"/>
        <v>0.46795286805645475</v>
      </c>
      <c r="L5" s="2">
        <f t="shared" si="4"/>
        <v>7723</v>
      </c>
      <c r="N5" s="2">
        <f t="shared" ref="N5:N18" si="5">B5-$B$3</f>
        <v>-39.092247999999927</v>
      </c>
      <c r="O5" s="2">
        <f t="shared" ref="O5:O18" si="6">LN(B5)-LN($B$3)</f>
        <v>-2.1864317269280953E-2</v>
      </c>
      <c r="P5" s="11">
        <f t="shared" ref="P5:P18" si="7">N5/O5</f>
        <v>1787.9473444580849</v>
      </c>
      <c r="Q5" s="12">
        <f t="shared" ref="Q5:Q18" si="8">LN(H5)-LN($H$3)</f>
        <v>-0.19366890825565086</v>
      </c>
      <c r="R5" s="9">
        <f t="shared" ref="R5:R18" si="9">P5*Q5</f>
        <v>-346.26981021978742</v>
      </c>
      <c r="S5" s="2">
        <f t="shared" ref="S5:S18" si="10">LN(I5)-LN($I$3)</f>
        <v>-7.5003696917080864E-4</v>
      </c>
      <c r="T5" s="9">
        <f t="shared" ref="T5:T18" si="11">P5*S5</f>
        <v>-1.3410266072743378</v>
      </c>
      <c r="U5" s="2">
        <f t="shared" ref="U5:U18" si="12">LN(J5)-LN($J$3)</f>
        <v>0.21109399713152044</v>
      </c>
      <c r="V5" s="9">
        <f t="shared" ref="V5:V18" si="13">P5*U5</f>
        <v>377.42495160234455</v>
      </c>
      <c r="W5" s="2">
        <f t="shared" ref="W5:W18" si="14">LN(K5)-LN($K$3)</f>
        <v>-5.617420669033879E-2</v>
      </c>
      <c r="X5" s="9">
        <f t="shared" ref="X5:X18" si="15">P5*W5</f>
        <v>-100.43652367903083</v>
      </c>
      <c r="Y5" s="2">
        <f t="shared" ref="Y5:Y18" si="16">LN(L5)-LN($L$3)</f>
        <v>1.7634837514359347E-2</v>
      </c>
      <c r="Z5" s="9">
        <f t="shared" ref="Z5:Z18" si="17">P5*Y5</f>
        <v>31.530160903748609</v>
      </c>
    </row>
    <row r="6" spans="1:26" x14ac:dyDescent="0.25">
      <c r="A6" s="1">
        <v>2008</v>
      </c>
      <c r="B6" s="6">
        <v>1774.609013</v>
      </c>
      <c r="C6" s="1">
        <v>26577700</v>
      </c>
      <c r="D6" s="1">
        <v>35851200</v>
      </c>
      <c r="E6" s="1">
        <v>3547</v>
      </c>
      <c r="F6" s="1">
        <v>7762</v>
      </c>
      <c r="H6" s="2">
        <f t="shared" si="0"/>
        <v>6.6770601406442238E-5</v>
      </c>
      <c r="I6" s="2">
        <f t="shared" si="1"/>
        <v>0.74133362342125231</v>
      </c>
      <c r="J6" s="2">
        <f t="shared" si="2"/>
        <v>10107.471102340005</v>
      </c>
      <c r="K6" s="2">
        <f t="shared" si="3"/>
        <v>0.45696985313063643</v>
      </c>
      <c r="L6" s="2">
        <f t="shared" si="4"/>
        <v>7762</v>
      </c>
      <c r="N6" s="2">
        <f t="shared" si="5"/>
        <v>-32.955682000000024</v>
      </c>
      <c r="O6" s="2">
        <f t="shared" si="6"/>
        <v>-1.8400342644144807E-2</v>
      </c>
      <c r="P6" s="11">
        <f t="shared" si="7"/>
        <v>1791.0363212984453</v>
      </c>
      <c r="Q6" s="12">
        <f t="shared" si="8"/>
        <v>-0.35920512438585206</v>
      </c>
      <c r="R6" s="9">
        <f t="shared" si="9"/>
        <v>-643.34942457158695</v>
      </c>
      <c r="S6" s="2">
        <f t="shared" si="10"/>
        <v>1.0631006124729336E-2</v>
      </c>
      <c r="T6" s="9">
        <f t="shared" si="11"/>
        <v>19.04051810133647</v>
      </c>
      <c r="U6" s="2">
        <f t="shared" si="12"/>
        <v>0.38742616117150774</v>
      </c>
      <c r="V6" s="9">
        <f t="shared" si="13"/>
        <v>693.89432647939577</v>
      </c>
      <c r="W6" s="2">
        <f t="shared" si="14"/>
        <v>-7.9924366428478555E-2</v>
      </c>
      <c r="X6" s="9">
        <f t="shared" si="15"/>
        <v>-143.14744323017118</v>
      </c>
      <c r="Y6" s="2">
        <f t="shared" si="16"/>
        <v>2.2671980873946396E-2</v>
      </c>
      <c r="Z6" s="9">
        <f t="shared" si="17"/>
        <v>40.606341221021665</v>
      </c>
    </row>
    <row r="7" spans="1:26" x14ac:dyDescent="0.25">
      <c r="A7" s="1">
        <v>2009</v>
      </c>
      <c r="B7" s="6">
        <v>1788.203769</v>
      </c>
      <c r="C7" s="1">
        <v>28131099.999999996</v>
      </c>
      <c r="D7" s="1">
        <v>38069600</v>
      </c>
      <c r="E7" s="1">
        <v>3468</v>
      </c>
      <c r="F7" s="1">
        <v>7810</v>
      </c>
      <c r="H7" s="2">
        <f t="shared" si="0"/>
        <v>6.3566791522549782E-5</v>
      </c>
      <c r="I7" s="2">
        <f t="shared" si="1"/>
        <v>0.73893868073213265</v>
      </c>
      <c r="J7" s="2">
        <f t="shared" si="2"/>
        <v>10977.393310265283</v>
      </c>
      <c r="K7" s="2">
        <f t="shared" si="3"/>
        <v>0.44404609475032009</v>
      </c>
      <c r="L7" s="2">
        <f t="shared" si="4"/>
        <v>7810</v>
      </c>
      <c r="N7" s="2">
        <f t="shared" si="5"/>
        <v>-19.360926000000063</v>
      </c>
      <c r="O7" s="2">
        <f t="shared" si="6"/>
        <v>-1.0768831918433364E-2</v>
      </c>
      <c r="P7" s="11">
        <f t="shared" si="7"/>
        <v>1797.866857487053</v>
      </c>
      <c r="Q7" s="12">
        <f t="shared" si="8"/>
        <v>-0.40837682124204733</v>
      </c>
      <c r="R7" s="9">
        <f t="shared" si="9"/>
        <v>-734.20715227699168</v>
      </c>
      <c r="S7" s="2">
        <f t="shared" si="10"/>
        <v>7.3951896170659226E-3</v>
      </c>
      <c r="T7" s="9">
        <f t="shared" si="11"/>
        <v>13.295566317355194</v>
      </c>
      <c r="U7" s="2">
        <f t="shared" si="12"/>
        <v>0.46998930213426959</v>
      </c>
      <c r="V7" s="9">
        <f t="shared" si="13"/>
        <v>844.97818968067236</v>
      </c>
      <c r="W7" s="2">
        <f t="shared" si="14"/>
        <v>-0.10861341420654802</v>
      </c>
      <c r="X7" s="9">
        <f t="shared" si="15"/>
        <v>-195.27245768046612</v>
      </c>
      <c r="Y7" s="2">
        <f t="shared" si="16"/>
        <v>2.8836911778826746E-2</v>
      </c>
      <c r="Z7" s="9">
        <f t="shared" si="17"/>
        <v>51.844927959430628</v>
      </c>
    </row>
    <row r="8" spans="1:26" x14ac:dyDescent="0.25">
      <c r="A8" s="1">
        <v>2010</v>
      </c>
      <c r="B8" s="6">
        <v>1791.015326</v>
      </c>
      <c r="C8" s="1">
        <v>31788900</v>
      </c>
      <c r="D8" s="1">
        <v>42832100</v>
      </c>
      <c r="E8" s="1">
        <v>3102</v>
      </c>
      <c r="F8" s="1">
        <v>7869</v>
      </c>
      <c r="H8" s="2">
        <f t="shared" si="0"/>
        <v>5.6340902830862343E-5</v>
      </c>
      <c r="I8" s="2">
        <f t="shared" si="1"/>
        <v>0.74217467740316256</v>
      </c>
      <c r="J8" s="2">
        <f t="shared" si="2"/>
        <v>13807.898130238556</v>
      </c>
      <c r="K8" s="2">
        <f t="shared" si="3"/>
        <v>0.39420510865421271</v>
      </c>
      <c r="L8" s="2">
        <f t="shared" si="4"/>
        <v>7869</v>
      </c>
      <c r="N8" s="2">
        <f t="shared" si="5"/>
        <v>-16.54936900000007</v>
      </c>
      <c r="O8" s="2">
        <f t="shared" si="6"/>
        <v>-9.1977866688068843E-3</v>
      </c>
      <c r="P8" s="11">
        <f t="shared" si="7"/>
        <v>1799.2773257206688</v>
      </c>
      <c r="Q8" s="12">
        <f t="shared" si="8"/>
        <v>-0.5290472223438627</v>
      </c>
      <c r="R8" s="9">
        <f t="shared" si="9"/>
        <v>-951.90267139881337</v>
      </c>
      <c r="S8" s="2">
        <f t="shared" si="10"/>
        <v>1.1764877868557622E-2</v>
      </c>
      <c r="T8" s="9">
        <f t="shared" si="11"/>
        <v>21.16827798876864</v>
      </c>
      <c r="U8" s="2">
        <f t="shared" si="12"/>
        <v>0.69939205439816909</v>
      </c>
      <c r="V8" s="9">
        <f t="shared" si="13"/>
        <v>1258.4002652678223</v>
      </c>
      <c r="W8" s="2">
        <f t="shared" si="14"/>
        <v>-0.22767043407174803</v>
      </c>
      <c r="X8" s="9">
        <f t="shared" si="15"/>
        <v>-409.64224976227865</v>
      </c>
      <c r="Y8" s="2">
        <f t="shared" si="16"/>
        <v>3.6362937480078017E-2</v>
      </c>
      <c r="Z8" s="9">
        <f t="shared" si="17"/>
        <v>65.427008904502657</v>
      </c>
    </row>
    <row r="9" spans="1:26" x14ac:dyDescent="0.25">
      <c r="A9" s="1">
        <v>2011</v>
      </c>
      <c r="B9" s="6">
        <v>1791.154063</v>
      </c>
      <c r="C9" s="1">
        <v>38109900</v>
      </c>
      <c r="D9" s="1">
        <v>52169900</v>
      </c>
      <c r="E9" s="1">
        <v>3048</v>
      </c>
      <c r="F9" s="1">
        <v>8023</v>
      </c>
      <c r="H9" s="2">
        <f t="shared" si="0"/>
        <v>4.6999705142233383E-5</v>
      </c>
      <c r="I9" s="2">
        <f t="shared" si="1"/>
        <v>0.73049593731251161</v>
      </c>
      <c r="J9" s="2">
        <f t="shared" si="2"/>
        <v>17116.108923884516</v>
      </c>
      <c r="K9" s="2">
        <f t="shared" si="3"/>
        <v>0.37990776517512154</v>
      </c>
      <c r="L9" s="2">
        <f t="shared" si="4"/>
        <v>8023</v>
      </c>
      <c r="N9" s="2">
        <f t="shared" si="5"/>
        <v>-16.410632000000078</v>
      </c>
      <c r="O9" s="2">
        <f t="shared" si="6"/>
        <v>-9.1203269035062817E-3</v>
      </c>
      <c r="P9" s="11">
        <f t="shared" si="7"/>
        <v>1799.3469064898388</v>
      </c>
      <c r="Q9" s="12">
        <f t="shared" si="8"/>
        <v>-0.71032668122976084</v>
      </c>
      <c r="R9" s="9">
        <f t="shared" si="9"/>
        <v>-1278.1241164679641</v>
      </c>
      <c r="S9" s="2">
        <f t="shared" si="10"/>
        <v>-4.0960822239835548E-3</v>
      </c>
      <c r="T9" s="9">
        <f t="shared" si="11"/>
        <v>-7.3702728784528286</v>
      </c>
      <c r="U9" s="2">
        <f t="shared" si="12"/>
        <v>0.9141713600718564</v>
      </c>
      <c r="V9" s="9">
        <f t="shared" si="13"/>
        <v>1644.9114087469034</v>
      </c>
      <c r="W9" s="2">
        <f t="shared" si="14"/>
        <v>-0.26461328822036789</v>
      </c>
      <c r="X9" s="9">
        <f t="shared" si="15"/>
        <v>-476.13110157542309</v>
      </c>
      <c r="Y9" s="2">
        <f t="shared" si="16"/>
        <v>5.5744364698750104E-2</v>
      </c>
      <c r="Z9" s="9">
        <f t="shared" si="17"/>
        <v>100.30345017493738</v>
      </c>
    </row>
    <row r="10" spans="1:26" x14ac:dyDescent="0.25">
      <c r="A10" s="1">
        <v>2012</v>
      </c>
      <c r="B10" s="6">
        <v>1791.9175869999999</v>
      </c>
      <c r="C10" s="1">
        <v>41655900</v>
      </c>
      <c r="D10" s="1">
        <v>57815000</v>
      </c>
      <c r="E10" s="1">
        <v>3004</v>
      </c>
      <c r="F10" s="1">
        <v>8120</v>
      </c>
      <c r="H10" s="2">
        <f t="shared" si="0"/>
        <v>4.3017137716385914E-5</v>
      </c>
      <c r="I10" s="2">
        <f t="shared" si="1"/>
        <v>0.7205033295857477</v>
      </c>
      <c r="J10" s="2">
        <f t="shared" si="2"/>
        <v>19246.005326231691</v>
      </c>
      <c r="K10" s="2">
        <f t="shared" si="3"/>
        <v>0.36995073891625618</v>
      </c>
      <c r="L10" s="2">
        <f t="shared" si="4"/>
        <v>8120</v>
      </c>
      <c r="N10" s="2">
        <f t="shared" si="5"/>
        <v>-15.647108000000117</v>
      </c>
      <c r="O10" s="2">
        <f t="shared" si="6"/>
        <v>-8.6941428434936796E-3</v>
      </c>
      <c r="P10" s="11">
        <f t="shared" si="7"/>
        <v>1799.7298044981783</v>
      </c>
      <c r="Q10" s="12">
        <f t="shared" si="8"/>
        <v>-0.79886942151378726</v>
      </c>
      <c r="R10" s="9">
        <f t="shared" si="9"/>
        <v>-1437.7491078005812</v>
      </c>
      <c r="S10" s="2">
        <f t="shared" si="10"/>
        <v>-1.7869715238832296E-2</v>
      </c>
      <c r="T10" s="9">
        <f t="shared" si="11"/>
        <v>-32.160659113221762</v>
      </c>
      <c r="U10" s="2">
        <f t="shared" si="12"/>
        <v>1.0314548213532557</v>
      </c>
      <c r="V10" s="9">
        <f t="shared" si="13"/>
        <v>1856.3399839827982</v>
      </c>
      <c r="W10" s="2">
        <f t="shared" si="14"/>
        <v>-0.29117192954494697</v>
      </c>
      <c r="X10" s="9">
        <f t="shared" si="15"/>
        <v>-524.03079983528471</v>
      </c>
      <c r="Y10" s="2">
        <f t="shared" si="16"/>
        <v>6.7762102100818566E-2</v>
      </c>
      <c r="Z10" s="9">
        <f t="shared" si="17"/>
        <v>121.95347476629179</v>
      </c>
    </row>
    <row r="11" spans="1:26" x14ac:dyDescent="0.25">
      <c r="A11" s="1">
        <v>2013</v>
      </c>
      <c r="B11" s="6">
        <v>1787.406569</v>
      </c>
      <c r="C11" s="1">
        <v>43562299.999999993</v>
      </c>
      <c r="D11" s="1">
        <v>61242500</v>
      </c>
      <c r="E11" s="1">
        <v>2917</v>
      </c>
      <c r="F11" s="1">
        <v>8192</v>
      </c>
      <c r="H11" s="2">
        <f t="shared" si="0"/>
        <v>4.1031042185559537E-5</v>
      </c>
      <c r="I11" s="2">
        <f t="shared" si="1"/>
        <v>0.71130832346817963</v>
      </c>
      <c r="J11" s="2">
        <f t="shared" si="2"/>
        <v>20995.029139526912</v>
      </c>
      <c r="K11" s="2">
        <f t="shared" si="3"/>
        <v>0.3560791015625</v>
      </c>
      <c r="L11" s="2">
        <f t="shared" si="4"/>
        <v>8192</v>
      </c>
      <c r="N11" s="2">
        <f t="shared" si="5"/>
        <v>-20.158126000000038</v>
      </c>
      <c r="O11" s="2">
        <f t="shared" si="6"/>
        <v>-1.1214741812326068E-2</v>
      </c>
      <c r="P11" s="11">
        <f t="shared" si="7"/>
        <v>1797.4667930245475</v>
      </c>
      <c r="Q11" s="12">
        <f t="shared" si="8"/>
        <v>-0.84613910264492986</v>
      </c>
      <c r="R11" s="9">
        <f t="shared" si="9"/>
        <v>-1520.9069392838505</v>
      </c>
      <c r="S11" s="2">
        <f t="shared" si="10"/>
        <v>-3.0713768443353884E-2</v>
      </c>
      <c r="T11" s="9">
        <f t="shared" si="11"/>
        <v>-55.206978865573852</v>
      </c>
      <c r="U11" s="2">
        <f t="shared" si="12"/>
        <v>1.1184369997363905</v>
      </c>
      <c r="V11" s="9">
        <f t="shared" si="13"/>
        <v>2010.3533671161667</v>
      </c>
      <c r="W11" s="2">
        <f t="shared" si="14"/>
        <v>-0.32938888668481636</v>
      </c>
      <c r="X11" s="9">
        <f t="shared" si="15"/>
        <v>-592.0655858072829</v>
      </c>
      <c r="Y11" s="2">
        <f t="shared" si="16"/>
        <v>7.6590016224383106E-2</v>
      </c>
      <c r="Z11" s="9">
        <f t="shared" si="17"/>
        <v>137.66801084053998</v>
      </c>
    </row>
    <row r="12" spans="1:26" x14ac:dyDescent="0.25">
      <c r="A12" s="1">
        <v>2014</v>
      </c>
      <c r="B12" s="6">
        <v>1810.0942889999999</v>
      </c>
      <c r="C12" s="1">
        <v>45048900</v>
      </c>
      <c r="D12" s="1">
        <v>64027500</v>
      </c>
      <c r="E12" s="1">
        <v>2840</v>
      </c>
      <c r="F12" s="1">
        <v>8281</v>
      </c>
      <c r="H12" s="2">
        <f t="shared" si="0"/>
        <v>4.0180654555383146E-5</v>
      </c>
      <c r="I12" s="2">
        <f t="shared" si="1"/>
        <v>0.70358674007262501</v>
      </c>
      <c r="J12" s="2">
        <f t="shared" si="2"/>
        <v>22544.894366197183</v>
      </c>
      <c r="K12" s="2">
        <f t="shared" si="3"/>
        <v>0.34295374954715613</v>
      </c>
      <c r="L12" s="2">
        <f t="shared" si="4"/>
        <v>8281</v>
      </c>
      <c r="N12" s="2">
        <f t="shared" si="5"/>
        <v>2.5295939999998609</v>
      </c>
      <c r="O12" s="2">
        <f t="shared" si="6"/>
        <v>1.3984703497218476E-3</v>
      </c>
      <c r="P12" s="11">
        <f t="shared" si="7"/>
        <v>1808.8291972032093</v>
      </c>
      <c r="Q12" s="12">
        <f t="shared" si="8"/>
        <v>-0.86708235951955714</v>
      </c>
      <c r="R12" s="9">
        <f t="shared" si="9"/>
        <v>-1568.403888278825</v>
      </c>
      <c r="S12" s="2">
        <f t="shared" si="10"/>
        <v>-4.1628585029356568E-2</v>
      </c>
      <c r="T12" s="9">
        <f t="shared" si="11"/>
        <v>-75.299000039356585</v>
      </c>
      <c r="U12" s="2">
        <f t="shared" si="12"/>
        <v>1.1896599240715382</v>
      </c>
      <c r="V12" s="9">
        <f t="shared" si="13"/>
        <v>2151.8916054031515</v>
      </c>
      <c r="W12" s="2">
        <f t="shared" si="14"/>
        <v>-0.36694619115169724</v>
      </c>
      <c r="X12" s="9">
        <f t="shared" si="15"/>
        <v>-663.74298435769992</v>
      </c>
      <c r="Y12" s="2">
        <f t="shared" si="16"/>
        <v>8.7395681978794215E-2</v>
      </c>
      <c r="Z12" s="9">
        <f t="shared" si="17"/>
        <v>158.08386127272934</v>
      </c>
    </row>
    <row r="13" spans="1:26" x14ac:dyDescent="0.25">
      <c r="A13" s="1">
        <v>2015</v>
      </c>
      <c r="B13" s="6">
        <v>1792.712432</v>
      </c>
      <c r="C13" s="1">
        <v>49337900</v>
      </c>
      <c r="D13" s="1">
        <v>69803700</v>
      </c>
      <c r="E13" s="1">
        <v>2703</v>
      </c>
      <c r="F13" s="1">
        <v>8315</v>
      </c>
      <c r="H13" s="2">
        <f t="shared" si="0"/>
        <v>3.6335402033730665E-5</v>
      </c>
      <c r="I13" s="2">
        <f t="shared" si="1"/>
        <v>0.70680923790572703</v>
      </c>
      <c r="J13" s="2">
        <f t="shared" si="2"/>
        <v>25824.528301886792</v>
      </c>
      <c r="K13" s="2">
        <f t="shared" si="3"/>
        <v>0.32507516536380038</v>
      </c>
      <c r="L13" s="2">
        <f t="shared" si="4"/>
        <v>8315</v>
      </c>
      <c r="N13" s="2">
        <f t="shared" si="5"/>
        <v>-14.852262999999994</v>
      </c>
      <c r="O13" s="2">
        <f t="shared" si="6"/>
        <v>-8.2506688956582863E-3</v>
      </c>
      <c r="P13" s="11">
        <f t="shared" si="7"/>
        <v>1800.1283517528664</v>
      </c>
      <c r="Q13" s="12">
        <f t="shared" si="8"/>
        <v>-0.96767548070225295</v>
      </c>
      <c r="R13" s="9">
        <f t="shared" si="9"/>
        <v>-1741.9400681082093</v>
      </c>
      <c r="S13" s="2">
        <f t="shared" si="10"/>
        <v>-3.7058941481015795E-2</v>
      </c>
      <c r="T13" s="9">
        <f t="shared" si="11"/>
        <v>-66.710851245926889</v>
      </c>
      <c r="U13" s="2">
        <f t="shared" si="12"/>
        <v>1.3254760473393166</v>
      </c>
      <c r="V13" s="9">
        <f t="shared" si="13"/>
        <v>2386.0270123848281</v>
      </c>
      <c r="W13" s="2">
        <f t="shared" si="14"/>
        <v>-0.42048535462382908</v>
      </c>
      <c r="X13" s="9">
        <f t="shared" si="15"/>
        <v>-756.9276083552129</v>
      </c>
      <c r="Y13" s="2">
        <f t="shared" si="16"/>
        <v>9.1493060572123142E-2</v>
      </c>
      <c r="Z13" s="9">
        <f t="shared" si="17"/>
        <v>164.69925232452118</v>
      </c>
    </row>
    <row r="14" spans="1:26" x14ac:dyDescent="0.25">
      <c r="A14" s="1">
        <v>2016</v>
      </c>
      <c r="B14" s="6">
        <v>1787.518472</v>
      </c>
      <c r="C14" s="1">
        <v>49900900</v>
      </c>
      <c r="D14" s="1">
        <v>71789600</v>
      </c>
      <c r="E14" s="1">
        <v>2604</v>
      </c>
      <c r="F14" s="1">
        <v>8381</v>
      </c>
      <c r="H14" s="2">
        <f t="shared" si="0"/>
        <v>3.5821367390167308E-5</v>
      </c>
      <c r="I14" s="2">
        <f t="shared" si="1"/>
        <v>0.69509929014787653</v>
      </c>
      <c r="J14" s="2">
        <f t="shared" si="2"/>
        <v>27568.970814132106</v>
      </c>
      <c r="K14" s="2">
        <f t="shared" si="3"/>
        <v>0.31070278009784036</v>
      </c>
      <c r="L14" s="2">
        <f t="shared" si="4"/>
        <v>8381</v>
      </c>
      <c r="N14" s="2">
        <f t="shared" si="5"/>
        <v>-20.046223000000055</v>
      </c>
      <c r="O14" s="2">
        <f t="shared" si="6"/>
        <v>-1.1152137422721253E-2</v>
      </c>
      <c r="P14" s="11">
        <f t="shared" si="7"/>
        <v>1797.522953685818</v>
      </c>
      <c r="Q14" s="12">
        <f t="shared" si="8"/>
        <v>-0.98192343951682659</v>
      </c>
      <c r="R14" s="9">
        <f t="shared" si="9"/>
        <v>-1765.0299212936238</v>
      </c>
      <c r="S14" s="2">
        <f t="shared" si="10"/>
        <v>-5.3765053000307983E-2</v>
      </c>
      <c r="T14" s="9">
        <f t="shared" si="11"/>
        <v>-96.643916874188164</v>
      </c>
      <c r="U14" s="2">
        <f t="shared" si="12"/>
        <v>1.390842192094107</v>
      </c>
      <c r="V14" s="9">
        <f t="shared" si="13"/>
        <v>2500.0707652438573</v>
      </c>
      <c r="W14" s="2">
        <f t="shared" si="14"/>
        <v>-0.46570502404369518</v>
      </c>
      <c r="X14" s="9">
        <f t="shared" si="15"/>
        <v>-837.11547036534785</v>
      </c>
      <c r="Y14" s="2">
        <f t="shared" si="16"/>
        <v>9.9399187044001636E-2</v>
      </c>
      <c r="Z14" s="9">
        <f t="shared" si="17"/>
        <v>178.67232028930292</v>
      </c>
    </row>
    <row r="15" spans="1:26" x14ac:dyDescent="0.25">
      <c r="A15" s="1">
        <v>2017</v>
      </c>
      <c r="B15" s="6">
        <v>1771.366233</v>
      </c>
      <c r="C15" s="1">
        <v>49227100</v>
      </c>
      <c r="D15" s="1">
        <v>71612100</v>
      </c>
      <c r="E15" s="1">
        <v>2512</v>
      </c>
      <c r="F15" s="1">
        <v>8423</v>
      </c>
      <c r="H15" s="2">
        <f t="shared" si="0"/>
        <v>3.5983558507407502E-5</v>
      </c>
      <c r="I15" s="2">
        <f t="shared" si="1"/>
        <v>0.68741316062508995</v>
      </c>
      <c r="J15" s="2">
        <f t="shared" si="2"/>
        <v>28508.001592356686</v>
      </c>
      <c r="K15" s="2">
        <f t="shared" si="3"/>
        <v>0.29823103407337054</v>
      </c>
      <c r="L15" s="2">
        <f t="shared" si="4"/>
        <v>8423</v>
      </c>
      <c r="N15" s="2">
        <f t="shared" si="5"/>
        <v>-36.198462000000063</v>
      </c>
      <c r="O15" s="2">
        <f t="shared" si="6"/>
        <v>-2.0229335053294051E-2</v>
      </c>
      <c r="P15" s="11">
        <f t="shared" si="7"/>
        <v>1789.4044418482097</v>
      </c>
      <c r="Q15" s="12">
        <f t="shared" si="8"/>
        <v>-0.97740588334501943</v>
      </c>
      <c r="R15" s="9">
        <f t="shared" si="9"/>
        <v>-1748.9744291461509</v>
      </c>
      <c r="S15" s="2">
        <f t="shared" si="10"/>
        <v>-6.4884242138537607E-2</v>
      </c>
      <c r="T15" s="9">
        <f t="shared" si="11"/>
        <v>-116.10415108865398</v>
      </c>
      <c r="U15" s="2">
        <f t="shared" si="12"/>
        <v>1.4243361031703259</v>
      </c>
      <c r="V15" s="9">
        <f t="shared" si="13"/>
        <v>2548.7133496977508</v>
      </c>
      <c r="W15" s="2">
        <f t="shared" si="14"/>
        <v>-0.50667332000052323</v>
      </c>
      <c r="X15" s="9">
        <f t="shared" si="15"/>
        <v>-906.64348937491559</v>
      </c>
      <c r="Y15" s="2">
        <f t="shared" si="16"/>
        <v>0.10439800726045867</v>
      </c>
      <c r="Z15" s="9">
        <f t="shared" si="17"/>
        <v>186.81025791196637</v>
      </c>
    </row>
    <row r="16" spans="1:26" x14ac:dyDescent="0.25">
      <c r="A16" s="1">
        <v>2018</v>
      </c>
      <c r="B16" s="6">
        <v>1745.6899969999999</v>
      </c>
      <c r="C16" s="1">
        <v>48263300</v>
      </c>
      <c r="D16" s="1">
        <v>71924600</v>
      </c>
      <c r="E16" s="1">
        <v>2433</v>
      </c>
      <c r="F16" s="1">
        <v>8446</v>
      </c>
      <c r="H16" s="2">
        <f t="shared" si="0"/>
        <v>3.6170133351842909E-5</v>
      </c>
      <c r="I16" s="2">
        <f t="shared" si="1"/>
        <v>0.67102632479012747</v>
      </c>
      <c r="J16" s="2">
        <f t="shared" si="2"/>
        <v>29562.10439786272</v>
      </c>
      <c r="K16" s="2">
        <f t="shared" si="3"/>
        <v>0.28806535638171915</v>
      </c>
      <c r="L16" s="2">
        <f t="shared" si="4"/>
        <v>8446</v>
      </c>
      <c r="N16" s="2">
        <f t="shared" si="5"/>
        <v>-61.87469800000008</v>
      </c>
      <c r="O16" s="2">
        <f t="shared" si="6"/>
        <v>-3.4830575688809873E-2</v>
      </c>
      <c r="P16" s="11">
        <f t="shared" si="7"/>
        <v>1776.4477553518807</v>
      </c>
      <c r="Q16" s="12">
        <f t="shared" si="8"/>
        <v>-0.9722342765854961</v>
      </c>
      <c r="R16" s="9">
        <f t="shared" si="9"/>
        <v>-1727.1233983164641</v>
      </c>
      <c r="S16" s="2">
        <f t="shared" si="10"/>
        <v>-8.9011383505036457E-2</v>
      </c>
      <c r="T16" s="9">
        <f t="shared" si="11"/>
        <v>-158.12407242828743</v>
      </c>
      <c r="U16" s="2">
        <f t="shared" si="12"/>
        <v>1.4606445819463527</v>
      </c>
      <c r="V16" s="9">
        <f t="shared" si="13"/>
        <v>2594.7587889654847</v>
      </c>
      <c r="W16" s="2">
        <f t="shared" si="14"/>
        <v>-0.54135440198361506</v>
      </c>
      <c r="X16" s="9">
        <f t="shared" si="15"/>
        <v>-961.68781225365274</v>
      </c>
      <c r="Y16" s="2">
        <f t="shared" si="16"/>
        <v>0.10712490443898304</v>
      </c>
      <c r="Z16" s="9">
        <f t="shared" si="17"/>
        <v>190.30179603291614</v>
      </c>
    </row>
    <row r="17" spans="1:26" x14ac:dyDescent="0.25">
      <c r="A17" s="1">
        <v>2019</v>
      </c>
      <c r="B17" s="4">
        <v>1721.860543</v>
      </c>
      <c r="C17" s="1">
        <v>50416200</v>
      </c>
      <c r="D17" s="1">
        <v>75031500</v>
      </c>
      <c r="E17" s="1">
        <v>2332</v>
      </c>
      <c r="F17" s="1">
        <v>8469</v>
      </c>
      <c r="H17" s="2">
        <f t="shared" si="0"/>
        <v>3.4152921937789838E-5</v>
      </c>
      <c r="I17" s="2">
        <f t="shared" si="1"/>
        <v>0.67193378780912016</v>
      </c>
      <c r="J17" s="2">
        <f t="shared" si="2"/>
        <v>32174.74271012007</v>
      </c>
      <c r="K17" s="2">
        <f t="shared" si="3"/>
        <v>0.27535718502774825</v>
      </c>
      <c r="L17" s="2">
        <f t="shared" si="4"/>
        <v>8469</v>
      </c>
      <c r="N17" s="2">
        <f t="shared" si="5"/>
        <v>-85.704152000000022</v>
      </c>
      <c r="O17" s="2">
        <f t="shared" si="6"/>
        <v>-4.8575049697325845E-2</v>
      </c>
      <c r="P17" s="11">
        <f t="shared" si="7"/>
        <v>1764.3657090219758</v>
      </c>
      <c r="Q17" s="12">
        <f t="shared" si="8"/>
        <v>-1.0296198651261168</v>
      </c>
      <c r="R17" s="9">
        <f t="shared" si="9"/>
        <v>-1816.6259833563522</v>
      </c>
      <c r="S17" s="2">
        <f t="shared" si="10"/>
        <v>-8.7659946260409904E-2</v>
      </c>
      <c r="T17" s="9">
        <f t="shared" si="11"/>
        <v>-154.66420323657641</v>
      </c>
      <c r="U17" s="2">
        <f t="shared" si="12"/>
        <v>1.5453330545469708</v>
      </c>
      <c r="V17" s="9">
        <f t="shared" si="13"/>
        <v>2726.5326504608615</v>
      </c>
      <c r="W17" s="2">
        <f t="shared" si="14"/>
        <v>-0.58647267872446485</v>
      </c>
      <c r="X17" s="9">
        <f t="shared" si="15"/>
        <v>-1034.7522836197079</v>
      </c>
      <c r="Y17" s="2">
        <f t="shared" si="16"/>
        <v>0.10984438586669398</v>
      </c>
      <c r="Z17" s="9">
        <f t="shared" si="17"/>
        <v>193.80566775177303</v>
      </c>
    </row>
    <row r="18" spans="1:26" x14ac:dyDescent="0.25">
      <c r="A18" s="1">
        <v>2020</v>
      </c>
      <c r="B18" s="4">
        <v>1717.4791929999999</v>
      </c>
      <c r="C18" s="1">
        <v>54180000</v>
      </c>
      <c r="D18" s="1">
        <v>79525900</v>
      </c>
      <c r="E18" s="1">
        <v>2251</v>
      </c>
      <c r="F18" s="1">
        <v>8477</v>
      </c>
      <c r="H18" s="2">
        <f t="shared" si="0"/>
        <v>3.1699505223329639E-5</v>
      </c>
      <c r="I18" s="2">
        <f t="shared" si="1"/>
        <v>0.68128747992792282</v>
      </c>
      <c r="J18" s="2">
        <f t="shared" si="2"/>
        <v>35329.14260328743</v>
      </c>
      <c r="K18" s="2">
        <f t="shared" si="3"/>
        <v>0.26554205497227795</v>
      </c>
      <c r="L18" s="2">
        <f t="shared" si="4"/>
        <v>8477</v>
      </c>
      <c r="N18" s="2">
        <f t="shared" si="5"/>
        <v>-90.085502000000133</v>
      </c>
      <c r="O18" s="2">
        <f t="shared" si="6"/>
        <v>-5.1122836601983579E-2</v>
      </c>
      <c r="P18" s="11">
        <f t="shared" si="7"/>
        <v>1762.1381751830413</v>
      </c>
      <c r="Q18" s="12">
        <f t="shared" si="8"/>
        <v>-1.1041669366860685</v>
      </c>
      <c r="R18" s="9">
        <f t="shared" si="9"/>
        <v>-1945.6947109094374</v>
      </c>
      <c r="S18" s="2">
        <f t="shared" si="10"/>
        <v>-7.383539101113662E-2</v>
      </c>
      <c r="T18" s="9">
        <f t="shared" si="11"/>
        <v>-130.10816118029061</v>
      </c>
      <c r="U18" s="2">
        <f t="shared" si="12"/>
        <v>1.6388594905166425</v>
      </c>
      <c r="V18" s="9">
        <f t="shared" si="13"/>
        <v>2887.896872000405</v>
      </c>
      <c r="W18" s="2">
        <f t="shared" si="14"/>
        <v>-0.62276856097492195</v>
      </c>
      <c r="X18" s="9">
        <f t="shared" si="15"/>
        <v>-1097.4042555977176</v>
      </c>
      <c r="Y18" s="2">
        <f t="shared" si="16"/>
        <v>0.11078856155350003</v>
      </c>
      <c r="Z18" s="9">
        <f t="shared" si="17"/>
        <v>195.2247536870386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workbookViewId="0">
      <selection activeCell="E7" sqref="E7"/>
    </sheetView>
  </sheetViews>
  <sheetFormatPr defaultRowHeight="13.8" x14ac:dyDescent="0.25"/>
  <cols>
    <col min="1" max="1" width="7.5546875" style="2" bestFit="1" customWidth="1"/>
    <col min="2" max="2" width="18.77734375" style="2" customWidth="1"/>
    <col min="3" max="3" width="12.6640625" style="2" customWidth="1"/>
    <col min="4" max="4" width="27" style="2" customWidth="1"/>
    <col min="5" max="5" width="45.88671875" style="2" customWidth="1"/>
    <col min="6" max="6" width="19.109375" style="2" customWidth="1"/>
    <col min="7" max="7" width="21.44140625" style="2" customWidth="1"/>
    <col min="8" max="8" width="13.44140625" style="2" customWidth="1"/>
    <col min="9" max="9" width="16.44140625" style="2" customWidth="1"/>
    <col min="10" max="10" width="8.88671875" style="2"/>
    <col min="11" max="11" width="23.6640625" style="2" customWidth="1"/>
    <col min="12" max="12" width="13.33203125" style="2" customWidth="1"/>
    <col min="13" max="16384" width="8.88671875" style="2"/>
  </cols>
  <sheetData>
    <row r="1" spans="1:12" x14ac:dyDescent="0.25">
      <c r="A1" s="1"/>
      <c r="B1" s="1" t="s">
        <v>0</v>
      </c>
      <c r="C1" s="1"/>
      <c r="D1" s="1" t="s">
        <v>1</v>
      </c>
      <c r="E1" s="1" t="s">
        <v>1</v>
      </c>
      <c r="F1" s="1" t="s">
        <v>2</v>
      </c>
      <c r="G1" s="1" t="s">
        <v>2</v>
      </c>
      <c r="H1" s="1" t="s">
        <v>3</v>
      </c>
      <c r="I1" s="1" t="s">
        <v>4</v>
      </c>
    </row>
    <row r="2" spans="1:12" s="5" customFormat="1" ht="40.200000000000003" customHeight="1" x14ac:dyDescent="0.25">
      <c r="A2" s="3" t="s">
        <v>44</v>
      </c>
      <c r="B2" s="3" t="s">
        <v>45</v>
      </c>
      <c r="C2" s="4" t="s">
        <v>46</v>
      </c>
      <c r="D2" s="3" t="s">
        <v>47</v>
      </c>
      <c r="E2" s="3" t="s">
        <v>48</v>
      </c>
      <c r="F2" s="3" t="s">
        <v>49</v>
      </c>
      <c r="G2" s="3" t="s">
        <v>50</v>
      </c>
      <c r="H2" s="3" t="s">
        <v>51</v>
      </c>
      <c r="I2" s="3" t="s">
        <v>52</v>
      </c>
      <c r="K2" s="3" t="s">
        <v>53</v>
      </c>
      <c r="L2" s="3" t="s">
        <v>54</v>
      </c>
    </row>
    <row r="3" spans="1:12" x14ac:dyDescent="0.25">
      <c r="A3" s="1">
        <v>2005</v>
      </c>
      <c r="B3" s="6">
        <v>1807.564695</v>
      </c>
      <c r="C3" s="6">
        <v>701.43</v>
      </c>
      <c r="D3" s="1">
        <f t="shared" ref="D3:D18" si="0">K3+L3</f>
        <v>1890.1999999999998</v>
      </c>
      <c r="E3" s="1">
        <f>D3*10000</f>
        <v>18902000</v>
      </c>
      <c r="F3" s="1">
        <v>2576.98</v>
      </c>
      <c r="G3" s="1">
        <f>F3*10000</f>
        <v>25769800</v>
      </c>
      <c r="H3" s="1">
        <v>3756</v>
      </c>
      <c r="I3" s="1">
        <v>7588</v>
      </c>
      <c r="K3" s="1">
        <v>1291.06</v>
      </c>
      <c r="L3" s="2">
        <v>599.14</v>
      </c>
    </row>
    <row r="4" spans="1:12" x14ac:dyDescent="0.25">
      <c r="A4" s="1">
        <v>2006</v>
      </c>
      <c r="B4" s="6">
        <v>1783.8433970000001</v>
      </c>
      <c r="C4" s="6">
        <v>656.16</v>
      </c>
      <c r="D4" s="1">
        <f t="shared" si="0"/>
        <v>1961.39</v>
      </c>
      <c r="E4" s="1">
        <f t="shared" ref="E4:E18" si="1">D4*10000</f>
        <v>19613900</v>
      </c>
      <c r="F4" s="1">
        <v>2718.61</v>
      </c>
      <c r="G4" s="1">
        <f t="shared" ref="G4:G18" si="2">F4*10000</f>
        <v>27186100</v>
      </c>
      <c r="H4" s="1">
        <v>3682</v>
      </c>
      <c r="I4" s="1">
        <v>7656</v>
      </c>
      <c r="K4" s="1">
        <v>1416.91</v>
      </c>
      <c r="L4" s="2">
        <v>544.48</v>
      </c>
    </row>
    <row r="5" spans="1:12" x14ac:dyDescent="0.25">
      <c r="A5" s="1">
        <v>2007</v>
      </c>
      <c r="B5" s="6">
        <v>1768.4724470000001</v>
      </c>
      <c r="C5" s="6">
        <v>577.49</v>
      </c>
      <c r="D5" s="1">
        <f t="shared" si="0"/>
        <v>2244.5100000000002</v>
      </c>
      <c r="E5" s="1">
        <f t="shared" si="1"/>
        <v>22445100.000000004</v>
      </c>
      <c r="F5" s="1">
        <v>3062.32</v>
      </c>
      <c r="G5" s="1">
        <f t="shared" si="2"/>
        <v>30623200</v>
      </c>
      <c r="H5" s="1">
        <v>3614</v>
      </c>
      <c r="I5" s="1">
        <v>7723</v>
      </c>
      <c r="K5" s="1">
        <v>1540.39</v>
      </c>
      <c r="L5" s="2">
        <v>704.12</v>
      </c>
    </row>
    <row r="6" spans="1:12" x14ac:dyDescent="0.25">
      <c r="A6" s="1">
        <v>2008</v>
      </c>
      <c r="B6" s="6">
        <v>1774.609013</v>
      </c>
      <c r="C6" s="6">
        <v>494.99</v>
      </c>
      <c r="D6" s="1">
        <f t="shared" si="0"/>
        <v>2657.77</v>
      </c>
      <c r="E6" s="1">
        <f t="shared" si="1"/>
        <v>26577700</v>
      </c>
      <c r="F6" s="1">
        <v>3585.12</v>
      </c>
      <c r="G6" s="1">
        <f t="shared" si="2"/>
        <v>35851200</v>
      </c>
      <c r="H6" s="1">
        <v>3547</v>
      </c>
      <c r="I6" s="1">
        <v>7762</v>
      </c>
      <c r="K6" s="1">
        <v>1741.99</v>
      </c>
      <c r="L6" s="2">
        <v>915.78</v>
      </c>
    </row>
    <row r="7" spans="1:12" x14ac:dyDescent="0.25">
      <c r="A7" s="1">
        <v>2009</v>
      </c>
      <c r="B7" s="6">
        <v>1788.203769</v>
      </c>
      <c r="C7" s="6">
        <v>469.72</v>
      </c>
      <c r="D7" s="1">
        <f t="shared" si="0"/>
        <v>2813.1099999999997</v>
      </c>
      <c r="E7" s="1">
        <f t="shared" si="1"/>
        <v>28131099.999999996</v>
      </c>
      <c r="F7" s="1">
        <v>3806.96</v>
      </c>
      <c r="G7" s="1">
        <f t="shared" si="2"/>
        <v>38069600</v>
      </c>
      <c r="H7" s="1">
        <v>3468</v>
      </c>
      <c r="I7" s="1">
        <v>7810</v>
      </c>
      <c r="K7" s="1">
        <v>1940.1</v>
      </c>
      <c r="L7" s="2">
        <v>873.01</v>
      </c>
    </row>
    <row r="8" spans="1:12" x14ac:dyDescent="0.25">
      <c r="A8" s="1">
        <v>2010</v>
      </c>
      <c r="B8" s="6">
        <v>1791.015326</v>
      </c>
      <c r="C8" s="6">
        <v>418.15</v>
      </c>
      <c r="D8" s="1">
        <f t="shared" si="0"/>
        <v>3178.89</v>
      </c>
      <c r="E8" s="1">
        <f t="shared" si="1"/>
        <v>31788900</v>
      </c>
      <c r="F8" s="1">
        <v>4283.21</v>
      </c>
      <c r="G8" s="1">
        <f t="shared" si="2"/>
        <v>42832100</v>
      </c>
      <c r="H8" s="1">
        <v>3102</v>
      </c>
      <c r="I8" s="1">
        <v>7869</v>
      </c>
      <c r="K8" s="1">
        <v>2256.9899999999998</v>
      </c>
      <c r="L8" s="2">
        <v>921.9</v>
      </c>
    </row>
    <row r="9" spans="1:12" x14ac:dyDescent="0.25">
      <c r="A9" s="1">
        <v>2011</v>
      </c>
      <c r="B9" s="6">
        <v>1791.154063</v>
      </c>
      <c r="C9" s="6">
        <v>343.33</v>
      </c>
      <c r="D9" s="1">
        <f t="shared" si="0"/>
        <v>3810.99</v>
      </c>
      <c r="E9" s="1">
        <f t="shared" si="1"/>
        <v>38109900</v>
      </c>
      <c r="F9" s="1">
        <v>5216.99</v>
      </c>
      <c r="G9" s="1">
        <f t="shared" si="2"/>
        <v>52169900</v>
      </c>
      <c r="H9" s="1">
        <v>3048</v>
      </c>
      <c r="I9" s="1">
        <v>8023</v>
      </c>
      <c r="K9" s="1">
        <v>2622.67</v>
      </c>
      <c r="L9" s="2">
        <v>1188.32</v>
      </c>
    </row>
    <row r="10" spans="1:12" x14ac:dyDescent="0.25">
      <c r="A10" s="1">
        <v>2012</v>
      </c>
      <c r="B10" s="6">
        <v>1791.9175869999999</v>
      </c>
      <c r="C10" s="6">
        <v>309.94</v>
      </c>
      <c r="D10" s="1">
        <f t="shared" si="0"/>
        <v>4165.59</v>
      </c>
      <c r="E10" s="1">
        <f t="shared" si="1"/>
        <v>41655900</v>
      </c>
      <c r="F10" s="1">
        <v>5781.5</v>
      </c>
      <c r="G10" s="1">
        <f t="shared" si="2"/>
        <v>57815000</v>
      </c>
      <c r="H10" s="1">
        <v>3004</v>
      </c>
      <c r="I10" s="1">
        <v>8120</v>
      </c>
      <c r="K10" s="1">
        <v>2942.11</v>
      </c>
      <c r="L10" s="2">
        <v>1223.48</v>
      </c>
    </row>
    <row r="11" spans="1:12" x14ac:dyDescent="0.25">
      <c r="A11" s="1">
        <v>2013</v>
      </c>
      <c r="B11" s="6">
        <v>1787.406569</v>
      </c>
      <c r="C11" s="6">
        <v>291.86</v>
      </c>
      <c r="D11" s="1">
        <f t="shared" si="0"/>
        <v>4356.2299999999996</v>
      </c>
      <c r="E11" s="1">
        <f t="shared" si="1"/>
        <v>43562299.999999993</v>
      </c>
      <c r="F11" s="1">
        <v>6124.25</v>
      </c>
      <c r="G11" s="1">
        <f t="shared" si="2"/>
        <v>61242500</v>
      </c>
      <c r="H11" s="1">
        <v>2917</v>
      </c>
      <c r="I11" s="1">
        <v>8192</v>
      </c>
      <c r="K11" s="1">
        <v>3137.14</v>
      </c>
      <c r="L11" s="2">
        <v>1219.0899999999999</v>
      </c>
    </row>
    <row r="12" spans="1:12" x14ac:dyDescent="0.25">
      <c r="A12" s="1">
        <v>2014</v>
      </c>
      <c r="B12" s="6">
        <v>1810.0942889999999</v>
      </c>
      <c r="C12" s="6">
        <v>282.70999999999998</v>
      </c>
      <c r="D12" s="1">
        <f t="shared" si="0"/>
        <v>4504.8900000000003</v>
      </c>
      <c r="E12" s="1">
        <f t="shared" si="1"/>
        <v>45048900</v>
      </c>
      <c r="F12" s="1">
        <v>6402.75</v>
      </c>
      <c r="G12" s="1">
        <f t="shared" si="2"/>
        <v>64027500</v>
      </c>
      <c r="H12" s="1">
        <v>2840</v>
      </c>
      <c r="I12" s="1">
        <v>8281</v>
      </c>
      <c r="K12" s="1">
        <v>3325.67</v>
      </c>
      <c r="L12" s="2">
        <v>1179.22</v>
      </c>
    </row>
    <row r="13" spans="1:12" x14ac:dyDescent="0.25">
      <c r="A13" s="1">
        <v>2015</v>
      </c>
      <c r="B13" s="6">
        <v>1792.712432</v>
      </c>
      <c r="C13" s="6">
        <v>256.82</v>
      </c>
      <c r="D13" s="1">
        <f t="shared" si="0"/>
        <v>4933.79</v>
      </c>
      <c r="E13" s="1">
        <f t="shared" si="1"/>
        <v>49337900</v>
      </c>
      <c r="F13" s="1">
        <v>6980.37</v>
      </c>
      <c r="G13" s="1">
        <f t="shared" si="2"/>
        <v>69803700</v>
      </c>
      <c r="H13" s="1">
        <v>2703</v>
      </c>
      <c r="I13" s="1">
        <v>8315</v>
      </c>
      <c r="K13" s="1">
        <v>3675.87</v>
      </c>
      <c r="L13" s="2">
        <v>1257.92</v>
      </c>
    </row>
    <row r="14" spans="1:12" x14ac:dyDescent="0.25">
      <c r="A14" s="1">
        <v>2016</v>
      </c>
      <c r="B14" s="6">
        <v>1787.518472</v>
      </c>
      <c r="C14" s="6">
        <v>248.99</v>
      </c>
      <c r="D14" s="1">
        <f t="shared" si="0"/>
        <v>4990.09</v>
      </c>
      <c r="E14" s="1">
        <f t="shared" si="1"/>
        <v>49900900</v>
      </c>
      <c r="F14" s="1">
        <v>7178.96</v>
      </c>
      <c r="G14" s="1">
        <f t="shared" si="2"/>
        <v>71789600</v>
      </c>
      <c r="H14" s="1">
        <v>2604</v>
      </c>
      <c r="I14" s="1">
        <v>8381</v>
      </c>
      <c r="K14" s="1">
        <v>3663.42</v>
      </c>
      <c r="L14" s="2">
        <v>1326.67</v>
      </c>
    </row>
    <row r="15" spans="1:12" x14ac:dyDescent="0.25">
      <c r="A15" s="1">
        <v>2017</v>
      </c>
      <c r="B15" s="6">
        <v>1771.366233</v>
      </c>
      <c r="C15" s="6">
        <v>247.36</v>
      </c>
      <c r="D15" s="1">
        <f t="shared" si="0"/>
        <v>4922.71</v>
      </c>
      <c r="E15" s="1">
        <f t="shared" si="1"/>
        <v>49227100</v>
      </c>
      <c r="F15" s="1">
        <v>7161.21</v>
      </c>
      <c r="G15" s="1">
        <f t="shared" si="2"/>
        <v>71612100</v>
      </c>
      <c r="H15" s="1">
        <v>2512</v>
      </c>
      <c r="I15" s="1">
        <v>8423</v>
      </c>
      <c r="K15" s="1">
        <v>3764.73</v>
      </c>
      <c r="L15" s="2">
        <v>1157.98</v>
      </c>
    </row>
    <row r="16" spans="1:12" x14ac:dyDescent="0.25">
      <c r="A16" s="1">
        <v>2018</v>
      </c>
      <c r="B16" s="6">
        <v>1745.6899969999999</v>
      </c>
      <c r="C16" s="4">
        <v>242.71</v>
      </c>
      <c r="D16" s="1">
        <f t="shared" si="0"/>
        <v>4826.33</v>
      </c>
      <c r="E16" s="1">
        <f t="shared" si="1"/>
        <v>48263300</v>
      </c>
      <c r="F16" s="1">
        <v>7192.46</v>
      </c>
      <c r="G16" s="1">
        <f t="shared" si="2"/>
        <v>71924600</v>
      </c>
      <c r="H16" s="1">
        <v>2433</v>
      </c>
      <c r="I16" s="1">
        <v>8446</v>
      </c>
      <c r="K16" s="1">
        <v>3735.02</v>
      </c>
      <c r="L16" s="2">
        <v>1091.31</v>
      </c>
    </row>
    <row r="17" spans="1:12" x14ac:dyDescent="0.25">
      <c r="A17" s="1">
        <v>2019</v>
      </c>
      <c r="B17" s="4">
        <v>1721.860543</v>
      </c>
      <c r="C17" s="4">
        <v>229.49</v>
      </c>
      <c r="D17" s="1">
        <f t="shared" si="0"/>
        <v>5041.62</v>
      </c>
      <c r="E17" s="1">
        <f t="shared" si="1"/>
        <v>50416200</v>
      </c>
      <c r="F17" s="1">
        <v>7503.15</v>
      </c>
      <c r="G17" s="1">
        <f t="shared" si="2"/>
        <v>75031500</v>
      </c>
      <c r="H17" s="1">
        <v>2332</v>
      </c>
      <c r="I17" s="1">
        <v>8469</v>
      </c>
      <c r="K17" s="1">
        <v>3828.6</v>
      </c>
      <c r="L17" s="2">
        <v>1213.02</v>
      </c>
    </row>
    <row r="18" spans="1:12" x14ac:dyDescent="0.25">
      <c r="A18" s="1">
        <v>2020</v>
      </c>
      <c r="B18" s="4">
        <v>1717.4791929999999</v>
      </c>
      <c r="C18" s="7">
        <v>215.96</v>
      </c>
      <c r="D18" s="1">
        <f t="shared" si="0"/>
        <v>5418</v>
      </c>
      <c r="E18" s="1">
        <f t="shared" si="1"/>
        <v>54180000</v>
      </c>
      <c r="F18" s="1">
        <v>7952.59</v>
      </c>
      <c r="G18" s="1">
        <f t="shared" si="2"/>
        <v>79525900</v>
      </c>
      <c r="H18" s="1">
        <v>2251</v>
      </c>
      <c r="I18" s="1">
        <v>8477</v>
      </c>
      <c r="K18" s="1">
        <v>4102.16</v>
      </c>
      <c r="L18" s="2">
        <v>1315.84</v>
      </c>
    </row>
    <row r="23" spans="1:12" x14ac:dyDescent="0.25">
      <c r="E23" s="8" t="s">
        <v>32</v>
      </c>
      <c r="F23" s="8" t="s">
        <v>33</v>
      </c>
      <c r="G23" s="8" t="s">
        <v>37</v>
      </c>
      <c r="H23" s="8" t="s">
        <v>34</v>
      </c>
      <c r="I23" s="8" t="s">
        <v>35</v>
      </c>
      <c r="J23" s="8" t="s">
        <v>36</v>
      </c>
    </row>
    <row r="24" spans="1:12" x14ac:dyDescent="0.25">
      <c r="E24" s="8" t="s">
        <v>43</v>
      </c>
      <c r="F24" s="8">
        <f>AVERAGE(I3:I18)</f>
        <v>8095.9375</v>
      </c>
      <c r="G24" s="8">
        <f>MEDIAN(I3:I18)</f>
        <v>8156</v>
      </c>
      <c r="H24" s="8">
        <f>_xlfn.STDEV.P(I3:I18)</f>
        <v>309.02315219696726</v>
      </c>
      <c r="I24" s="8">
        <f>MIN(I3:I18)</f>
        <v>7588</v>
      </c>
      <c r="J24" s="8">
        <f>MAX(I3:I18)</f>
        <v>8477</v>
      </c>
    </row>
    <row r="25" spans="1:12" x14ac:dyDescent="0.25">
      <c r="E25" s="8" t="s">
        <v>42</v>
      </c>
      <c r="F25" s="8">
        <f>AVERAGE(H3:H18)</f>
        <v>2988.3125</v>
      </c>
      <c r="G25" s="8">
        <f>MEDIAN(H3:H18)</f>
        <v>2960.5</v>
      </c>
      <c r="H25" s="8">
        <f>_xlfn.STDEV.P(H3:H18)</f>
        <v>486.49251262866318</v>
      </c>
      <c r="I25" s="8">
        <f>MIN(H3:H18)</f>
        <v>2251</v>
      </c>
      <c r="J25" s="8">
        <f>MAX(H3:H18)</f>
        <v>3756</v>
      </c>
    </row>
    <row r="26" spans="1:12" x14ac:dyDescent="0.25">
      <c r="E26" s="8" t="s">
        <v>41</v>
      </c>
      <c r="F26" s="8">
        <f>AVERAGE(F3:F18)</f>
        <v>5470.4643749999996</v>
      </c>
      <c r="G26" s="8">
        <f>MEDIAN(F3:F18)</f>
        <v>5952.875</v>
      </c>
      <c r="H26" s="8">
        <f>_xlfn.STDEV.P(F3:F18)</f>
        <v>1807.0774375458054</v>
      </c>
      <c r="I26" s="8">
        <f>MIN(F3:F18)</f>
        <v>2576.98</v>
      </c>
      <c r="J26" s="8">
        <f>MAX(F3:F18)</f>
        <v>7952.59</v>
      </c>
    </row>
    <row r="27" spans="1:12" x14ac:dyDescent="0.25">
      <c r="E27" s="8" t="s">
        <v>55</v>
      </c>
      <c r="F27" s="8">
        <f>AVERAGEA(B3:B18)</f>
        <v>1776.9317515625</v>
      </c>
      <c r="G27" s="8">
        <f>MEDIAN(B3:B18)</f>
        <v>1787.4625205</v>
      </c>
      <c r="H27" s="8">
        <f>_xlfn.STDEV.P(B3:B18)</f>
        <v>26.17299304430086</v>
      </c>
      <c r="I27" s="8">
        <f>MIN(B3:B18)</f>
        <v>1717.4791929999999</v>
      </c>
      <c r="J27" s="8">
        <f>MAX(B3:B18)</f>
        <v>1810.0942889999999</v>
      </c>
    </row>
    <row r="28" spans="1:12" x14ac:dyDescent="0.25">
      <c r="E28" s="8" t="s">
        <v>38</v>
      </c>
      <c r="F28" s="8">
        <f>AVERAGE(K3:K18)</f>
        <v>2811.5518750000001</v>
      </c>
      <c r="G28" s="8">
        <f>MEDIAN(K3:K18)</f>
        <v>3039.625</v>
      </c>
      <c r="H28" s="8">
        <f>_xlfn.STDEV.P(K3:K18)</f>
        <v>950.02874899406834</v>
      </c>
      <c r="I28" s="8">
        <f>MIN(K3:K18)</f>
        <v>1291.06</v>
      </c>
      <c r="J28" s="8">
        <f>MAX(K3:K18)</f>
        <v>4102.16</v>
      </c>
    </row>
    <row r="29" spans="1:12" x14ac:dyDescent="0.25">
      <c r="E29" s="8" t="s">
        <v>40</v>
      </c>
      <c r="F29" s="8">
        <f>AVERAGE(L3:L18)</f>
        <v>1045.7049999999999</v>
      </c>
      <c r="G29" s="8">
        <f>MEDIAN(L3:L18)</f>
        <v>1168.5999999999999</v>
      </c>
      <c r="H29" s="8">
        <f>_xlfn.STDEV.P(L3:L18)</f>
        <v>246.07160004762878</v>
      </c>
      <c r="I29" s="8">
        <f>MIN(L3:L18)</f>
        <v>544.48</v>
      </c>
      <c r="J29" s="8">
        <f>MAX(L3:L18)</f>
        <v>1326.67</v>
      </c>
    </row>
    <row r="30" spans="1:12" x14ac:dyDescent="0.25">
      <c r="E30" s="8" t="s">
        <v>39</v>
      </c>
      <c r="F30" s="8">
        <f>AVERAGE(C3:C18)</f>
        <v>374.19437499999992</v>
      </c>
      <c r="G30" s="8">
        <f>MEDIAN(C3:C18)</f>
        <v>300.89999999999998</v>
      </c>
      <c r="H30" s="8">
        <f>_xlfn.STDEV.P(C3:C18)</f>
        <v>154.63681870631396</v>
      </c>
      <c r="I30" s="8">
        <f>MIN(C3:C18)</f>
        <v>215.96</v>
      </c>
      <c r="J30" s="8">
        <f>MAX(C3:C18)</f>
        <v>701.43</v>
      </c>
    </row>
  </sheetData>
  <sortState xmlns:xlrd2="http://schemas.microsoft.com/office/spreadsheetml/2017/richdata2" ref="D21:J37">
    <sortCondition ref="D21:D37"/>
  </sortState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LMDI final decomposition result</vt:lpstr>
      <vt:lpstr>LMDI decomposition results106)</vt:lpstr>
      <vt:lpstr>LMDI decomposition results（104）</vt:lpstr>
      <vt:lpstr>LMDI model decomposition</vt:lpstr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Hczass</cp:lastModifiedBy>
  <dcterms:created xsi:type="dcterms:W3CDTF">2015-06-05T18:19:34Z</dcterms:created>
  <dcterms:modified xsi:type="dcterms:W3CDTF">2022-07-31T07:18:24Z</dcterms:modified>
</cp:coreProperties>
</file>