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Hczass\Desktop\论文投稿数据\"/>
    </mc:Choice>
  </mc:AlternateContent>
  <xr:revisionPtr revIDLastSave="0" documentId="13_ncr:1_{6D794F61-F91A-4D05-ACC3-ED85109898D8}" xr6:coauthVersionLast="47" xr6:coauthVersionMax="47" xr10:uidLastSave="{00000000-0000-0000-0000-000000000000}"/>
  <bookViews>
    <workbookView xWindow="-108" yWindow="-108" windowWidth="23256" windowHeight="12576" tabRatio="721" firstSheet="5" activeTab="8" xr2:uid="{00000000-000D-0000-FFFF-FFFF00000000}"/>
  </bookViews>
  <sheets>
    <sheet name="Total carbon emissions" sheetId="11" r:id="rId1"/>
    <sheet name="Carbon emission structure" sheetId="10" r:id="rId2"/>
    <sheet name="Carbon emission intensity" sheetId="12" r:id="rId3"/>
    <sheet name="Agricultural carbon emissions " sheetId="8" r:id="rId4"/>
    <sheet name="Carbon emissions from agricultu" sheetId="5" r:id="rId5"/>
    <sheet name="Carbon emission from Rice" sheetId="6" r:id="rId6"/>
    <sheet name="Carbon emission from livestock " sheetId="7" r:id="rId7"/>
    <sheet name="Jiangsu agricultural input and " sheetId="2" r:id="rId8"/>
    <sheet name="Carbon emission coefficient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" i="8" l="1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I18" i="11" l="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C18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B18" i="12"/>
  <c r="C17" i="12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H2" i="8"/>
  <c r="E2" i="8"/>
  <c r="F2" i="8" s="1"/>
  <c r="G2" i="7"/>
  <c r="E2" i="7"/>
  <c r="E17" i="7"/>
  <c r="E3" i="7"/>
  <c r="C2" i="7"/>
  <c r="G15" i="7"/>
  <c r="G16" i="7"/>
  <c r="G17" i="7"/>
  <c r="C16" i="7"/>
  <c r="C17" i="7"/>
  <c r="C2" i="6"/>
  <c r="D2" i="6" s="1"/>
  <c r="E2" i="6" s="1"/>
  <c r="M2" i="5"/>
  <c r="K2" i="5"/>
  <c r="K3" i="5"/>
  <c r="I2" i="5"/>
  <c r="G2" i="5"/>
  <c r="E2" i="5"/>
  <c r="C2" i="5"/>
  <c r="I2" i="8" l="1"/>
  <c r="J2" i="8" s="1"/>
  <c r="H2" i="7"/>
  <c r="I2" i="7" s="1"/>
  <c r="H17" i="7"/>
  <c r="N2" i="5"/>
  <c r="O2" i="5" s="1"/>
  <c r="C3" i="12"/>
  <c r="I4" i="11"/>
  <c r="G4" i="11"/>
  <c r="E4" i="11"/>
  <c r="C4" i="11"/>
  <c r="E3" i="8" l="1"/>
  <c r="F3" i="8" s="1"/>
  <c r="I3" i="8" l="1"/>
  <c r="J3" i="8" s="1"/>
  <c r="G3" i="7"/>
  <c r="C3" i="7"/>
  <c r="H3" i="7" s="1"/>
  <c r="I3" i="7" s="1"/>
  <c r="C3" i="6"/>
  <c r="D3" i="6" s="1"/>
  <c r="E3" i="6" s="1"/>
  <c r="M3" i="5"/>
  <c r="I3" i="5"/>
  <c r="G3" i="5"/>
  <c r="E3" i="5"/>
  <c r="C3" i="5"/>
  <c r="N3" i="5" l="1"/>
  <c r="O3" i="5" s="1"/>
  <c r="E5" i="8" l="1"/>
  <c r="F5" i="8" s="1"/>
  <c r="I5" i="8" s="1"/>
  <c r="J5" i="8" s="1"/>
  <c r="E6" i="8"/>
  <c r="F6" i="8" s="1"/>
  <c r="I6" i="8" s="1"/>
  <c r="J6" i="8" s="1"/>
  <c r="E7" i="8"/>
  <c r="F7" i="8" s="1"/>
  <c r="I7" i="8" s="1"/>
  <c r="J7" i="8" s="1"/>
  <c r="E8" i="8"/>
  <c r="F8" i="8" s="1"/>
  <c r="I8" i="8" s="1"/>
  <c r="J8" i="8" s="1"/>
  <c r="E9" i="8"/>
  <c r="F9" i="8" s="1"/>
  <c r="I9" i="8" s="1"/>
  <c r="J9" i="8" s="1"/>
  <c r="E10" i="8"/>
  <c r="F10" i="8" s="1"/>
  <c r="I10" i="8" s="1"/>
  <c r="J10" i="8" s="1"/>
  <c r="E11" i="8"/>
  <c r="F11" i="8" s="1"/>
  <c r="I11" i="8" s="1"/>
  <c r="J11" i="8" s="1"/>
  <c r="E12" i="8"/>
  <c r="F12" i="8" s="1"/>
  <c r="I12" i="8" s="1"/>
  <c r="J12" i="8" s="1"/>
  <c r="E13" i="8"/>
  <c r="F13" i="8" s="1"/>
  <c r="I13" i="8" s="1"/>
  <c r="J13" i="8" s="1"/>
  <c r="E14" i="8"/>
  <c r="F14" i="8" s="1"/>
  <c r="I14" i="8" s="1"/>
  <c r="J14" i="8" s="1"/>
  <c r="E15" i="8"/>
  <c r="F15" i="8" s="1"/>
  <c r="I15" i="8" s="1"/>
  <c r="J15" i="8" s="1"/>
  <c r="E16" i="8"/>
  <c r="F16" i="8" s="1"/>
  <c r="I16" i="8" s="1"/>
  <c r="J16" i="8" s="1"/>
  <c r="E17" i="8"/>
  <c r="F17" i="8" s="1"/>
  <c r="I17" i="8" s="1"/>
  <c r="J17" i="8" s="1"/>
  <c r="E4" i="8"/>
  <c r="F4" i="8" s="1"/>
  <c r="I4" i="8" s="1"/>
  <c r="J4" i="8" s="1"/>
  <c r="I17" i="7"/>
  <c r="C5" i="6"/>
  <c r="D5" i="6" s="1"/>
  <c r="E5" i="6" s="1"/>
  <c r="C6" i="6"/>
  <c r="D6" i="6" s="1"/>
  <c r="E6" i="6" s="1"/>
  <c r="C7" i="6"/>
  <c r="D7" i="6" s="1"/>
  <c r="E7" i="6" s="1"/>
  <c r="C8" i="6"/>
  <c r="D8" i="6" s="1"/>
  <c r="E8" i="6" s="1"/>
  <c r="C9" i="6"/>
  <c r="D9" i="6" s="1"/>
  <c r="E9" i="6" s="1"/>
  <c r="C10" i="6"/>
  <c r="D10" i="6" s="1"/>
  <c r="E10" i="6" s="1"/>
  <c r="C11" i="6"/>
  <c r="D11" i="6" s="1"/>
  <c r="E11" i="6" s="1"/>
  <c r="C12" i="6"/>
  <c r="D12" i="6" s="1"/>
  <c r="E12" i="6" s="1"/>
  <c r="C13" i="6"/>
  <c r="D13" i="6" s="1"/>
  <c r="E13" i="6" s="1"/>
  <c r="C14" i="6"/>
  <c r="D14" i="6" s="1"/>
  <c r="E14" i="6" s="1"/>
  <c r="C15" i="6"/>
  <c r="D15" i="6" s="1"/>
  <c r="E15" i="6" s="1"/>
  <c r="C16" i="6"/>
  <c r="D16" i="6" s="1"/>
  <c r="E16" i="6" s="1"/>
  <c r="C17" i="6"/>
  <c r="D17" i="6" s="1"/>
  <c r="E17" i="6" s="1"/>
  <c r="C4" i="6"/>
  <c r="D4" i="6" s="1"/>
  <c r="E4" i="6" s="1"/>
  <c r="C5" i="7"/>
  <c r="C6" i="7"/>
  <c r="C7" i="7"/>
  <c r="C8" i="7"/>
  <c r="C9" i="7"/>
  <c r="C10" i="7"/>
  <c r="C11" i="7"/>
  <c r="C12" i="7"/>
  <c r="H12" i="7" s="1"/>
  <c r="C13" i="7"/>
  <c r="C14" i="7"/>
  <c r="C15" i="7"/>
  <c r="G5" i="7"/>
  <c r="G6" i="7"/>
  <c r="G7" i="7"/>
  <c r="G8" i="7"/>
  <c r="G9" i="7"/>
  <c r="G10" i="7"/>
  <c r="G11" i="7"/>
  <c r="G12" i="7"/>
  <c r="G13" i="7"/>
  <c r="G14" i="7"/>
  <c r="G4" i="7"/>
  <c r="E5" i="7"/>
  <c r="E6" i="7"/>
  <c r="E7" i="7"/>
  <c r="E8" i="7"/>
  <c r="E9" i="7"/>
  <c r="E10" i="7"/>
  <c r="E11" i="7"/>
  <c r="E12" i="7"/>
  <c r="E13" i="7"/>
  <c r="E14" i="7"/>
  <c r="E15" i="7"/>
  <c r="E16" i="7"/>
  <c r="H16" i="7" s="1"/>
  <c r="C4" i="7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4" i="5"/>
  <c r="H11" i="7" l="1"/>
  <c r="I11" i="7" s="1"/>
  <c r="H8" i="7"/>
  <c r="H10" i="7"/>
  <c r="H5" i="7"/>
  <c r="H9" i="7"/>
  <c r="I9" i="7" s="1"/>
  <c r="I12" i="7"/>
  <c r="H15" i="7"/>
  <c r="I15" i="7" s="1"/>
  <c r="H7" i="7"/>
  <c r="I7" i="7" s="1"/>
  <c r="H13" i="7"/>
  <c r="I13" i="7" s="1"/>
  <c r="H14" i="7"/>
  <c r="I14" i="7" s="1"/>
  <c r="H6" i="7"/>
  <c r="I6" i="7" s="1"/>
  <c r="N8" i="5"/>
  <c r="O8" i="5" s="1"/>
  <c r="N16" i="5"/>
  <c r="O16" i="5" s="1"/>
  <c r="N13" i="5"/>
  <c r="O13" i="5" s="1"/>
  <c r="N15" i="5"/>
  <c r="O15" i="5" s="1"/>
  <c r="N12" i="5"/>
  <c r="O12" i="5" s="1"/>
  <c r="N14" i="5"/>
  <c r="O14" i="5" s="1"/>
  <c r="N5" i="5"/>
  <c r="O5" i="5" s="1"/>
  <c r="N11" i="5"/>
  <c r="O11" i="5" s="1"/>
  <c r="N4" i="5"/>
  <c r="O4" i="5" s="1"/>
  <c r="N10" i="5"/>
  <c r="O10" i="5" s="1"/>
  <c r="N17" i="5"/>
  <c r="O17" i="5" s="1"/>
  <c r="I10" i="7"/>
  <c r="I16" i="7"/>
  <c r="I8" i="7"/>
  <c r="N9" i="5"/>
  <c r="O9" i="5" s="1"/>
  <c r="N7" i="5"/>
  <c r="O7" i="5" s="1"/>
  <c r="N6" i="5"/>
  <c r="O6" i="5" s="1"/>
  <c r="I5" i="7"/>
  <c r="E4" i="7"/>
  <c r="H4" i="7" l="1"/>
  <c r="I4" i="7" s="1"/>
</calcChain>
</file>

<file path=xl/sharedStrings.xml><?xml version="1.0" encoding="utf-8"?>
<sst xmlns="http://schemas.openxmlformats.org/spreadsheetml/2006/main" count="159" uniqueCount="123">
  <si>
    <t>kg.C /kg</t>
  </si>
  <si>
    <t>kg.C /hm2</t>
  </si>
  <si>
    <t>1t=1000kg</t>
  </si>
  <si>
    <t>kg.C /kg</t>
    <phoneticPr fontId="4" type="noConversion"/>
  </si>
  <si>
    <t>kg.C /hm2</t>
    <phoneticPr fontId="4" type="noConversion"/>
  </si>
  <si>
    <t>kg.C /Km2</t>
    <phoneticPr fontId="4" type="noConversion"/>
  </si>
  <si>
    <t xml:space="preserve"> kg C hm2</t>
  </si>
  <si>
    <t>kg</t>
    <phoneticPr fontId="3" type="noConversion"/>
  </si>
  <si>
    <t>t</t>
    <phoneticPr fontId="3" type="noConversion"/>
  </si>
  <si>
    <t>耕地面积(公顷)</t>
  </si>
  <si>
    <t>-</t>
    <phoneticPr fontId="2" type="noConversion"/>
  </si>
  <si>
    <t>年份</t>
  </si>
  <si>
    <t xml:space="preserve">108.71	</t>
  </si>
  <si>
    <t>Agricultural Land Utilization</t>
    <phoneticPr fontId="2" type="noConversion"/>
  </si>
  <si>
    <t>Rice cultivation</t>
    <phoneticPr fontId="2" type="noConversion"/>
  </si>
  <si>
    <t>Livestock breeding emissions</t>
    <phoneticPr fontId="2" type="noConversion"/>
  </si>
  <si>
    <t>Carbon Emissions
/106 t</t>
    <phoneticPr fontId="2" type="noConversion"/>
  </si>
  <si>
    <t>Carbon Emissions
/106t</t>
    <phoneticPr fontId="2" type="noConversion"/>
  </si>
  <si>
    <t>growth/%</t>
    <phoneticPr fontId="2" type="noConversion"/>
  </si>
  <si>
    <t>Year</t>
    <phoneticPr fontId="2" type="noConversion"/>
  </si>
  <si>
    <t>Carbon Emissions /milllion tons</t>
    <phoneticPr fontId="2" type="noConversion"/>
  </si>
  <si>
    <t>growth rate /%</t>
    <phoneticPr fontId="2" type="noConversion"/>
  </si>
  <si>
    <t>Percentage of agricultural land use /%</t>
    <phoneticPr fontId="2" type="noConversion"/>
  </si>
  <si>
    <t>Percentage of rice fields /%</t>
    <phoneticPr fontId="2" type="noConversion"/>
  </si>
  <si>
    <t>Percentage of livestock farming /%</t>
    <phoneticPr fontId="2" type="noConversion"/>
  </si>
  <si>
    <t>Rice Cultivation</t>
    <phoneticPr fontId="2" type="noConversion"/>
  </si>
  <si>
    <t>Livestock Breeding Emissions</t>
    <phoneticPr fontId="2" type="noConversion"/>
  </si>
  <si>
    <t xml:space="preserve"> Carbon Emission Intensity /(kg/yuan)</t>
    <phoneticPr fontId="3" type="noConversion"/>
  </si>
  <si>
    <t>Growth Rate /%</t>
    <phoneticPr fontId="2" type="noConversion"/>
  </si>
  <si>
    <t>Carbon Category</t>
  </si>
  <si>
    <t>Carbon Source</t>
  </si>
  <si>
    <t>Coefficient</t>
  </si>
  <si>
    <t>Unit</t>
  </si>
  <si>
    <t>Refer Source</t>
  </si>
  <si>
    <t>Agricultural Land Utilization</t>
  </si>
  <si>
    <t>Pesticide</t>
  </si>
  <si>
    <t>OPNL</t>
  </si>
  <si>
    <t>Agricultural plastic films</t>
  </si>
  <si>
    <t>IREEA</t>
  </si>
  <si>
    <t>Fertilizer</t>
  </si>
  <si>
    <t>Agricultural diesel oil</t>
  </si>
  <si>
    <t>Agricultural irrigation</t>
  </si>
  <si>
    <t>(Duan et al., 2011)</t>
  </si>
  <si>
    <t>Agricultural cultivation</t>
  </si>
  <si>
    <t>kg.C /Km2</t>
  </si>
  <si>
    <t>(Wu et al., 2007)</t>
  </si>
  <si>
    <t>Rice cultivation</t>
  </si>
  <si>
    <t>Rice</t>
  </si>
  <si>
    <t>kg C hm2</t>
  </si>
  <si>
    <t>(Liu et al., 2014)</t>
  </si>
  <si>
    <t>Livestock breeding emissions</t>
  </si>
  <si>
    <t>Cattle</t>
  </si>
  <si>
    <t>kg C /year</t>
  </si>
  <si>
    <t>Sheep</t>
  </si>
  <si>
    <t>kg C/year</t>
  </si>
  <si>
    <t>Pigs</t>
  </si>
  <si>
    <t>Table1. Agricultural carbon emission sources and corresponding carbon emission coefficients</t>
  </si>
  <si>
    <r>
      <t>IPCC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2007</t>
    </r>
    <r>
      <rPr>
        <sz val="12"/>
        <color theme="1"/>
        <rFont val="宋体"/>
        <family val="3"/>
        <charset val="134"/>
      </rPr>
      <t>）</t>
    </r>
  </si>
  <si>
    <t>Pesticide usage (ton)</t>
    <phoneticPr fontId="2" type="noConversion"/>
  </si>
  <si>
    <t>Usage of agricultural mulching film (ton)</t>
    <phoneticPr fontId="2" type="noConversion"/>
  </si>
  <si>
    <t>Application amount of agricultural chemical fertilizer (10000 tons)</t>
    <phoneticPr fontId="2" type="noConversion"/>
  </si>
  <si>
    <t>Agricultural diesel consumption (10000 tons)</t>
    <phoneticPr fontId="2" type="noConversion"/>
  </si>
  <si>
    <t>Effective irrigation area (1000 hectares)</t>
    <phoneticPr fontId="2" type="noConversion"/>
  </si>
  <si>
    <t>Total sown area of crops (1000 hectares)</t>
    <phoneticPr fontId="2" type="noConversion"/>
  </si>
  <si>
    <t>Rice planting area (1000 hectares)</t>
    <phoneticPr fontId="2" type="noConversion"/>
  </si>
  <si>
    <t>Number of stocks at the end of the pig year (10000)</t>
    <phoneticPr fontId="2" type="noConversion"/>
  </si>
  <si>
    <t>Stocks at the end of the year of the ox (10000)</t>
    <phoneticPr fontId="2" type="noConversion"/>
  </si>
  <si>
    <t>Number of sheep on hand at the end of the year (10000)</t>
    <phoneticPr fontId="2" type="noConversion"/>
  </si>
  <si>
    <t>pesticides</t>
    <phoneticPr fontId="2" type="noConversion"/>
  </si>
  <si>
    <t>Agricultural film</t>
    <phoneticPr fontId="2" type="noConversion"/>
  </si>
  <si>
    <t>chemical fertilizer</t>
    <phoneticPr fontId="2" type="noConversion"/>
  </si>
  <si>
    <t>diesel oil</t>
    <phoneticPr fontId="2" type="noConversion"/>
  </si>
  <si>
    <t>irrigation</t>
    <phoneticPr fontId="2" type="noConversion"/>
  </si>
  <si>
    <t>Plough</t>
    <phoneticPr fontId="2" type="noConversion"/>
  </si>
  <si>
    <t>kg.C /km2</t>
    <phoneticPr fontId="2" type="noConversion"/>
  </si>
  <si>
    <t>Pesticide usage</t>
    <phoneticPr fontId="2" type="noConversion"/>
  </si>
  <si>
    <t>Application amount of agricultural plastic film</t>
    <phoneticPr fontId="2" type="noConversion"/>
  </si>
  <si>
    <t>Application amount of agricultural chemical fertilizer</t>
    <phoneticPr fontId="2" type="noConversion"/>
  </si>
  <si>
    <t>Agricultural diesel consumption</t>
    <phoneticPr fontId="2" type="noConversion"/>
  </si>
  <si>
    <t>Effective irrigation area</t>
    <phoneticPr fontId="2" type="noConversion"/>
  </si>
  <si>
    <t>Total sown area of crops</t>
    <phoneticPr fontId="2" type="noConversion"/>
  </si>
  <si>
    <t>pig</t>
    <phoneticPr fontId="3" type="noConversion"/>
  </si>
  <si>
    <t>cattle</t>
    <phoneticPr fontId="3" type="noConversion"/>
  </si>
  <si>
    <t>sheep</t>
    <phoneticPr fontId="3" type="noConversion"/>
  </si>
  <si>
    <t>Year</t>
    <phoneticPr fontId="3" type="noConversion"/>
  </si>
  <si>
    <t>Number of stocks at the end of the pig year (10000)</t>
    <phoneticPr fontId="3" type="noConversion"/>
  </si>
  <si>
    <t>Stocks at the end of the year of the ox (10000)</t>
    <phoneticPr fontId="3" type="noConversion"/>
  </si>
  <si>
    <t>Number of sheep on hand at the end of the year (10000)</t>
    <phoneticPr fontId="3" type="noConversion"/>
  </si>
  <si>
    <t>Carbon emission of livestock and poultry breeding (10000 t)</t>
    <phoneticPr fontId="3" type="noConversion"/>
  </si>
  <si>
    <r>
      <t>kg C/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head.year</t>
    </r>
    <r>
      <rPr>
        <sz val="11"/>
        <color theme="1"/>
        <rFont val="宋体"/>
        <family val="3"/>
        <charset val="134"/>
      </rPr>
      <t>）</t>
    </r>
    <phoneticPr fontId="3" type="noConversion"/>
  </si>
  <si>
    <t>Carbon emission coefficient of rice</t>
    <phoneticPr fontId="3" type="noConversion"/>
  </si>
  <si>
    <t>Rice planting area (1000 hectares)</t>
    <phoneticPr fontId="3" type="noConversion"/>
  </si>
  <si>
    <t>Carbon emission of rice 10000 tons</t>
    <phoneticPr fontId="3" type="noConversion"/>
  </si>
  <si>
    <t>pesticides</t>
    <phoneticPr fontId="3" type="noConversion"/>
  </si>
  <si>
    <t>Agricultural film</t>
    <phoneticPr fontId="3" type="noConversion"/>
  </si>
  <si>
    <t>chemical fertilizer</t>
    <phoneticPr fontId="3" type="noConversion"/>
  </si>
  <si>
    <t>diesel oil</t>
    <phoneticPr fontId="3" type="noConversion"/>
  </si>
  <si>
    <t>irrigation</t>
    <phoneticPr fontId="3" type="noConversion"/>
  </si>
  <si>
    <t>Plough</t>
    <phoneticPr fontId="4" type="noConversion"/>
  </si>
  <si>
    <t>Pesticide usage</t>
    <phoneticPr fontId="4" type="noConversion"/>
  </si>
  <si>
    <t>Application amount of agricultural plastic film</t>
    <phoneticPr fontId="4" type="noConversion"/>
  </si>
  <si>
    <t>Application amount of agricultural chemical fertilizer</t>
    <phoneticPr fontId="4" type="noConversion"/>
  </si>
  <si>
    <t>Pesticide carbon emissions</t>
    <phoneticPr fontId="4" type="noConversion"/>
  </si>
  <si>
    <t>Effective irrigation area</t>
    <phoneticPr fontId="4" type="noConversion"/>
  </si>
  <si>
    <t>Planting area of crops</t>
    <phoneticPr fontId="3" type="noConversion"/>
  </si>
  <si>
    <t>Pesticide usage (ton)</t>
    <phoneticPr fontId="3" type="noConversion"/>
  </si>
  <si>
    <t>Usage of agricultural mulching film (ton)</t>
    <phoneticPr fontId="3" type="noConversion"/>
  </si>
  <si>
    <t>Application amount of agricultural chemical fertilizer (10000 tons)</t>
    <phoneticPr fontId="3" type="noConversion"/>
  </si>
  <si>
    <t>Agricultural diesel consumption (10000 tons)</t>
    <phoneticPr fontId="3" type="noConversion"/>
  </si>
  <si>
    <t>Effective irrigation area (1000 hectares)</t>
    <phoneticPr fontId="3" type="noConversion"/>
  </si>
  <si>
    <t>Total sown area of crops (1000 hectares)</t>
    <phoneticPr fontId="3" type="noConversion"/>
  </si>
  <si>
    <t>Total carbon emissions from agricultural land use</t>
    <phoneticPr fontId="3" type="noConversion"/>
  </si>
  <si>
    <t>Carbon emission from agricultural land use (10000 t)</t>
    <phoneticPr fontId="3" type="noConversion"/>
  </si>
  <si>
    <t>Carbon emission (T)</t>
    <phoneticPr fontId="3" type="noConversion"/>
  </si>
  <si>
    <t>Total output value of agriculture, forestry, animal husbandry and fishery (100 million yuan) (Jiangsu)</t>
    <phoneticPr fontId="3" type="noConversion"/>
  </si>
  <si>
    <t>Total output value of agriculture, forestry, animal husbandry and fishery (10000 yuan)</t>
    <phoneticPr fontId="3" type="noConversion"/>
  </si>
  <si>
    <t>Carbon emission intensity (carbon emission / gross agricultural output value) (t/ 10000 yuan)</t>
    <phoneticPr fontId="3" type="noConversion"/>
  </si>
  <si>
    <t>Carbon emission intensity (kg/ 10000 yuan)</t>
    <phoneticPr fontId="3" type="noConversion"/>
  </si>
  <si>
    <t>100million yuan equals 100million yuan</t>
  </si>
  <si>
    <r>
      <t>Total carbon emission (10000 t</t>
    </r>
    <r>
      <rPr>
        <sz val="11"/>
        <color theme="1"/>
        <rFont val="宋体"/>
        <family val="3"/>
        <charset val="134"/>
      </rPr>
      <t>）</t>
    </r>
    <phoneticPr fontId="3" type="noConversion"/>
  </si>
  <si>
    <r>
      <t>1</t>
    </r>
    <r>
      <rPr>
        <sz val="11"/>
        <color theme="1"/>
        <rFont val="宋体"/>
        <family val="3"/>
        <charset val="134"/>
      </rPr>
      <t>亿元等于</t>
    </r>
    <r>
      <rPr>
        <sz val="11"/>
        <color theme="1"/>
        <rFont val="Times New Roman"/>
        <family val="1"/>
      </rPr>
      <t>10000</t>
    </r>
    <r>
      <rPr>
        <sz val="11"/>
        <color theme="1"/>
        <rFont val="宋体"/>
        <family val="3"/>
        <charset val="134"/>
      </rPr>
      <t>万元</t>
    </r>
    <phoneticPr fontId="3" type="noConversion"/>
  </si>
  <si>
    <t>Average growth rate /%</t>
    <phoneticPr fontId="2" type="noConversion"/>
  </si>
  <si>
    <r>
      <t>1</t>
    </r>
    <r>
      <rPr>
        <sz val="11"/>
        <color theme="1"/>
        <rFont val="宋体"/>
        <family val="3"/>
        <charset val="134"/>
      </rPr>
      <t>亿元等于</t>
    </r>
    <r>
      <rPr>
        <sz val="11"/>
        <color theme="1"/>
        <rFont val="Times New Roman"/>
        <family val="1"/>
      </rPr>
      <t>10000</t>
    </r>
    <r>
      <rPr>
        <sz val="11"/>
        <color theme="1"/>
        <rFont val="宋体"/>
        <family val="3"/>
        <charset val="134"/>
      </rPr>
      <t>万元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</si>
</sst>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_ "/>
    <numFmt numFmtId="178" formatCode="0_ "/>
  </numFmts>
  <fonts count="10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7" fontId="0" fillId="0" borderId="0" xfId="0" applyNumberFormat="1" applyFill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vertical="center" wrapText="1"/>
    </xf>
    <xf numFmtId="10" fontId="0" fillId="0" borderId="0" xfId="0" applyNumberFormat="1" applyFill="1">
      <alignment vertical="center"/>
    </xf>
    <xf numFmtId="1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top"/>
    </xf>
    <xf numFmtId="177" fontId="0" fillId="0" borderId="1" xfId="0" applyNumberFormat="1" applyFill="1" applyBorder="1" applyAlignment="1">
      <alignment horizontal="center" vertical="top"/>
    </xf>
    <xf numFmtId="177" fontId="1" fillId="0" borderId="1" xfId="0" applyNumberFormat="1" applyFont="1" applyFill="1" applyBorder="1" applyAlignment="1">
      <alignment horizontal="center" vertical="top" wrapText="1"/>
    </xf>
    <xf numFmtId="177" fontId="0" fillId="0" borderId="1" xfId="0" applyNumberFormat="1" applyFill="1" applyBorder="1" applyAlignment="1">
      <alignment horizontal="center" vertical="top" wrapText="1"/>
    </xf>
    <xf numFmtId="178" fontId="0" fillId="0" borderId="1" xfId="0" applyNumberFormat="1" applyFill="1" applyBorder="1" applyAlignment="1">
      <alignment horizontal="center" vertical="top"/>
    </xf>
    <xf numFmtId="178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0" fontId="8" fillId="0" borderId="0" xfId="0" applyFont="1" applyFill="1" applyAlignment="1">
      <alignment vertical="center" wrapText="1"/>
    </xf>
    <xf numFmtId="177" fontId="8" fillId="0" borderId="1" xfId="0" applyNumberFormat="1" applyFont="1" applyFill="1" applyBorder="1" applyAlignment="1">
      <alignment horizontal="center" vertical="top"/>
    </xf>
    <xf numFmtId="177" fontId="8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 wrapText="1"/>
    </xf>
    <xf numFmtId="178" fontId="8" fillId="0" borderId="0" xfId="0" applyNumberFormat="1" applyFont="1" applyAlignment="1">
      <alignment horizontal="center" vertical="center"/>
    </xf>
    <xf numFmtId="178" fontId="8" fillId="0" borderId="0" xfId="0" applyNumberFormat="1" applyFont="1" applyFill="1" applyAlignment="1">
      <alignment horizontal="center" vertical="center"/>
    </xf>
    <xf numFmtId="178" fontId="8" fillId="0" borderId="0" xfId="0" applyNumberFormat="1" applyFont="1" applyAlignment="1">
      <alignment horizontal="center" vertical="center" wrapText="1"/>
    </xf>
    <xf numFmtId="177" fontId="8" fillId="0" borderId="0" xfId="0" applyNumberFormat="1" applyFont="1" applyFill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34113815741367"/>
          <c:y val="0.14726368159203979"/>
          <c:w val="0.77121237209787208"/>
          <c:h val="0.693101422023739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'Total carbon emissions'!$B$1</c:f>
              <c:strCache>
                <c:ptCount val="1"/>
                <c:pt idx="0">
                  <c:v>Carbon Emissions /milllion tons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trendline>
            <c:spPr>
              <a:ln w="28575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numRef>
              <c:f>'Total carbon emissions'!$A$3:$A$18</c:f>
              <c:numCache>
                <c:formatCode>0_ 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'Total carbon emissions'!$B$3:$B$18</c:f>
              <c:numCache>
                <c:formatCode>0.00_ </c:formatCode>
                <c:ptCount val="16"/>
                <c:pt idx="0">
                  <c:v>18.075646949399999</c:v>
                </c:pt>
                <c:pt idx="1">
                  <c:v>17.83843396576</c:v>
                </c:pt>
                <c:pt idx="2">
                  <c:v>17.68472446637</c:v>
                </c:pt>
                <c:pt idx="3">
                  <c:v>17.746090128799999</c:v>
                </c:pt>
                <c:pt idx="4">
                  <c:v>17.882037690179999</c:v>
                </c:pt>
                <c:pt idx="5">
                  <c:v>17.910153256560001</c:v>
                </c:pt>
                <c:pt idx="6">
                  <c:v>17.911540634279998</c:v>
                </c:pt>
                <c:pt idx="7">
                  <c:v>17.919175866279996</c:v>
                </c:pt>
                <c:pt idx="8">
                  <c:v>17.874065693599999</c:v>
                </c:pt>
                <c:pt idx="9">
                  <c:v>18.1009428875</c:v>
                </c:pt>
                <c:pt idx="10">
                  <c:v>17.927124319400001</c:v>
                </c:pt>
                <c:pt idx="11">
                  <c:v>17.875184723100002</c:v>
                </c:pt>
                <c:pt idx="12">
                  <c:v>17.713662334199999</c:v>
                </c:pt>
                <c:pt idx="13">
                  <c:v>17.4568999717</c:v>
                </c:pt>
                <c:pt idx="14">
                  <c:v>17.218605433699999</c:v>
                </c:pt>
                <c:pt idx="15">
                  <c:v>17.1747919313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43-4925-AB9E-284BE21C2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6307096"/>
        <c:axId val="566310704"/>
      </c:barChart>
      <c:lineChart>
        <c:grouping val="standard"/>
        <c:varyColors val="0"/>
        <c:ser>
          <c:idx val="1"/>
          <c:order val="1"/>
          <c:tx>
            <c:strRef>
              <c:f>'Total carbon emissions'!$C$1</c:f>
              <c:strCache>
                <c:ptCount val="1"/>
                <c:pt idx="0">
                  <c:v>growth rate /%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'Total carbon emissions'!$A$3:$A$18</c:f>
              <c:numCache>
                <c:formatCode>0_ 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'Total carbon emissions'!$C$3:$C$18</c:f>
              <c:numCache>
                <c:formatCode>0.00_ </c:formatCode>
                <c:ptCount val="16"/>
                <c:pt idx="0">
                  <c:v>0</c:v>
                </c:pt>
                <c:pt idx="1">
                  <c:v>-1.3123346804904996</c:v>
                </c:pt>
                <c:pt idx="2">
                  <c:v>-0.8616759727061154</c:v>
                </c:pt>
                <c:pt idx="3">
                  <c:v>0.34699812568012955</c:v>
                </c:pt>
                <c:pt idx="4">
                  <c:v>0.76607049999916199</c:v>
                </c:pt>
                <c:pt idx="5">
                  <c:v>0.15722797852865456</c:v>
                </c:pt>
                <c:pt idx="6">
                  <c:v>7.7463196440750951E-3</c:v>
                </c:pt>
                <c:pt idx="7">
                  <c:v>4.2627444260074955E-2</c:v>
                </c:pt>
                <c:pt idx="8">
                  <c:v>-0.2517424518662445</c:v>
                </c:pt>
                <c:pt idx="9">
                  <c:v>1.2693093881893789</c:v>
                </c:pt>
                <c:pt idx="10">
                  <c:v>-0.96027355690975602</c:v>
                </c:pt>
                <c:pt idx="11">
                  <c:v>-0.28972631290224143</c:v>
                </c:pt>
                <c:pt idx="12">
                  <c:v>-0.90361241800913528</c:v>
                </c:pt>
                <c:pt idx="13">
                  <c:v>-1.4495159592393478</c:v>
                </c:pt>
                <c:pt idx="14">
                  <c:v>-1.3650449872904662</c:v>
                </c:pt>
                <c:pt idx="15">
                  <c:v>-0.25445441890577214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543-4925-AB9E-284BE21C2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3350152"/>
        <c:axId val="573351792"/>
      </c:lineChart>
      <c:catAx>
        <c:axId val="566307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黑体" panose="02010609060101010101" pitchFamily="49" charset="-122"/>
                    <a:cs typeface="Times New Roman" panose="02020603050405020304" pitchFamily="18" charset="0"/>
                  </a:defRPr>
                </a:pPr>
                <a:r>
                  <a:rPr lang="en-US" altLang="zh-CN" b="0">
                    <a:latin typeface="Times New Roman" panose="02020603050405020304" pitchFamily="18" charset="0"/>
                    <a:ea typeface="黑体" panose="02010609060101010101" pitchFamily="49" charset="-122"/>
                    <a:cs typeface="Times New Roman" panose="02020603050405020304" pitchFamily="18" charset="0"/>
                  </a:rPr>
                  <a:t>Year</a:t>
                </a:r>
                <a:endParaRPr lang="zh-CN" altLang="en-US" b="0">
                  <a:latin typeface="Times New Roman" panose="02020603050405020304" pitchFamily="18" charset="0"/>
                  <a:ea typeface="黑体" panose="02010609060101010101" pitchFamily="49" charset="-122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52587565868389241"/>
              <c:y val="0.925603019931297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黑体" panose="02010609060101010101" pitchFamily="49" charset="-122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_ 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566310704"/>
        <c:crosses val="autoZero"/>
        <c:auto val="1"/>
        <c:lblAlgn val="ctr"/>
        <c:lblOffset val="100"/>
        <c:noMultiLvlLbl val="0"/>
      </c:catAx>
      <c:valAx>
        <c:axId val="5663107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黑体" panose="02010609060101010101" pitchFamily="49" charset="-122"/>
                    <a:cs typeface="Times New Roman" panose="02020603050405020304" pitchFamily="18" charset="0"/>
                  </a:defRPr>
                </a:pPr>
                <a:r>
                  <a:rPr lang="en-US" altLang="zh-CN" b="0">
                    <a:latin typeface="Times New Roman" panose="02020603050405020304" pitchFamily="18" charset="0"/>
                    <a:ea typeface="黑体" panose="02010609060101010101" pitchFamily="49" charset="-122"/>
                    <a:cs typeface="Times New Roman" panose="02020603050405020304" pitchFamily="18" charset="0"/>
                  </a:rPr>
                  <a:t>Carbon   Emissions</a:t>
                </a:r>
                <a:endParaRPr lang="zh-CN" altLang="en-US" b="0">
                  <a:latin typeface="Times New Roman" panose="02020603050405020304" pitchFamily="18" charset="0"/>
                  <a:ea typeface="黑体" panose="02010609060101010101" pitchFamily="49" charset="-122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1.2863880552431005E-2"/>
              <c:y val="0.296852575732071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黑体" panose="02010609060101010101" pitchFamily="49" charset="-122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.00_ 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566307096"/>
        <c:crosses val="autoZero"/>
        <c:crossBetween val="between"/>
      </c:valAx>
      <c:valAx>
        <c:axId val="57335179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b="0">
                    <a:latin typeface="Times New Roman" panose="02020603050405020304" pitchFamily="18" charset="0"/>
                    <a:ea typeface="黑体" panose="02010609060101010101" pitchFamily="49" charset="-122"/>
                    <a:cs typeface="Times New Roman" panose="02020603050405020304" pitchFamily="18" charset="0"/>
                  </a:rPr>
                  <a:t>Interannual  growth   rate</a:t>
                </a:r>
                <a:endParaRPr lang="zh-CN" altLang="en-US" b="0">
                  <a:latin typeface="Times New Roman" panose="02020603050405020304" pitchFamily="18" charset="0"/>
                  <a:ea typeface="黑体" panose="02010609060101010101" pitchFamily="49" charset="-122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6019031822191525"/>
              <c:y val="0.260077555626211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.00_ 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573350152"/>
        <c:crosses val="max"/>
        <c:crossBetween val="between"/>
      </c:valAx>
      <c:catAx>
        <c:axId val="573350152"/>
        <c:scaling>
          <c:orientation val="minMax"/>
        </c:scaling>
        <c:delete val="1"/>
        <c:axPos val="b"/>
        <c:numFmt formatCode="0_ " sourceLinked="1"/>
        <c:majorTickMark val="out"/>
        <c:minorTickMark val="none"/>
        <c:tickLblPos val="nextTo"/>
        <c:crossAx val="573351792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accent1"/>
          </a:solidFill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9593993432997436"/>
          <c:y val="6.1139893142810833E-2"/>
          <c:w val="0.63376854699817486"/>
          <c:h val="6.00604229607250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黑体" panose="02010609060101010101" pitchFamily="49" charset="-122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7780515985121"/>
          <c:y val="5.984987582830173E-2"/>
          <c:w val="0.82047043737853376"/>
          <c:h val="0.71891087885314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'Carbon emission structure'!$B$1</c:f>
              <c:strCache>
                <c:ptCount val="1"/>
                <c:pt idx="0">
                  <c:v>Carbon Emissions /milllion tons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numRef>
              <c:f>'Carbon emission structure'!$A$2:$A$17</c:f>
              <c:numCache>
                <c:formatCode>0_ 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'Carbon emission structure'!$B$2:$B$17</c:f>
              <c:numCache>
                <c:formatCode>0.00_ </c:formatCode>
                <c:ptCount val="16"/>
                <c:pt idx="0">
                  <c:v>18.075646949399999</c:v>
                </c:pt>
                <c:pt idx="1">
                  <c:v>17.83843396576</c:v>
                </c:pt>
                <c:pt idx="2">
                  <c:v>17.68472446637</c:v>
                </c:pt>
                <c:pt idx="3">
                  <c:v>17.746090128799999</c:v>
                </c:pt>
                <c:pt idx="4">
                  <c:v>17.882037690179999</c:v>
                </c:pt>
                <c:pt idx="5">
                  <c:v>17.910153256560001</c:v>
                </c:pt>
                <c:pt idx="6">
                  <c:v>17.911540634279998</c:v>
                </c:pt>
                <c:pt idx="7">
                  <c:v>17.919175866279996</c:v>
                </c:pt>
                <c:pt idx="8">
                  <c:v>17.874065693599999</c:v>
                </c:pt>
                <c:pt idx="9">
                  <c:v>18.1009428875</c:v>
                </c:pt>
                <c:pt idx="10">
                  <c:v>17.927124319400001</c:v>
                </c:pt>
                <c:pt idx="11">
                  <c:v>17.875184723100002</c:v>
                </c:pt>
                <c:pt idx="12">
                  <c:v>17.713662334199999</c:v>
                </c:pt>
                <c:pt idx="13">
                  <c:v>17.4568999717</c:v>
                </c:pt>
                <c:pt idx="14">
                  <c:v>17.218605433699999</c:v>
                </c:pt>
                <c:pt idx="15">
                  <c:v>17.1747919313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B9-44D5-8B8F-4DFF955F3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6202088"/>
        <c:axId val="696200448"/>
      </c:barChart>
      <c:lineChart>
        <c:grouping val="standard"/>
        <c:varyColors val="0"/>
        <c:ser>
          <c:idx val="1"/>
          <c:order val="1"/>
          <c:tx>
            <c:strRef>
              <c:f>'Carbon emission structure'!$C$1</c:f>
              <c:strCache>
                <c:ptCount val="1"/>
                <c:pt idx="0">
                  <c:v>Percentage of agricultural land use /%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'Carbon emission structure'!$A$2:$A$17</c:f>
              <c:numCache>
                <c:formatCode>0_ 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'Carbon emission structure'!$C$2:$C$17</c:f>
              <c:numCache>
                <c:formatCode>0.00_ </c:formatCode>
                <c:ptCount val="16"/>
                <c:pt idx="0">
                  <c:v>30.12245358654085</c:v>
                </c:pt>
                <c:pt idx="1">
                  <c:v>30.640596905823347</c:v>
                </c:pt>
                <c:pt idx="2">
                  <c:v>30.987092922827042</c:v>
                </c:pt>
                <c:pt idx="3">
                  <c:v>30.975176949987144</c:v>
                </c:pt>
                <c:pt idx="4">
                  <c:v>31.365571895981958</c:v>
                </c:pt>
                <c:pt idx="5">
                  <c:v>31.473891604446841</c:v>
                </c:pt>
                <c:pt idx="6">
                  <c:v>31.43278373835048</c:v>
                </c:pt>
                <c:pt idx="7">
                  <c:v>31.484943289700745</c:v>
                </c:pt>
                <c:pt idx="8">
                  <c:v>31.331281486814731</c:v>
                </c:pt>
                <c:pt idx="9">
                  <c:v>31.006203118157877</c:v>
                </c:pt>
                <c:pt idx="10">
                  <c:v>31.008185794106485</c:v>
                </c:pt>
                <c:pt idx="11">
                  <c:v>30.869364185474275</c:v>
                </c:pt>
                <c:pt idx="12">
                  <c:v>30.769645068127904</c:v>
                </c:pt>
                <c:pt idx="13">
                  <c:v>30.645652162026018</c:v>
                </c:pt>
                <c:pt idx="14">
                  <c:v>30.643828170155</c:v>
                </c:pt>
                <c:pt idx="15">
                  <c:v>30.340311556284323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B9-44D5-8B8F-4DFF955F3957}"/>
            </c:ext>
          </c:extLst>
        </c:ser>
        <c:ser>
          <c:idx val="2"/>
          <c:order val="2"/>
          <c:tx>
            <c:strRef>
              <c:f>'Carbon emission structure'!$D$1</c:f>
              <c:strCache>
                <c:ptCount val="1"/>
                <c:pt idx="0">
                  <c:v>Percentage of rice fields /%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'Carbon emission structure'!$A$2:$A$17</c:f>
              <c:numCache>
                <c:formatCode>0_ 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'Carbon emission structure'!$D$2:$D$17</c:f>
              <c:numCache>
                <c:formatCode>0.00_ </c:formatCode>
                <c:ptCount val="16"/>
                <c:pt idx="0">
                  <c:v>62.469182515067956</c:v>
                </c:pt>
                <c:pt idx="1">
                  <c:v>63.490992212317046</c:v>
                </c:pt>
                <c:pt idx="2">
                  <c:v>64.182710872225613</c:v>
                </c:pt>
                <c:pt idx="3">
                  <c:v>64.012032667210079</c:v>
                </c:pt>
                <c:pt idx="4">
                  <c:v>63.557680320970157</c:v>
                </c:pt>
                <c:pt idx="5">
                  <c:v>63.489582184535934</c:v>
                </c:pt>
                <c:pt idx="6">
                  <c:v>63.566557696379199</c:v>
                </c:pt>
                <c:pt idx="7">
                  <c:v>63.573984148663598</c:v>
                </c:pt>
                <c:pt idx="8">
                  <c:v>63.76102323759897</c:v>
                </c:pt>
                <c:pt idx="9">
                  <c:v>64.14294015599522</c:v>
                </c:pt>
                <c:pt idx="10">
                  <c:v>64.155328481511489</c:v>
                </c:pt>
                <c:pt idx="11">
                  <c:v>64.511581490387755</c:v>
                </c:pt>
                <c:pt idx="12">
                  <c:v>64.564897346602379</c:v>
                </c:pt>
                <c:pt idx="13">
                  <c:v>64.841161722585611</c:v>
                </c:pt>
                <c:pt idx="14">
                  <c:v>64.835579158753518</c:v>
                </c:pt>
                <c:pt idx="15">
                  <c:v>65.551504909252372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B9-44D5-8B8F-4DFF955F3957}"/>
            </c:ext>
          </c:extLst>
        </c:ser>
        <c:ser>
          <c:idx val="3"/>
          <c:order val="3"/>
          <c:tx>
            <c:strRef>
              <c:f>'Carbon emission structure'!$E$1</c:f>
              <c:strCache>
                <c:ptCount val="1"/>
                <c:pt idx="0">
                  <c:v>Percentage of livestock farming /%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'Carbon emission structure'!$A$2:$A$17</c:f>
              <c:numCache>
                <c:formatCode>0_ 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'Carbon emission structure'!$E$2:$E$17</c:f>
              <c:numCache>
                <c:formatCode>0.00_ </c:formatCode>
                <c:ptCount val="16"/>
                <c:pt idx="0">
                  <c:v>7.408363898391201</c:v>
                </c:pt>
                <c:pt idx="1">
                  <c:v>5.8684108818596066</c:v>
                </c:pt>
                <c:pt idx="2">
                  <c:v>4.830196204947355</c:v>
                </c:pt>
                <c:pt idx="3">
                  <c:v>5.0127903828027813</c:v>
                </c:pt>
                <c:pt idx="4">
                  <c:v>5.0767477830478827</c:v>
                </c:pt>
                <c:pt idx="5">
                  <c:v>5.0365262110172271</c:v>
                </c:pt>
                <c:pt idx="6">
                  <c:v>5.0006585652703395</c:v>
                </c:pt>
                <c:pt idx="7">
                  <c:v>4.9410725616356608</c:v>
                </c:pt>
                <c:pt idx="8">
                  <c:v>4.907695275586307</c:v>
                </c:pt>
                <c:pt idx="9">
                  <c:v>4.8508567258469002</c:v>
                </c:pt>
                <c:pt idx="10">
                  <c:v>4.8364857243820278</c:v>
                </c:pt>
                <c:pt idx="11">
                  <c:v>4.6190543241379673</c:v>
                </c:pt>
                <c:pt idx="12">
                  <c:v>4.6654575852697242</c:v>
                </c:pt>
                <c:pt idx="13">
                  <c:v>4.5131861153883657</c:v>
                </c:pt>
                <c:pt idx="14">
                  <c:v>4.5205926710914719</c:v>
                </c:pt>
                <c:pt idx="15">
                  <c:v>4.1081835344633122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B9-44D5-8B8F-4DFF955F3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779160"/>
        <c:axId val="342775880"/>
      </c:lineChart>
      <c:catAx>
        <c:axId val="696202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黑体" panose="02010609060101010101" pitchFamily="49" charset="-122"/>
                    <a:ea typeface="黑体" panose="02010609060101010101" pitchFamily="49" charset="-122"/>
                    <a:cs typeface="+mn-cs"/>
                  </a:defRPr>
                </a:pPr>
                <a:r>
                  <a:rPr lang="zh-CN" altLang="en-US" b="1">
                    <a:latin typeface="黑体" panose="02010609060101010101" pitchFamily="49" charset="-122"/>
                    <a:ea typeface="黑体" panose="02010609060101010101" pitchFamily="49" charset="-122"/>
                  </a:rPr>
                  <a:t>年</a:t>
                </a:r>
                <a:r>
                  <a:rPr lang="zh-CN" altLang="en-US" b="1" baseline="0">
                    <a:latin typeface="黑体" panose="02010609060101010101" pitchFamily="49" charset="-122"/>
                    <a:ea typeface="黑体" panose="02010609060101010101" pitchFamily="49" charset="-122"/>
                  </a:rPr>
                  <a:t>  </a:t>
                </a:r>
                <a:r>
                  <a:rPr lang="zh-CN" altLang="en-US" b="1">
                    <a:latin typeface="黑体" panose="02010609060101010101" pitchFamily="49" charset="-122"/>
                    <a:ea typeface="黑体" panose="02010609060101010101" pitchFamily="49" charset="-122"/>
                  </a:rPr>
                  <a:t>份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黑体" panose="02010609060101010101" pitchFamily="49" charset="-122"/>
                  <a:ea typeface="黑体" panose="02010609060101010101" pitchFamily="49" charset="-122"/>
                  <a:cs typeface="+mn-cs"/>
                </a:defRPr>
              </a:pPr>
              <a:endParaRPr lang="zh-CN"/>
            </a:p>
          </c:txPr>
        </c:title>
        <c:numFmt formatCode="0_ 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696200448"/>
        <c:crosses val="autoZero"/>
        <c:auto val="1"/>
        <c:lblAlgn val="ctr"/>
        <c:lblOffset val="100"/>
        <c:noMultiLvlLbl val="0"/>
      </c:catAx>
      <c:valAx>
        <c:axId val="696200448"/>
        <c:scaling>
          <c:orientation val="minMax"/>
          <c:max val="2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黑体" panose="02010609060101010101" pitchFamily="49" charset="-122"/>
                    <a:cs typeface="Times New Roman" panose="02020603050405020304" pitchFamily="18" charset="0"/>
                  </a:defRPr>
                </a:pPr>
                <a:r>
                  <a:rPr lang="en-US" altLang="zh-CN" sz="900" b="0">
                    <a:latin typeface="Times New Roman" panose="02020603050405020304" pitchFamily="18" charset="0"/>
                    <a:ea typeface="黑体" panose="02010609060101010101" pitchFamily="49" charset="-122"/>
                    <a:cs typeface="Times New Roman" panose="02020603050405020304" pitchFamily="18" charset="0"/>
                  </a:rPr>
                  <a:t>Carbon Emission</a:t>
                </a:r>
                <a:endParaRPr lang="zh-CN" altLang="en-US" sz="900" b="0">
                  <a:latin typeface="Times New Roman" panose="02020603050405020304" pitchFamily="18" charset="0"/>
                  <a:ea typeface="黑体" panose="02010609060101010101" pitchFamily="49" charset="-122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2.1821175024877619E-2"/>
              <c:y val="0.253311147205253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黑体" panose="02010609060101010101" pitchFamily="49" charset="-122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_ 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696202088"/>
        <c:crosses val="autoZero"/>
        <c:crossBetween val="between"/>
      </c:valAx>
      <c:valAx>
        <c:axId val="342775880"/>
        <c:scaling>
          <c:orientation val="minMax"/>
          <c:max val="1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altLang="zh-CN" b="0">
                    <a:latin typeface="Times New Roman" panose="02020603050405020304" pitchFamily="18" charset="0"/>
                    <a:ea typeface="黑体" panose="02010609060101010101" pitchFamily="49" charset="-122"/>
                    <a:cs typeface="Times New Roman" panose="02020603050405020304" pitchFamily="18" charset="0"/>
                  </a:rPr>
                  <a:t>Proportion</a:t>
                </a:r>
                <a:endParaRPr lang="zh-CN" altLang="en-US" b="0">
                  <a:latin typeface="Times New Roman" panose="02020603050405020304" pitchFamily="18" charset="0"/>
                  <a:ea typeface="黑体" panose="02010609060101010101" pitchFamily="49" charset="-122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95971162001696353"/>
              <c:y val="0.347556289208243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_ 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342779160"/>
        <c:crosses val="max"/>
        <c:crossBetween val="between"/>
      </c:valAx>
      <c:catAx>
        <c:axId val="342779160"/>
        <c:scaling>
          <c:orientation val="minMax"/>
        </c:scaling>
        <c:delete val="1"/>
        <c:axPos val="b"/>
        <c:numFmt formatCode="0_ " sourceLinked="1"/>
        <c:majorTickMark val="out"/>
        <c:minorTickMark val="none"/>
        <c:tickLblPos val="nextTo"/>
        <c:crossAx val="34277588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黑体" panose="02010609060101010101" pitchFamily="49" charset="-122"/>
                <a:cs typeface="Times New Roman" panose="02020603050405020304" pitchFamily="18" charset="0"/>
              </a:defRPr>
            </a:pPr>
            <a:endParaRPr lang="zh-CN"/>
          </a:p>
        </c:txPr>
      </c:legendEntry>
      <c:layout>
        <c:manualLayout>
          <c:xMode val="edge"/>
          <c:yMode val="edge"/>
          <c:x val="0.14240264337186859"/>
          <c:y val="0.87580005414121442"/>
          <c:w val="0.75239576446074008"/>
          <c:h val="0.102132398808893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黑体" panose="02010609060101010101" pitchFamily="49" charset="-122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035602708608765"/>
          <c:y val="2.6450002573207759E-2"/>
          <c:w val="0.49943791197225107"/>
          <c:h val="0.7890934589058720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22B-4948-A208-FE71F343E8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22B-4948-A208-FE71F343E8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22B-4948-A208-FE71F343E8AD}"/>
              </c:ext>
            </c:extLst>
          </c:dPt>
          <c:dLbls>
            <c:dLbl>
              <c:idx val="0"/>
              <c:layout>
                <c:manualLayout>
                  <c:x val="-0.20030406906129875"/>
                  <c:y val="0.21063731923215481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zh-CN" b="1" baseline="0">
                        <a:latin typeface="Times New Roman" panose="02020603050405020304" pitchFamily="18" charset="0"/>
                        <a:ea typeface="黑体" panose="02010609060101010101" pitchFamily="49" charset="-122"/>
                        <a:cs typeface="Times New Roman" panose="02020603050405020304" pitchFamily="18" charset="0"/>
                      </a:rPr>
                      <a:t>Agricultural Land Utiliztion</a:t>
                    </a:r>
                    <a:r>
                      <a:rPr lang="zh-CN" altLang="en-US" b="1" baseline="0">
                        <a:latin typeface="Times New Roman" panose="02020603050405020304" pitchFamily="18" charset="0"/>
                        <a:ea typeface="黑体" panose="02010609060101010101" pitchFamily="49" charset="-122"/>
                        <a:cs typeface="Times New Roman" panose="02020603050405020304" pitchFamily="18" charset="0"/>
                      </a:rPr>
                      <a:t>： </a:t>
                    </a:r>
                    <a:fld id="{72560D72-E238-44DC-BDAF-638E5FC64C07}" type="VALUE">
                      <a:rPr lang="en-US" altLang="zh-CN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000" b="1"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[值]</a:t>
                    </a:fld>
                    <a:endParaRPr lang="zh-CN" altLang="en-US" b="1" baseline="0">
                      <a:latin typeface="Times New Roman" panose="02020603050405020304" pitchFamily="18" charset="0"/>
                      <a:ea typeface="黑体" panose="02010609060101010101" pitchFamily="49" charset="-122"/>
                      <a:cs typeface="Times New Roman" panose="02020603050405020304" pitchFamily="18" charset="0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CN"/>
                </a:p>
              </c:txPr>
              <c:dLblPos val="bestFi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101546770161981"/>
                      <c:h val="0.206290849673202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22B-4948-A208-FE71F343E8AD}"/>
                </c:ext>
              </c:extLst>
            </c:dLbl>
            <c:dLbl>
              <c:idx val="1"/>
              <c:layout>
                <c:manualLayout>
                  <c:x val="0.2142729032040035"/>
                  <c:y val="-0.23549997426792246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zh-CN" b="1">
                        <a:latin typeface="Times New Roman" panose="02020603050405020304" pitchFamily="18" charset="0"/>
                        <a:ea typeface="黑体" panose="02010609060101010101" pitchFamily="49" charset="-122"/>
                        <a:cs typeface="Times New Roman" panose="02020603050405020304" pitchFamily="18" charset="0"/>
                      </a:rPr>
                      <a:t>Rice Cultivation</a:t>
                    </a:r>
                    <a:r>
                      <a:rPr lang="zh-CN" altLang="en-US" b="1" baseline="0">
                        <a:latin typeface="Times New Roman" panose="02020603050405020304" pitchFamily="18" charset="0"/>
                        <a:ea typeface="黑体" panose="02010609060101010101" pitchFamily="49" charset="-122"/>
                        <a:cs typeface="Times New Roman" panose="02020603050405020304" pitchFamily="18" charset="0"/>
                      </a:rPr>
                      <a:t>：</a:t>
                    </a:r>
                    <a:r>
                      <a:rPr lang="en-US" altLang="zh-CN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  <a:fld id="{057BED92-65E1-48DD-B84B-BFDDA5DE78EB}" type="VALUE">
                      <a:rPr lang="en-US" altLang="zh-CN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000" b="1"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[值]</a:t>
                    </a:fld>
                    <a:endParaRPr lang="en-US" altLang="zh-CN" b="1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CN"/>
                </a:p>
              </c:txPr>
              <c:dLblPos val="bestFi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442248661554603"/>
                      <c:h val="0.2246732026143790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22B-4948-A208-FE71F343E8AD}"/>
                </c:ext>
              </c:extLst>
            </c:dLbl>
            <c:dLbl>
              <c:idx val="2"/>
              <c:layout>
                <c:manualLayout>
                  <c:x val="-0.21322842923574356"/>
                  <c:y val="1.663482322062683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altLang="zh-CN" b="1" baseline="0">
                        <a:latin typeface="Times New Roman" panose="02020603050405020304" pitchFamily="18" charset="0"/>
                        <a:ea typeface="黑体" panose="02010609060101010101" pitchFamily="49" charset="-122"/>
                        <a:cs typeface="Times New Roman" panose="02020603050405020304" pitchFamily="18" charset="0"/>
                      </a:rPr>
                      <a:t>Livestock Breeding Emissions</a:t>
                    </a:r>
                    <a:r>
                      <a:rPr lang="zh-CN" altLang="en-US" b="1" baseline="0">
                        <a:latin typeface="Times New Roman" panose="02020603050405020304" pitchFamily="18" charset="0"/>
                        <a:ea typeface="黑体" panose="02010609060101010101" pitchFamily="49" charset="-122"/>
                        <a:cs typeface="Times New Roman" panose="02020603050405020304" pitchFamily="18" charset="0"/>
                      </a:rPr>
                      <a:t>： </a:t>
                    </a:r>
                    <a:fld id="{1C0C42E3-651F-4211-928F-D1937C9893BC}" type="VALUE">
                      <a:rPr lang="en-US" altLang="zh-CN" b="1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 sz="1000" b="1"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[值]</a:t>
                    </a:fld>
                    <a:endParaRPr lang="zh-CN" altLang="en-US" b="1" baseline="0">
                      <a:latin typeface="Times New Roman" panose="02020603050405020304" pitchFamily="18" charset="0"/>
                      <a:ea typeface="黑体" panose="02010609060101010101" pitchFamily="49" charset="-122"/>
                      <a:cs typeface="Times New Roman" panose="02020603050405020304" pitchFamily="18" charset="0"/>
                    </a:endParaRPr>
                  </a:p>
                </c:rich>
              </c:tx>
              <c:spPr>
                <a:noFill/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CN"/>
                </a:p>
              </c:txPr>
              <c:dLblPos val="bestFi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122B-4948-A208-FE71F343E8AD}"/>
                </c:ext>
              </c:extLst>
            </c:dLbl>
            <c:spPr>
              <a:noFill/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CN"/>
              </a:p>
            </c:txPr>
            <c:dLblPos val="bestFit"/>
            <c:showLegendKey val="0"/>
            <c:showVal val="1"/>
            <c:showCatName val="0"/>
            <c:showSerName val="1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'Carbon emission structure'!$B$26:$D$26</c:f>
              <c:strCache>
                <c:ptCount val="3"/>
                <c:pt idx="0">
                  <c:v>Agricultural Land Utilization</c:v>
                </c:pt>
                <c:pt idx="1">
                  <c:v>Rice Cultivation</c:v>
                </c:pt>
                <c:pt idx="2">
                  <c:v>Livestock Breeding Emissions</c:v>
                </c:pt>
              </c:strCache>
            </c:strRef>
          </c:cat>
          <c:val>
            <c:numRef>
              <c:f>'Carbon emission structure'!$B$27:$D$27</c:f>
              <c:numCache>
                <c:formatCode>0.00%</c:formatCode>
                <c:ptCount val="3"/>
                <c:pt idx="0">
                  <c:v>0.3034</c:v>
                </c:pt>
                <c:pt idx="1">
                  <c:v>0.65549999999999997</c:v>
                </c:pt>
                <c:pt idx="2">
                  <c:v>4.1099999999999998E-2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2B-4948-A208-FE71F343E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8024308424072922E-2"/>
          <c:y val="0.89297385620915037"/>
          <c:w val="0.95497717649808367"/>
          <c:h val="0.103886187020740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黑体" panose="02010609060101010101" pitchFamily="49" charset="-122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77773638140703"/>
          <c:y val="5.0925925925925923E-2"/>
          <c:w val="0.79728927994303367"/>
          <c:h val="0.815555349433289"/>
        </c:manualLayout>
      </c:layout>
      <c:lineChart>
        <c:grouping val="standard"/>
        <c:varyColors val="0"/>
        <c:ser>
          <c:idx val="0"/>
          <c:order val="0"/>
          <c:tx>
            <c:strRef>
              <c:f>'Carbon emission intensity'!$B$1</c:f>
              <c:strCache>
                <c:ptCount val="1"/>
                <c:pt idx="0">
                  <c:v> Carbon Emission Intensity /(kg/yuan)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'Carbon emission intensity'!$A$2:$A$17</c:f>
              <c:numCache>
                <c:formatCode>General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'Carbon emission intensity'!$B$2:$B$17</c:f>
              <c:numCache>
                <c:formatCode>0.00_ </c:formatCode>
                <c:ptCount val="16"/>
                <c:pt idx="0">
                  <c:v>701.42752172698272</c:v>
                </c:pt>
                <c:pt idx="1">
                  <c:v>656.16009526044559</c:v>
                </c:pt>
                <c:pt idx="2">
                  <c:v>577.49433326268957</c:v>
                </c:pt>
                <c:pt idx="3">
                  <c:v>494.99291875306818</c:v>
                </c:pt>
                <c:pt idx="4">
                  <c:v>469.71961066520271</c:v>
                </c:pt>
                <c:pt idx="5">
                  <c:v>418.14791375066824</c:v>
                </c:pt>
                <c:pt idx="6">
                  <c:v>343.33093669491404</c:v>
                </c:pt>
                <c:pt idx="7">
                  <c:v>309.93990947470371</c:v>
                </c:pt>
                <c:pt idx="8">
                  <c:v>291.85721833040776</c:v>
                </c:pt>
                <c:pt idx="9">
                  <c:v>282.70575748701725</c:v>
                </c:pt>
                <c:pt idx="10">
                  <c:v>256.82197819599821</c:v>
                </c:pt>
                <c:pt idx="11">
                  <c:v>248.9940704934977</c:v>
                </c:pt>
                <c:pt idx="12">
                  <c:v>247.35571689979764</c:v>
                </c:pt>
                <c:pt idx="13">
                  <c:v>242.7111165261955</c:v>
                </c:pt>
                <c:pt idx="14">
                  <c:v>229.48502207339584</c:v>
                </c:pt>
                <c:pt idx="15">
                  <c:v>215.96476030198966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12-4C02-8859-7766CF677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7871312"/>
        <c:axId val="697876888"/>
      </c:lineChart>
      <c:lineChart>
        <c:grouping val="standard"/>
        <c:varyColors val="0"/>
        <c:ser>
          <c:idx val="1"/>
          <c:order val="1"/>
          <c:tx>
            <c:strRef>
              <c:f>'Carbon emission intensity'!$C$1</c:f>
              <c:strCache>
                <c:ptCount val="1"/>
                <c:pt idx="0">
                  <c:v>Growth Rate /%</c:v>
                </c:pt>
              </c:strCache>
            </c:strRef>
          </c:tx>
          <c:spPr>
            <a:ln w="28575" cap="rnd">
              <a:solidFill>
                <a:srgbClr val="FFC000">
                  <a:alpha val="99000"/>
                </a:srgbClr>
              </a:solidFill>
              <a:round/>
            </a:ln>
            <a:effectLst/>
          </c:spPr>
          <c:marker>
            <c:symbol val="plus"/>
            <c:size val="7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cat>
            <c:numRef>
              <c:f>'Carbon emission intensity'!$A$2:$A$17</c:f>
              <c:numCache>
                <c:formatCode>General</c:formatCod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numCache>
            </c:numRef>
          </c:cat>
          <c:val>
            <c:numRef>
              <c:f>'Carbon emission intensity'!$C$2:$C$17</c:f>
              <c:numCache>
                <c:formatCode>0.00_ </c:formatCode>
                <c:ptCount val="16"/>
                <c:pt idx="0">
                  <c:v>0</c:v>
                </c:pt>
                <c:pt idx="1">
                  <c:v>-6.4536142458574091</c:v>
                </c:pt>
                <c:pt idx="2">
                  <c:v>-11.988806171843123</c:v>
                </c:pt>
                <c:pt idx="3">
                  <c:v>-14.28609940525482</c:v>
                </c:pt>
                <c:pt idx="4">
                  <c:v>-5.1057918467866603</c:v>
                </c:pt>
                <c:pt idx="5">
                  <c:v>-10.979251396700299</c:v>
                </c:pt>
                <c:pt idx="6">
                  <c:v>-17.892466898774437</c:v>
                </c:pt>
                <c:pt idx="7">
                  <c:v>-9.7256097984207592</c:v>
                </c:pt>
                <c:pt idx="8">
                  <c:v>-5.8342570903318274</c:v>
                </c:pt>
                <c:pt idx="9">
                  <c:v>-3.1355951707284002</c:v>
                </c:pt>
                <c:pt idx="10">
                  <c:v>-9.1557312171853109</c:v>
                </c:pt>
                <c:pt idx="11">
                  <c:v>-3.0479898011401914</c:v>
                </c:pt>
                <c:pt idx="12">
                  <c:v>-0.65798899967894797</c:v>
                </c:pt>
                <c:pt idx="13">
                  <c:v>-1.8777008398328816</c:v>
                </c:pt>
                <c:pt idx="14">
                  <c:v>-5.4493154834019242</c:v>
                </c:pt>
                <c:pt idx="15">
                  <c:v>-5.8915661027681443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F12-4C02-8859-7766CF677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341944"/>
        <c:axId val="575341616"/>
      </c:lineChart>
      <c:catAx>
        <c:axId val="697871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Year</a:t>
                </a:r>
                <a:endParaRPr lang="zh-CN"/>
              </a:p>
            </c:rich>
          </c:tx>
          <c:layout>
            <c:manualLayout>
              <c:xMode val="edge"/>
              <c:yMode val="edge"/>
              <c:x val="0.46970049649246109"/>
              <c:y val="0.922319333730714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697876888"/>
        <c:crosses val="autoZero"/>
        <c:auto val="1"/>
        <c:lblAlgn val="ctr"/>
        <c:lblOffset val="100"/>
        <c:noMultiLvlLbl val="0"/>
      </c:catAx>
      <c:valAx>
        <c:axId val="697876888"/>
        <c:scaling>
          <c:orientation val="minMax"/>
          <c:max val="9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 Carbon Emission Intensity</a:t>
                </a:r>
                <a:endParaRPr lang="zh-CN"/>
              </a:p>
            </c:rich>
          </c:tx>
          <c:layout>
            <c:manualLayout>
              <c:xMode val="edge"/>
              <c:yMode val="edge"/>
              <c:x val="1.2150274794235742E-2"/>
              <c:y val="0.167632341273434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_ " sourceLinked="0"/>
        <c:majorTickMark val="out"/>
        <c:minorTickMark val="none"/>
        <c:tickLblPos val="nextTo"/>
        <c:spPr>
          <a:noFill/>
          <a:ln>
            <a:solidFill>
              <a:schemeClr val="tx1">
                <a:alpha val="94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697871312"/>
        <c:crosses val="autoZero"/>
        <c:crossBetween val="between"/>
      </c:valAx>
      <c:valAx>
        <c:axId val="57534161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Growth  Rate</a:t>
                </a:r>
                <a:endParaRPr lang="zh-CN"/>
              </a:p>
            </c:rich>
          </c:tx>
          <c:layout>
            <c:manualLayout>
              <c:xMode val="edge"/>
              <c:yMode val="edge"/>
              <c:x val="0.95223321751149126"/>
              <c:y val="0.282990761821738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zh-CN"/>
            </a:p>
          </c:txPr>
        </c:title>
        <c:numFmt formatCode="0_ 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575341944"/>
        <c:crosses val="max"/>
        <c:crossBetween val="between"/>
      </c:valAx>
      <c:catAx>
        <c:axId val="575341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534161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14687451470694066"/>
          <c:y val="5.1787603568740154E-2"/>
          <c:w val="0.51657528666508501"/>
          <c:h val="0.162891488082458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1022984</xdr:colOff>
      <xdr:row>0</xdr:row>
      <xdr:rowOff>45719</xdr:rowOff>
    </xdr:from>
    <xdr:to>
      <xdr:col>13</xdr:col>
      <xdr:colOff>1219200</xdr:colOff>
      <xdr:row>16</xdr:row>
      <xdr:rowOff>129540</xdr:rowOff>
    </xdr:to>
    <xdr:graphicFrame macro="">
      <xdr:nvGraphicFramePr>
        <xdr:cNvPr id="9" name="图表 8">
          <a:extLst>
            <a:ext uri="{FF2B5EF4-FFF2-40B4-BE49-F238E27FC236}">
              <a16:creationId xmlns:a16="http://schemas.microsoft.com/office/drawing/2014/main" id="{C49EF620-2144-40BA-8DBF-0E9A71AF76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716280</xdr:colOff>
      <xdr:row>0</xdr:row>
      <xdr:rowOff>0</xdr:rowOff>
    </xdr:from>
    <xdr:to>
      <xdr:col>14</xdr:col>
      <xdr:colOff>68580</xdr:colOff>
      <xdr:row>15</xdr:row>
      <xdr:rowOff>53340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AC38A144-9DA0-4701-9809-1F043DA3C0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327661</xdr:colOff>
      <xdr:row>17</xdr:row>
      <xdr:rowOff>160972</xdr:rowOff>
    </xdr:from>
    <xdr:to>
      <xdr:col>12</xdr:col>
      <xdr:colOff>58103</xdr:colOff>
      <xdr:row>34</xdr:row>
      <xdr:rowOff>160972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7B90E86C-6B65-4CAE-B896-8F3EA5DE55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0.31026</cdr:x>
      <cdr:y>0.05852</cdr:y>
    </cdr:from>
    <cdr:to>
      <cdr:x>0.49796</cdr:x>
      <cdr:y>0.07813</cdr:y>
    </cdr:to>
    <cdr:cxnSp macro="">
      <cdr:nvCxnSpPr>
        <cdr:cNvPr id="3" name="直接连接符 2">
          <a:extLst xmlns:a="http://schemas.openxmlformats.org/drawingml/2006/main">
            <a:ext uri="{FF2B5EF4-FFF2-40B4-BE49-F238E27FC236}">
              <a16:creationId xmlns:a16="http://schemas.microsoft.com/office/drawing/2014/main" id="{452DD06A-CC55-9706-6EC3-E973393E189E}"/>
            </a:ext>
          </a:extLst>
        </cdr:cNvPr>
        <cdr:cNvCxnSpPr/>
      </cdr:nvCxnSpPr>
      <cdr:spPr>
        <a:xfrm xmlns:a="http://schemas.openxmlformats.org/drawingml/2006/main" flipV="1">
          <a:off x="1523999" y="181928"/>
          <a:ext cx="922020" cy="6096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97154</xdr:colOff>
      <xdr:row>0</xdr:row>
      <xdr:rowOff>159067</xdr:rowOff>
    </xdr:from>
    <xdr:to>
      <xdr:col>10</xdr:col>
      <xdr:colOff>472440</xdr:colOff>
      <xdr:row>14</xdr:row>
      <xdr:rowOff>121920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38A663B6-364D-441D-A823-B7969AA525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37E3D-C166-4A22-860A-A9A32AF53E4A}">
  <dimension ref="A1:T23"/>
  <sheetViews>
    <sheetView workbookViewId="0">
      <selection activeCell="E21" sqref="E21"/>
    </sheetView>
  </sheetViews>
  <sheetFormatPr defaultRowHeight="14.4" x14ac:dyDescent="0.25"/>
  <cols>
    <col min="1" max="1" width="6.5546875" bestFit="1" customWidth="1"/>
    <col min="2" max="2" width="15.6640625" style="1" customWidth="1"/>
    <col min="3" max="3" width="12.109375" style="1" customWidth="1"/>
    <col min="4" max="4" width="19.5546875" customWidth="1"/>
    <col min="5" max="5" width="15" customWidth="1"/>
    <col min="6" max="6" width="18.44140625" customWidth="1"/>
    <col min="7" max="7" width="12.33203125" customWidth="1"/>
    <col min="8" max="8" width="17.6640625" customWidth="1"/>
    <col min="9" max="9" width="9.5546875" bestFit="1" customWidth="1"/>
    <col min="10" max="10" width="17" customWidth="1"/>
    <col min="11" max="11" width="16.21875" customWidth="1"/>
    <col min="12" max="12" width="18.77734375" customWidth="1"/>
    <col min="13" max="13" width="17.88671875" customWidth="1"/>
    <col min="14" max="14" width="25.33203125" customWidth="1"/>
    <col min="15" max="15" width="12.77734375" customWidth="1"/>
    <col min="20" max="20" width="22.77734375" customWidth="1"/>
  </cols>
  <sheetData>
    <row r="1" spans="1:20" ht="18.600000000000001" customHeight="1" x14ac:dyDescent="0.25">
      <c r="A1" s="31" t="s">
        <v>19</v>
      </c>
      <c r="B1" s="33" t="s">
        <v>20</v>
      </c>
      <c r="C1" s="33" t="s">
        <v>21</v>
      </c>
      <c r="D1" s="29" t="s">
        <v>13</v>
      </c>
      <c r="E1" s="30"/>
      <c r="F1" s="29" t="s">
        <v>14</v>
      </c>
      <c r="G1" s="30"/>
      <c r="H1" s="29" t="s">
        <v>15</v>
      </c>
      <c r="I1" s="30"/>
      <c r="J1" s="3"/>
    </row>
    <row r="2" spans="1:20" ht="28.8" x14ac:dyDescent="0.25">
      <c r="A2" s="32"/>
      <c r="B2" s="33"/>
      <c r="C2" s="33"/>
      <c r="D2" s="28" t="s">
        <v>16</v>
      </c>
      <c r="E2" s="21" t="s">
        <v>18</v>
      </c>
      <c r="F2" s="28" t="s">
        <v>17</v>
      </c>
      <c r="G2" s="21" t="s">
        <v>18</v>
      </c>
      <c r="H2" s="28" t="s">
        <v>16</v>
      </c>
      <c r="I2" s="21" t="s">
        <v>18</v>
      </c>
    </row>
    <row r="3" spans="1:20" s="7" customFormat="1" x14ac:dyDescent="0.25">
      <c r="A3" s="26">
        <v>2005</v>
      </c>
      <c r="B3" s="23">
        <v>18.075646949399999</v>
      </c>
      <c r="C3" s="22" t="s">
        <v>10</v>
      </c>
      <c r="D3" s="23">
        <v>5.4448283628000009</v>
      </c>
      <c r="E3" s="22" t="s">
        <v>10</v>
      </c>
      <c r="F3" s="23">
        <v>11.2917088836</v>
      </c>
      <c r="G3" s="22" t="s">
        <v>10</v>
      </c>
      <c r="H3" s="23">
        <v>1.3391097030000001</v>
      </c>
      <c r="I3" s="24" t="s">
        <v>10</v>
      </c>
      <c r="J3" s="5"/>
      <c r="L3" s="6"/>
      <c r="M3" s="6"/>
      <c r="N3" s="6"/>
      <c r="T3" s="7" t="s">
        <v>9</v>
      </c>
    </row>
    <row r="4" spans="1:20" s="7" customFormat="1" x14ac:dyDescent="0.25">
      <c r="A4" s="26">
        <v>2006</v>
      </c>
      <c r="B4" s="23">
        <v>17.83843396576</v>
      </c>
      <c r="C4" s="23">
        <f>((B4-B3)/B3)*100</f>
        <v>-1.3123346804904996</v>
      </c>
      <c r="D4" s="23">
        <v>5.4658026457600002</v>
      </c>
      <c r="E4" s="23">
        <f>((D4-D3)/D3)*100</f>
        <v>0.3852147682615516</v>
      </c>
      <c r="F4" s="23">
        <v>11.32579872</v>
      </c>
      <c r="G4" s="23">
        <f>((F4-F3)/F3)*100</f>
        <v>0.30190148144459855</v>
      </c>
      <c r="H4" s="23">
        <v>1.0468326000000001</v>
      </c>
      <c r="I4" s="25">
        <f>((H4-H3)/H3)*100</f>
        <v>-21.826225464964761</v>
      </c>
      <c r="J4" s="3"/>
      <c r="L4" s="6"/>
      <c r="M4"/>
      <c r="N4"/>
    </row>
    <row r="5" spans="1:20" x14ac:dyDescent="0.25">
      <c r="A5" s="26">
        <v>2007</v>
      </c>
      <c r="B5" s="23">
        <v>17.68472446637</v>
      </c>
      <c r="C5" s="23">
        <f t="shared" ref="C5:C17" si="0">((B5-B4)/B4)*100</f>
        <v>-0.8616759727061154</v>
      </c>
      <c r="D5" s="23">
        <v>5.47998200354</v>
      </c>
      <c r="E5" s="23">
        <f t="shared" ref="E5:E18" si="1">((D5-D4)/D4)*100</f>
        <v>0.25941949790300567</v>
      </c>
      <c r="F5" s="23">
        <v>11.3505355728</v>
      </c>
      <c r="G5" s="23">
        <f t="shared" ref="G5:G18" si="2">((F5-F4)/F4)*100</f>
        <v>0.21841155234657272</v>
      </c>
      <c r="H5" s="23">
        <v>0.85420689003000005</v>
      </c>
      <c r="I5" s="25">
        <f t="shared" ref="I5:I17" si="3">((H5-H4)/H4)*100</f>
        <v>-18.400813078423433</v>
      </c>
      <c r="J5" s="3"/>
    </row>
    <row r="6" spans="1:20" x14ac:dyDescent="0.25">
      <c r="A6" s="26">
        <v>2008</v>
      </c>
      <c r="B6" s="23">
        <v>17.746090128799999</v>
      </c>
      <c r="C6" s="23">
        <f t="shared" si="0"/>
        <v>0.34699812568012955</v>
      </c>
      <c r="D6" s="23">
        <v>5.4968828191000014</v>
      </c>
      <c r="E6" s="23">
        <f t="shared" si="1"/>
        <v>0.30841005589222248</v>
      </c>
      <c r="F6" s="23">
        <v>11.359633010399998</v>
      </c>
      <c r="G6" s="23">
        <f t="shared" si="2"/>
        <v>8.0149853208675584E-2</v>
      </c>
      <c r="H6" s="23">
        <v>0.88957429929999998</v>
      </c>
      <c r="I6" s="25">
        <f t="shared" si="3"/>
        <v>4.140379770146529</v>
      </c>
      <c r="J6" s="3"/>
      <c r="T6">
        <v>4387456</v>
      </c>
    </row>
    <row r="7" spans="1:20" s="1" customFormat="1" x14ac:dyDescent="0.25">
      <c r="A7" s="26">
        <v>2009</v>
      </c>
      <c r="B7" s="23">
        <v>17.882037690179999</v>
      </c>
      <c r="C7" s="23">
        <f t="shared" si="0"/>
        <v>0.76607049999916199</v>
      </c>
      <c r="D7" s="23">
        <v>5.6088033881799992</v>
      </c>
      <c r="E7" s="23">
        <f t="shared" si="1"/>
        <v>2.0360734031132659</v>
      </c>
      <c r="F7" s="23">
        <v>11.365408350000001</v>
      </c>
      <c r="G7" s="23">
        <f t="shared" si="2"/>
        <v>5.0840899479020499E-2</v>
      </c>
      <c r="H7" s="23">
        <v>0.90782595200000005</v>
      </c>
      <c r="I7" s="25">
        <f t="shared" si="3"/>
        <v>2.0517288678823307</v>
      </c>
      <c r="J7" s="4"/>
      <c r="T7" s="1">
        <v>4395133</v>
      </c>
    </row>
    <row r="8" spans="1:20" s="1" customFormat="1" x14ac:dyDescent="0.25">
      <c r="A8" s="26">
        <v>2010</v>
      </c>
      <c r="B8" s="23">
        <v>17.910153256560001</v>
      </c>
      <c r="C8" s="23">
        <f t="shared" si="0"/>
        <v>0.15722797852865456</v>
      </c>
      <c r="D8" s="23">
        <v>5.6370222221599997</v>
      </c>
      <c r="E8" s="23">
        <f t="shared" si="1"/>
        <v>0.50311683307474964</v>
      </c>
      <c r="F8" s="23">
        <v>11.3710814712</v>
      </c>
      <c r="G8" s="23">
        <f t="shared" si="2"/>
        <v>4.9915682967952374E-2</v>
      </c>
      <c r="H8" s="23">
        <v>0.90204956319999996</v>
      </c>
      <c r="I8" s="25">
        <f t="shared" si="3"/>
        <v>-0.63628813290414576</v>
      </c>
      <c r="J8" s="4"/>
      <c r="T8" s="1">
        <v>4402273.0199999996</v>
      </c>
    </row>
    <row r="9" spans="1:20" s="1" customFormat="1" x14ac:dyDescent="0.25">
      <c r="A9" s="26">
        <v>2011</v>
      </c>
      <c r="B9" s="23">
        <v>17.911540634279998</v>
      </c>
      <c r="C9" s="23">
        <f t="shared" si="0"/>
        <v>7.7463196440750951E-3</v>
      </c>
      <c r="D9" s="23">
        <v>5.6300958317800003</v>
      </c>
      <c r="E9" s="23">
        <f t="shared" si="1"/>
        <v>-0.12287321403081793</v>
      </c>
      <c r="F9" s="23">
        <v>11.385749811599998</v>
      </c>
      <c r="G9" s="23">
        <f t="shared" si="2"/>
        <v>0.12899688070259119</v>
      </c>
      <c r="H9" s="23">
        <v>0.89569499089999993</v>
      </c>
      <c r="I9" s="25">
        <f t="shared" si="3"/>
        <v>-0.70445932898158381</v>
      </c>
      <c r="J9" s="4"/>
      <c r="T9" s="1">
        <v>4410330.0199999996</v>
      </c>
    </row>
    <row r="10" spans="1:20" s="1" customFormat="1" x14ac:dyDescent="0.25">
      <c r="A10" s="26">
        <v>2012</v>
      </c>
      <c r="B10" s="23">
        <v>17.919175866279996</v>
      </c>
      <c r="C10" s="23">
        <f t="shared" si="0"/>
        <v>4.2627444260074955E-2</v>
      </c>
      <c r="D10" s="23">
        <v>5.6418423594799991</v>
      </c>
      <c r="E10" s="23">
        <f t="shared" si="1"/>
        <v>0.20863814846087766</v>
      </c>
      <c r="F10" s="23">
        <v>11.391934024799998</v>
      </c>
      <c r="G10" s="23">
        <f t="shared" si="2"/>
        <v>5.4315379332317622E-2</v>
      </c>
      <c r="H10" s="23">
        <v>0.88539948200000007</v>
      </c>
      <c r="I10" s="25">
        <f t="shared" si="3"/>
        <v>-1.1494436169230855</v>
      </c>
      <c r="J10" s="4"/>
      <c r="T10" s="1">
        <v>4419447.78</v>
      </c>
    </row>
    <row r="11" spans="1:20" s="1" customFormat="1" x14ac:dyDescent="0.25">
      <c r="A11" s="26">
        <v>2013</v>
      </c>
      <c r="B11" s="23">
        <v>17.874065693599999</v>
      </c>
      <c r="C11" s="23">
        <f t="shared" si="0"/>
        <v>-0.2517424518662445</v>
      </c>
      <c r="D11" s="23">
        <v>5.6001738355999997</v>
      </c>
      <c r="E11" s="23">
        <f t="shared" si="1"/>
        <v>-0.73856235649660995</v>
      </c>
      <c r="F11" s="23">
        <v>11.396687180399999</v>
      </c>
      <c r="G11" s="23">
        <f t="shared" si="2"/>
        <v>4.172386874479625E-2</v>
      </c>
      <c r="H11" s="23">
        <v>0.87720467760000009</v>
      </c>
      <c r="I11" s="25">
        <f t="shared" si="3"/>
        <v>-0.92554881345638473</v>
      </c>
      <c r="J11" s="4"/>
      <c r="T11" s="1">
        <v>4414200</v>
      </c>
    </row>
    <row r="12" spans="1:20" s="1" customFormat="1" x14ac:dyDescent="0.25">
      <c r="A12" s="26">
        <v>2014</v>
      </c>
      <c r="B12" s="23">
        <v>18.1009428875</v>
      </c>
      <c r="C12" s="23">
        <f t="shared" si="0"/>
        <v>1.2693093881893789</v>
      </c>
      <c r="D12" s="23">
        <v>5.6124151180000013</v>
      </c>
      <c r="E12" s="23">
        <f t="shared" si="1"/>
        <v>0.21858754316132811</v>
      </c>
      <c r="F12" s="23">
        <v>11.610476964</v>
      </c>
      <c r="G12" s="23">
        <f t="shared" si="2"/>
        <v>1.875894110419003</v>
      </c>
      <c r="H12" s="23">
        <v>0.87805080549999981</v>
      </c>
      <c r="I12" s="25">
        <f t="shared" si="3"/>
        <v>9.6457294586559966E-2</v>
      </c>
      <c r="J12" s="4"/>
      <c r="T12" s="1">
        <v>4217519.76</v>
      </c>
    </row>
    <row r="13" spans="1:20" s="1" customFormat="1" x14ac:dyDescent="0.25">
      <c r="A13" s="26">
        <v>2015</v>
      </c>
      <c r="B13" s="23">
        <v>17.927124319400001</v>
      </c>
      <c r="C13" s="23">
        <f t="shared" si="0"/>
        <v>-0.96027355690975602</v>
      </c>
      <c r="D13" s="23">
        <v>5.5588760165000011</v>
      </c>
      <c r="E13" s="23">
        <f t="shared" si="1"/>
        <v>-0.95394051178236772</v>
      </c>
      <c r="F13" s="23">
        <v>11.501205494400001</v>
      </c>
      <c r="G13" s="23">
        <f t="shared" si="2"/>
        <v>-0.94114539771976458</v>
      </c>
      <c r="H13" s="23">
        <v>0.86704280849999993</v>
      </c>
      <c r="I13" s="25">
        <f t="shared" si="3"/>
        <v>-1.2536856558922527</v>
      </c>
      <c r="J13" s="4"/>
      <c r="T13" s="1">
        <v>4424600</v>
      </c>
    </row>
    <row r="14" spans="1:20" s="1" customFormat="1" x14ac:dyDescent="0.25">
      <c r="A14" s="26">
        <v>2016</v>
      </c>
      <c r="B14" s="23">
        <v>17.875184723100002</v>
      </c>
      <c r="C14" s="23">
        <f t="shared" si="0"/>
        <v>-0.28972631290224143</v>
      </c>
      <c r="D14" s="23">
        <v>5.5179558710000007</v>
      </c>
      <c r="E14" s="23">
        <f t="shared" si="1"/>
        <v>-0.73612265102765551</v>
      </c>
      <c r="F14" s="23">
        <v>11.531564359200001</v>
      </c>
      <c r="G14" s="23">
        <f t="shared" si="2"/>
        <v>0.26396245867254575</v>
      </c>
      <c r="H14" s="23">
        <v>0.82566449289999999</v>
      </c>
      <c r="I14" s="25">
        <f t="shared" si="3"/>
        <v>-4.7723497841571616</v>
      </c>
      <c r="J14" s="4"/>
      <c r="T14" s="1">
        <v>4430500</v>
      </c>
    </row>
    <row r="15" spans="1:20" x14ac:dyDescent="0.25">
      <c r="A15" s="26">
        <v>2017</v>
      </c>
      <c r="B15" s="23">
        <v>17.713662334199999</v>
      </c>
      <c r="C15" s="23">
        <f t="shared" si="0"/>
        <v>-0.90361241800913528</v>
      </c>
      <c r="D15" s="23">
        <v>5.4504310287999997</v>
      </c>
      <c r="E15" s="23">
        <f t="shared" si="1"/>
        <v>-1.2237292899510575</v>
      </c>
      <c r="F15" s="23">
        <v>11.4368079024</v>
      </c>
      <c r="G15" s="23">
        <f t="shared" si="2"/>
        <v>-0.82171380957869</v>
      </c>
      <c r="H15" s="23">
        <v>0.82642340299999983</v>
      </c>
      <c r="I15" s="25">
        <f t="shared" si="3"/>
        <v>9.1915070410053146E-2</v>
      </c>
      <c r="J15" s="3"/>
      <c r="T15">
        <v>4217500</v>
      </c>
    </row>
    <row r="16" spans="1:20" x14ac:dyDescent="0.25">
      <c r="A16" s="26">
        <v>2018</v>
      </c>
      <c r="B16" s="23">
        <v>17.4568999717</v>
      </c>
      <c r="C16" s="23">
        <f t="shared" si="0"/>
        <v>-1.4495159592393478</v>
      </c>
      <c r="D16" s="23">
        <v>5.3497808436000005</v>
      </c>
      <c r="E16" s="23">
        <f t="shared" si="1"/>
        <v>-1.8466463416960073</v>
      </c>
      <c r="F16" s="23">
        <v>11.3192567424</v>
      </c>
      <c r="G16" s="23">
        <f t="shared" si="2"/>
        <v>-1.0278319003271157</v>
      </c>
      <c r="H16" s="23">
        <v>0.7878623857</v>
      </c>
      <c r="I16" s="25">
        <f t="shared" si="3"/>
        <v>-4.6660122595777755</v>
      </c>
      <c r="J16" s="3"/>
      <c r="T16">
        <v>4214700</v>
      </c>
    </row>
    <row r="17" spans="1:20" x14ac:dyDescent="0.25">
      <c r="A17" s="27">
        <v>2019</v>
      </c>
      <c r="B17" s="23">
        <v>17.218605433699999</v>
      </c>
      <c r="C17" s="23">
        <f t="shared" si="0"/>
        <v>-1.3650449872904662</v>
      </c>
      <c r="D17" s="25">
        <v>5.2764398624000002</v>
      </c>
      <c r="E17" s="23">
        <f t="shared" si="1"/>
        <v>-1.3709156196134447</v>
      </c>
      <c r="F17" s="25">
        <v>11.163782555999999</v>
      </c>
      <c r="G17" s="23">
        <f t="shared" si="2"/>
        <v>-1.3735370611183451</v>
      </c>
      <c r="H17" s="25">
        <v>0.77838301530000009</v>
      </c>
      <c r="I17" s="25">
        <f t="shared" si="3"/>
        <v>-1.2031759063580219</v>
      </c>
      <c r="J17" s="3"/>
      <c r="T17">
        <v>4407900</v>
      </c>
    </row>
    <row r="18" spans="1:20" x14ac:dyDescent="0.25">
      <c r="A18" s="27">
        <v>2020</v>
      </c>
      <c r="B18" s="23">
        <v>17.1747919313</v>
      </c>
      <c r="C18" s="23">
        <f>((B18-B17)/B17)*100</f>
        <v>-0.25445441890577214</v>
      </c>
      <c r="D18" s="25">
        <v>5.2108853811000007</v>
      </c>
      <c r="E18" s="23">
        <f t="shared" si="1"/>
        <v>-1.2423998569024139</v>
      </c>
      <c r="F18" s="25">
        <v>11.258334575999999</v>
      </c>
      <c r="G18" s="23">
        <f t="shared" si="2"/>
        <v>0.84695325733644711</v>
      </c>
      <c r="H18" s="25">
        <v>0.70557197419999995</v>
      </c>
      <c r="I18" s="25">
        <f>((H18-H17)/H17)*100</f>
        <v>-9.3541405283538595</v>
      </c>
      <c r="J18" s="3"/>
    </row>
    <row r="19" spans="1:20" x14ac:dyDescent="0.25">
      <c r="H19" s="8"/>
      <c r="I19" s="8"/>
    </row>
    <row r="20" spans="1:20" x14ac:dyDescent="0.25">
      <c r="H20" s="8"/>
      <c r="I20" s="8"/>
    </row>
    <row r="22" spans="1:20" x14ac:dyDescent="0.25">
      <c r="A22" s="8"/>
    </row>
    <row r="23" spans="1:20" x14ac:dyDescent="0.25">
      <c r="A23" s="8"/>
      <c r="D23" s="1"/>
      <c r="E23" s="1"/>
      <c r="F23" s="1"/>
      <c r="G23" s="1"/>
      <c r="H23" s="1"/>
    </row>
  </sheetData>
  <mergeCells count="6">
    <mergeCell ref="H1:I1"/>
    <mergeCell ref="A1:A2"/>
    <mergeCell ref="B1:B2"/>
    <mergeCell ref="C1:C2"/>
    <mergeCell ref="D1:E1"/>
    <mergeCell ref="F1:G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F9C23-CC5F-4ECF-AE1F-8E3E08DFD05C}">
  <dimension ref="A1:T27"/>
  <sheetViews>
    <sheetView topLeftCell="A13" workbookViewId="0">
      <selection activeCell="G6" sqref="G6"/>
    </sheetView>
  </sheetViews>
  <sheetFormatPr defaultRowHeight="14.4" x14ac:dyDescent="0.25"/>
  <cols>
    <col min="2" max="2" width="15.21875" style="1" bestFit="1" customWidth="1"/>
    <col min="3" max="3" width="19.44140625" customWidth="1"/>
    <col min="4" max="4" width="19" customWidth="1"/>
    <col min="5" max="5" width="16.109375" bestFit="1" customWidth="1"/>
    <col min="6" max="6" width="7.44140625" bestFit="1" customWidth="1"/>
    <col min="8" max="10" width="14.109375" customWidth="1"/>
    <col min="11" max="11" width="17" customWidth="1"/>
    <col min="12" max="12" width="16.21875" customWidth="1"/>
    <col min="14" max="14" width="12.33203125" style="1" customWidth="1"/>
    <col min="15" max="15" width="16" customWidth="1"/>
    <col min="18" max="18" width="7.44140625" bestFit="1" customWidth="1"/>
    <col min="20" max="20" width="14.109375" customWidth="1"/>
    <col min="21" max="21" width="22.77734375" customWidth="1"/>
  </cols>
  <sheetData>
    <row r="1" spans="1:20" ht="41.4" x14ac:dyDescent="0.25">
      <c r="A1" s="44" t="s">
        <v>19</v>
      </c>
      <c r="B1" s="46" t="s">
        <v>20</v>
      </c>
      <c r="C1" s="45" t="s">
        <v>22</v>
      </c>
      <c r="D1" s="45" t="s">
        <v>23</v>
      </c>
      <c r="E1" s="45" t="s">
        <v>24</v>
      </c>
      <c r="F1" s="2"/>
      <c r="G1" s="2"/>
      <c r="H1" s="3"/>
      <c r="I1" s="3"/>
      <c r="J1" s="3"/>
      <c r="K1" s="3"/>
      <c r="M1" s="7"/>
      <c r="N1" s="10"/>
      <c r="O1" s="2"/>
      <c r="P1" s="2"/>
      <c r="Q1" s="2"/>
      <c r="R1" s="2"/>
      <c r="S1" s="2"/>
      <c r="T1" s="3"/>
    </row>
    <row r="2" spans="1:20" x14ac:dyDescent="0.25">
      <c r="A2" s="59">
        <v>2005</v>
      </c>
      <c r="B2" s="56">
        <v>18.075646949399999</v>
      </c>
      <c r="C2" s="57">
        <v>30.12245358654085</v>
      </c>
      <c r="D2" s="57">
        <v>62.469182515067956</v>
      </c>
      <c r="E2" s="58">
        <v>7.408363898391201</v>
      </c>
      <c r="I2" s="5"/>
      <c r="J2" s="5"/>
      <c r="K2" s="5"/>
      <c r="M2" s="5"/>
      <c r="N2" s="34"/>
      <c r="O2" s="5"/>
      <c r="P2" s="5"/>
      <c r="Q2" s="5"/>
      <c r="R2" s="5"/>
      <c r="S2" s="5"/>
      <c r="T2" s="9"/>
    </row>
    <row r="3" spans="1:20" ht="19.8" customHeight="1" x14ac:dyDescent="0.25">
      <c r="A3" s="59">
        <v>2006</v>
      </c>
      <c r="B3" s="56">
        <v>17.83843396576</v>
      </c>
      <c r="C3" s="57">
        <v>30.640596905823347</v>
      </c>
      <c r="D3" s="57">
        <v>63.490992212317046</v>
      </c>
      <c r="E3" s="58">
        <v>5.8684108818596066</v>
      </c>
      <c r="I3" s="5"/>
      <c r="J3" s="5"/>
      <c r="K3" s="5"/>
      <c r="M3" s="9"/>
      <c r="N3" s="34"/>
      <c r="O3" s="5"/>
      <c r="P3" s="9"/>
      <c r="Q3" s="5"/>
      <c r="R3" s="9"/>
      <c r="S3" s="5"/>
      <c r="T3" s="9"/>
    </row>
    <row r="4" spans="1:20" s="7" customFormat="1" x14ac:dyDescent="0.25">
      <c r="A4" s="59">
        <v>2007</v>
      </c>
      <c r="B4" s="56">
        <v>17.68472446637</v>
      </c>
      <c r="C4" s="57">
        <v>30.987092922827042</v>
      </c>
      <c r="D4" s="57">
        <v>64.182710872225613</v>
      </c>
      <c r="E4" s="58">
        <v>4.830196204947355</v>
      </c>
      <c r="H4"/>
      <c r="I4" s="12"/>
      <c r="J4" s="12"/>
      <c r="K4" s="12"/>
      <c r="M4" s="12"/>
      <c r="N4" s="11"/>
      <c r="O4" s="12"/>
      <c r="P4" s="14"/>
      <c r="Q4" s="12"/>
      <c r="R4" s="14"/>
      <c r="S4" s="12"/>
      <c r="T4" s="15"/>
    </row>
    <row r="5" spans="1:20" s="7" customFormat="1" x14ac:dyDescent="0.25">
      <c r="A5" s="59">
        <v>2008</v>
      </c>
      <c r="B5" s="56">
        <v>17.746090128799999</v>
      </c>
      <c r="C5" s="57">
        <v>30.975176949987144</v>
      </c>
      <c r="D5" s="57">
        <v>64.012032667210079</v>
      </c>
      <c r="E5" s="58">
        <v>5.0127903828027813</v>
      </c>
      <c r="H5"/>
      <c r="I5" s="12"/>
      <c r="J5" s="12"/>
      <c r="K5" s="12"/>
      <c r="M5" s="12"/>
      <c r="N5" s="11"/>
      <c r="O5" s="12"/>
      <c r="P5" s="14"/>
      <c r="Q5" s="12"/>
      <c r="R5" s="14"/>
      <c r="S5" s="12"/>
      <c r="T5" s="15"/>
    </row>
    <row r="6" spans="1:20" x14ac:dyDescent="0.25">
      <c r="A6" s="60">
        <v>2009</v>
      </c>
      <c r="B6" s="56">
        <v>17.882037690179999</v>
      </c>
      <c r="C6" s="57">
        <v>31.365571895981958</v>
      </c>
      <c r="D6" s="57">
        <v>63.557680320970157</v>
      </c>
      <c r="E6" s="58">
        <v>5.0767477830478827</v>
      </c>
      <c r="I6" s="12"/>
      <c r="J6" s="12"/>
      <c r="K6" s="12"/>
      <c r="M6" s="12"/>
      <c r="N6" s="11"/>
      <c r="O6" s="12"/>
      <c r="P6" s="14"/>
      <c r="Q6" s="12"/>
      <c r="R6" s="14"/>
      <c r="S6" s="12"/>
      <c r="T6" s="15"/>
    </row>
    <row r="7" spans="1:20" x14ac:dyDescent="0.25">
      <c r="A7" s="60">
        <v>2010</v>
      </c>
      <c r="B7" s="56">
        <v>17.910153256560001</v>
      </c>
      <c r="C7" s="57">
        <v>31.473891604446841</v>
      </c>
      <c r="D7" s="57">
        <v>63.489582184535934</v>
      </c>
      <c r="E7" s="58">
        <v>5.0365262110172271</v>
      </c>
      <c r="I7" s="12"/>
      <c r="J7" s="12"/>
      <c r="K7" s="12"/>
      <c r="M7" s="12"/>
      <c r="N7" s="11"/>
      <c r="O7" s="12"/>
      <c r="P7" s="14"/>
      <c r="Q7" s="12"/>
      <c r="R7" s="14"/>
      <c r="S7" s="12"/>
      <c r="T7" s="15"/>
    </row>
    <row r="8" spans="1:20" s="1" customFormat="1" x14ac:dyDescent="0.25">
      <c r="A8" s="60">
        <v>2011</v>
      </c>
      <c r="B8" s="56">
        <v>17.911540634279998</v>
      </c>
      <c r="C8" s="57">
        <v>31.43278373835048</v>
      </c>
      <c r="D8" s="57">
        <v>63.566557696379199</v>
      </c>
      <c r="E8" s="58">
        <v>5.0006585652703395</v>
      </c>
      <c r="H8"/>
      <c r="I8" s="11"/>
      <c r="J8" s="11"/>
      <c r="K8" s="11"/>
      <c r="M8" s="11"/>
      <c r="N8" s="11"/>
      <c r="O8" s="11"/>
      <c r="P8" s="14"/>
      <c r="Q8" s="11"/>
      <c r="R8" s="14"/>
      <c r="S8" s="11"/>
      <c r="T8" s="15"/>
    </row>
    <row r="9" spans="1:20" s="1" customFormat="1" x14ac:dyDescent="0.25">
      <c r="A9" s="60">
        <v>2012</v>
      </c>
      <c r="B9" s="56">
        <v>17.919175866279996</v>
      </c>
      <c r="C9" s="57">
        <v>31.484943289700745</v>
      </c>
      <c r="D9" s="57">
        <v>63.573984148663598</v>
      </c>
      <c r="E9" s="58">
        <v>4.9410725616356608</v>
      </c>
      <c r="H9"/>
      <c r="I9" s="11"/>
      <c r="J9" s="11"/>
      <c r="K9" s="11"/>
      <c r="M9" s="11"/>
      <c r="N9" s="11"/>
      <c r="O9" s="11"/>
      <c r="P9" s="14"/>
      <c r="Q9" s="11"/>
      <c r="R9" s="14"/>
      <c r="S9" s="11"/>
      <c r="T9" s="15"/>
    </row>
    <row r="10" spans="1:20" s="1" customFormat="1" x14ac:dyDescent="0.25">
      <c r="A10" s="60">
        <v>2013</v>
      </c>
      <c r="B10" s="56">
        <v>17.874065693599999</v>
      </c>
      <c r="C10" s="57">
        <v>31.331281486814731</v>
      </c>
      <c r="D10" s="57">
        <v>63.76102323759897</v>
      </c>
      <c r="E10" s="58">
        <v>4.907695275586307</v>
      </c>
      <c r="H10"/>
      <c r="I10" s="11"/>
      <c r="J10" s="11"/>
      <c r="K10" s="11"/>
      <c r="M10" s="11"/>
      <c r="N10" s="11"/>
      <c r="O10" s="11"/>
      <c r="P10" s="14"/>
      <c r="Q10" s="11"/>
      <c r="R10" s="14"/>
      <c r="S10" s="11"/>
      <c r="T10" s="15"/>
    </row>
    <row r="11" spans="1:20" s="1" customFormat="1" x14ac:dyDescent="0.25">
      <c r="A11" s="60">
        <v>2014</v>
      </c>
      <c r="B11" s="56">
        <v>18.1009428875</v>
      </c>
      <c r="C11" s="57">
        <v>31.006203118157877</v>
      </c>
      <c r="D11" s="57">
        <v>64.14294015599522</v>
      </c>
      <c r="E11" s="58">
        <v>4.8508567258469002</v>
      </c>
      <c r="H11"/>
      <c r="I11" s="11"/>
      <c r="J11" s="11"/>
      <c r="K11" s="11"/>
      <c r="M11" s="11"/>
      <c r="N11" s="11"/>
      <c r="O11" s="11"/>
      <c r="P11" s="14"/>
      <c r="Q11" s="11"/>
      <c r="R11" s="14"/>
      <c r="S11" s="11"/>
      <c r="T11" s="15"/>
    </row>
    <row r="12" spans="1:20" s="1" customFormat="1" x14ac:dyDescent="0.25">
      <c r="A12" s="60">
        <v>2015</v>
      </c>
      <c r="B12" s="56">
        <v>17.927124319400001</v>
      </c>
      <c r="C12" s="57">
        <v>31.008185794106485</v>
      </c>
      <c r="D12" s="57">
        <v>64.155328481511489</v>
      </c>
      <c r="E12" s="58">
        <v>4.8364857243820278</v>
      </c>
      <c r="H12"/>
      <c r="I12" s="11"/>
      <c r="J12" s="11"/>
      <c r="K12" s="11"/>
      <c r="M12" s="11"/>
      <c r="N12" s="11"/>
      <c r="O12" s="11"/>
      <c r="P12" s="14"/>
      <c r="Q12" s="11"/>
      <c r="R12" s="14"/>
      <c r="S12" s="11"/>
      <c r="T12" s="15"/>
    </row>
    <row r="13" spans="1:20" s="1" customFormat="1" x14ac:dyDescent="0.25">
      <c r="A13" s="60">
        <v>2016</v>
      </c>
      <c r="B13" s="56">
        <v>17.875184723100002</v>
      </c>
      <c r="C13" s="57">
        <v>30.869364185474275</v>
      </c>
      <c r="D13" s="57">
        <v>64.511581490387755</v>
      </c>
      <c r="E13" s="58">
        <v>4.6190543241379673</v>
      </c>
      <c r="H13"/>
      <c r="I13" s="11"/>
      <c r="J13" s="11"/>
      <c r="K13" s="11"/>
      <c r="M13" s="11"/>
      <c r="N13" s="11"/>
      <c r="O13" s="11"/>
      <c r="P13" s="14"/>
      <c r="Q13" s="11"/>
      <c r="R13" s="14"/>
      <c r="S13" s="11"/>
      <c r="T13" s="15"/>
    </row>
    <row r="14" spans="1:20" s="1" customFormat="1" x14ac:dyDescent="0.25">
      <c r="A14" s="59">
        <v>2017</v>
      </c>
      <c r="B14" s="56">
        <v>17.713662334199999</v>
      </c>
      <c r="C14" s="57">
        <v>30.769645068127904</v>
      </c>
      <c r="D14" s="57">
        <v>64.564897346602379</v>
      </c>
      <c r="E14" s="58">
        <v>4.6654575852697242</v>
      </c>
      <c r="H14"/>
      <c r="I14" s="11"/>
      <c r="J14" s="11"/>
      <c r="K14" s="11"/>
      <c r="M14" s="11"/>
      <c r="N14" s="11"/>
      <c r="O14" s="11"/>
      <c r="P14" s="14"/>
      <c r="Q14" s="11"/>
      <c r="R14" s="14"/>
      <c r="S14" s="11"/>
      <c r="T14" s="15"/>
    </row>
    <row r="15" spans="1:20" s="1" customFormat="1" x14ac:dyDescent="0.25">
      <c r="A15" s="59">
        <v>2018</v>
      </c>
      <c r="B15" s="56">
        <v>17.4568999717</v>
      </c>
      <c r="C15" s="57">
        <v>30.645652162026018</v>
      </c>
      <c r="D15" s="57">
        <v>64.841161722585611</v>
      </c>
      <c r="E15" s="58">
        <v>4.5131861153883657</v>
      </c>
      <c r="H15"/>
      <c r="I15" s="11"/>
      <c r="J15" s="11"/>
      <c r="K15" s="11"/>
      <c r="M15" s="11"/>
      <c r="N15" s="11"/>
      <c r="O15" s="11"/>
      <c r="P15" s="14"/>
      <c r="Q15" s="11"/>
      <c r="R15" s="14"/>
      <c r="S15" s="11"/>
      <c r="T15" s="15"/>
    </row>
    <row r="16" spans="1:20" x14ac:dyDescent="0.25">
      <c r="A16" s="61">
        <v>2019</v>
      </c>
      <c r="B16" s="56">
        <v>17.218605433699999</v>
      </c>
      <c r="C16" s="57">
        <v>30.643828170155</v>
      </c>
      <c r="D16" s="57">
        <v>64.835579158753518</v>
      </c>
      <c r="E16" s="58">
        <v>4.5205926710914719</v>
      </c>
      <c r="I16" s="12"/>
      <c r="J16" s="12"/>
      <c r="K16" s="12"/>
      <c r="M16" s="12"/>
      <c r="N16" s="11"/>
      <c r="O16" s="12"/>
      <c r="P16" s="14"/>
      <c r="Q16" s="12"/>
      <c r="R16" s="14"/>
      <c r="S16" s="12"/>
      <c r="T16" s="15"/>
    </row>
    <row r="17" spans="1:20" x14ac:dyDescent="0.25">
      <c r="A17" s="60">
        <v>2020</v>
      </c>
      <c r="B17" s="56">
        <v>17.1747919313</v>
      </c>
      <c r="C17" s="57">
        <v>30.340311556284323</v>
      </c>
      <c r="D17" s="57">
        <v>65.551504909252372</v>
      </c>
      <c r="E17" s="57">
        <v>4.1081835344633122</v>
      </c>
      <c r="I17" s="12"/>
      <c r="J17" s="12"/>
      <c r="K17" s="12"/>
      <c r="M17" s="12"/>
      <c r="N17" s="11"/>
      <c r="O17" s="12"/>
      <c r="P17" s="14"/>
      <c r="Q17" s="12"/>
      <c r="R17" s="14"/>
      <c r="S17" s="12"/>
      <c r="T17" s="15"/>
    </row>
    <row r="18" spans="1:20" x14ac:dyDescent="0.25">
      <c r="I18" s="13"/>
      <c r="J18" s="13"/>
      <c r="K18" s="13"/>
      <c r="M18" s="15"/>
      <c r="N18" s="11"/>
      <c r="O18" s="13"/>
      <c r="P18" s="14"/>
      <c r="Q18" s="13"/>
      <c r="R18" s="14"/>
      <c r="S18" s="13"/>
      <c r="T18" s="15"/>
    </row>
    <row r="19" spans="1:20" x14ac:dyDescent="0.25">
      <c r="A19" s="17"/>
      <c r="B19" s="11"/>
      <c r="C19" s="14"/>
      <c r="D19" s="14"/>
      <c r="E19" s="15"/>
      <c r="I19" s="13"/>
      <c r="J19" s="13"/>
      <c r="K19" s="13"/>
      <c r="M19" s="12"/>
      <c r="N19" s="11"/>
      <c r="O19" s="20"/>
      <c r="P19" s="14"/>
      <c r="Q19" s="20"/>
      <c r="R19" s="14"/>
      <c r="S19" s="20"/>
      <c r="T19" s="15"/>
    </row>
    <row r="20" spans="1:20" x14ac:dyDescent="0.25">
      <c r="A20" s="16"/>
      <c r="B20" s="14"/>
      <c r="C20" s="14"/>
      <c r="D20" s="15"/>
      <c r="I20" s="13"/>
      <c r="J20" s="13"/>
      <c r="K20" s="13"/>
      <c r="M20" s="15"/>
      <c r="N20" s="11"/>
      <c r="O20" s="11"/>
      <c r="P20" s="11"/>
      <c r="Q20" s="11"/>
      <c r="R20" s="11"/>
      <c r="S20" s="11"/>
      <c r="T20" s="11"/>
    </row>
    <row r="21" spans="1:20" x14ac:dyDescent="0.25">
      <c r="A21" s="3"/>
      <c r="B21" s="12"/>
      <c r="C21" s="12"/>
      <c r="D21" s="12"/>
      <c r="G21" s="8"/>
      <c r="H21" s="8"/>
      <c r="I21" s="8"/>
      <c r="J21" s="8"/>
      <c r="S21" s="8"/>
      <c r="T21" s="8"/>
    </row>
    <row r="22" spans="1:20" x14ac:dyDescent="0.25">
      <c r="A22" s="3"/>
      <c r="B22" s="12"/>
      <c r="C22" s="12"/>
      <c r="D22" s="12"/>
      <c r="G22" s="8"/>
      <c r="H22" s="8"/>
      <c r="I22" s="8"/>
      <c r="J22" s="8"/>
      <c r="S22" s="8"/>
      <c r="T22" s="8"/>
    </row>
    <row r="23" spans="1:20" x14ac:dyDescent="0.25">
      <c r="A23" s="3"/>
      <c r="B23" s="12"/>
      <c r="C23" s="12"/>
      <c r="D23" s="12"/>
      <c r="G23" s="8"/>
      <c r="H23" s="8"/>
      <c r="I23" s="8"/>
      <c r="J23" s="8"/>
      <c r="S23" s="8"/>
      <c r="T23" s="8"/>
    </row>
    <row r="24" spans="1:20" x14ac:dyDescent="0.25">
      <c r="A24" s="3"/>
      <c r="B24" s="12"/>
      <c r="C24" s="12"/>
      <c r="D24" s="12"/>
      <c r="G24" s="8"/>
      <c r="H24" s="8"/>
      <c r="I24" s="8"/>
      <c r="J24" s="8"/>
      <c r="S24" s="8"/>
      <c r="T24" s="8"/>
    </row>
    <row r="25" spans="1:20" x14ac:dyDescent="0.25">
      <c r="A25" s="16"/>
      <c r="B25" s="12"/>
      <c r="C25" s="12"/>
      <c r="D25" s="12"/>
    </row>
    <row r="26" spans="1:20" x14ac:dyDescent="0.25">
      <c r="A26" s="16" t="s">
        <v>11</v>
      </c>
      <c r="B26" s="14" t="s">
        <v>13</v>
      </c>
      <c r="C26" s="14" t="s">
        <v>25</v>
      </c>
      <c r="D26" s="14" t="s">
        <v>26</v>
      </c>
    </row>
    <row r="27" spans="1:20" x14ac:dyDescent="0.25">
      <c r="A27" s="3">
        <v>2020</v>
      </c>
      <c r="B27" s="18">
        <v>0.3034</v>
      </c>
      <c r="C27" s="19">
        <v>0.65549999999999997</v>
      </c>
      <c r="D27" s="19">
        <v>4.1099999999999998E-2</v>
      </c>
    </row>
  </sheetData>
  <sortState xmlns:xlrd2="http://schemas.microsoft.com/office/spreadsheetml/2017/richdata2" ref="A4:G18">
    <sortCondition ref="A4"/>
  </sortState>
  <mergeCells count="1">
    <mergeCell ref="N2:N3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779CD-A308-484A-ABE2-771F881E30EC}">
  <dimension ref="A1:G18"/>
  <sheetViews>
    <sheetView workbookViewId="0">
      <selection activeCell="B22" sqref="B22"/>
    </sheetView>
  </sheetViews>
  <sheetFormatPr defaultColWidth="9" defaultRowHeight="13.8" x14ac:dyDescent="0.25"/>
  <cols>
    <col min="1" max="1" width="21.5546875" style="49" bestFit="1" customWidth="1"/>
    <col min="2" max="2" width="30.77734375" style="48" customWidth="1"/>
    <col min="3" max="3" width="24.5546875" style="49" customWidth="1"/>
    <col min="4" max="4" width="26" style="49" bestFit="1" customWidth="1"/>
    <col min="5" max="5" width="17.21875" style="49" bestFit="1" customWidth="1"/>
    <col min="6" max="6" width="26" style="49" bestFit="1" customWidth="1"/>
    <col min="7" max="16384" width="9" style="49"/>
  </cols>
  <sheetData>
    <row r="1" spans="1:7" s="55" customFormat="1" ht="27.6" x14ac:dyDescent="0.25">
      <c r="A1" s="46" t="s">
        <v>19</v>
      </c>
      <c r="B1" s="46" t="s">
        <v>27</v>
      </c>
      <c r="C1" s="46" t="s">
        <v>28</v>
      </c>
    </row>
    <row r="2" spans="1:7" s="55" customFormat="1" x14ac:dyDescent="0.25">
      <c r="A2" s="48">
        <v>2005</v>
      </c>
      <c r="B2" s="62">
        <v>701.42752172698272</v>
      </c>
      <c r="C2" s="63" t="s">
        <v>10</v>
      </c>
    </row>
    <row r="3" spans="1:7" ht="14.4" x14ac:dyDescent="0.25">
      <c r="A3" s="48">
        <v>2006</v>
      </c>
      <c r="B3" s="62">
        <v>656.16009526044559</v>
      </c>
      <c r="C3" s="62">
        <f>((B3-B2)/B2)*100</f>
        <v>-6.4536142458574091</v>
      </c>
      <c r="G3" s="49" t="s">
        <v>122</v>
      </c>
    </row>
    <row r="4" spans="1:7" x14ac:dyDescent="0.25">
      <c r="A4" s="48">
        <v>2007</v>
      </c>
      <c r="B4" s="62">
        <v>577.49433326268957</v>
      </c>
      <c r="C4" s="62">
        <f t="shared" ref="C4:C16" si="0">((B4-B3)/B3)*100</f>
        <v>-11.988806171843123</v>
      </c>
    </row>
    <row r="5" spans="1:7" x14ac:dyDescent="0.25">
      <c r="A5" s="48">
        <v>2008</v>
      </c>
      <c r="B5" s="62">
        <v>494.99291875306818</v>
      </c>
      <c r="C5" s="62">
        <f t="shared" si="0"/>
        <v>-14.28609940525482</v>
      </c>
    </row>
    <row r="6" spans="1:7" x14ac:dyDescent="0.25">
      <c r="A6" s="48">
        <v>2009</v>
      </c>
      <c r="B6" s="62">
        <v>469.71961066520271</v>
      </c>
      <c r="C6" s="62">
        <f t="shared" si="0"/>
        <v>-5.1057918467866603</v>
      </c>
    </row>
    <row r="7" spans="1:7" x14ac:dyDescent="0.25">
      <c r="A7" s="48">
        <v>2010</v>
      </c>
      <c r="B7" s="62">
        <v>418.14791375066824</v>
      </c>
      <c r="C7" s="62">
        <f t="shared" si="0"/>
        <v>-10.979251396700299</v>
      </c>
    </row>
    <row r="8" spans="1:7" x14ac:dyDescent="0.25">
      <c r="A8" s="48">
        <v>2011</v>
      </c>
      <c r="B8" s="62">
        <v>343.33093669491404</v>
      </c>
      <c r="C8" s="62">
        <f t="shared" si="0"/>
        <v>-17.892466898774437</v>
      </c>
    </row>
    <row r="9" spans="1:7" x14ac:dyDescent="0.25">
      <c r="A9" s="48">
        <v>2012</v>
      </c>
      <c r="B9" s="62">
        <v>309.93990947470371</v>
      </c>
      <c r="C9" s="62">
        <f t="shared" si="0"/>
        <v>-9.7256097984207592</v>
      </c>
    </row>
    <row r="10" spans="1:7" x14ac:dyDescent="0.25">
      <c r="A10" s="48">
        <v>2013</v>
      </c>
      <c r="B10" s="62">
        <v>291.85721833040776</v>
      </c>
      <c r="C10" s="62">
        <f t="shared" si="0"/>
        <v>-5.8342570903318274</v>
      </c>
    </row>
    <row r="11" spans="1:7" x14ac:dyDescent="0.25">
      <c r="A11" s="48">
        <v>2014</v>
      </c>
      <c r="B11" s="62">
        <v>282.70575748701725</v>
      </c>
      <c r="C11" s="62">
        <f t="shared" si="0"/>
        <v>-3.1355951707284002</v>
      </c>
    </row>
    <row r="12" spans="1:7" x14ac:dyDescent="0.25">
      <c r="A12" s="48">
        <v>2015</v>
      </c>
      <c r="B12" s="62">
        <v>256.82197819599821</v>
      </c>
      <c r="C12" s="62">
        <f t="shared" si="0"/>
        <v>-9.1557312171853109</v>
      </c>
    </row>
    <row r="13" spans="1:7" x14ac:dyDescent="0.25">
      <c r="A13" s="48">
        <v>2016</v>
      </c>
      <c r="B13" s="62">
        <v>248.9940704934977</v>
      </c>
      <c r="C13" s="62">
        <f t="shared" si="0"/>
        <v>-3.0479898011401914</v>
      </c>
    </row>
    <row r="14" spans="1:7" x14ac:dyDescent="0.25">
      <c r="A14" s="48">
        <v>2017</v>
      </c>
      <c r="B14" s="62">
        <v>247.35571689979764</v>
      </c>
      <c r="C14" s="62">
        <f t="shared" si="0"/>
        <v>-0.65798899967894797</v>
      </c>
    </row>
    <row r="15" spans="1:7" x14ac:dyDescent="0.25">
      <c r="A15" s="48">
        <v>2018</v>
      </c>
      <c r="B15" s="62">
        <v>242.7111165261955</v>
      </c>
      <c r="C15" s="62">
        <f t="shared" si="0"/>
        <v>-1.8777008398328816</v>
      </c>
    </row>
    <row r="16" spans="1:7" x14ac:dyDescent="0.25">
      <c r="A16" s="46">
        <v>2019</v>
      </c>
      <c r="B16" s="62">
        <v>229.48502207339584</v>
      </c>
      <c r="C16" s="62">
        <f t="shared" si="0"/>
        <v>-5.4493154834019242</v>
      </c>
    </row>
    <row r="17" spans="1:3" x14ac:dyDescent="0.25">
      <c r="A17" s="48">
        <v>2020</v>
      </c>
      <c r="B17" s="62">
        <v>215.96476030198966</v>
      </c>
      <c r="C17" s="62">
        <f>((B17-B16)/B16)*100</f>
        <v>-5.8915661027681443</v>
      </c>
    </row>
    <row r="18" spans="1:3" x14ac:dyDescent="0.25">
      <c r="A18" s="49" t="s">
        <v>121</v>
      </c>
      <c r="B18" s="62">
        <f>(POWER(B17/B2,1/15)-1)*100</f>
        <v>-7.5528899742724693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F57FC-B15C-469A-9559-3ED83E0ABC44}">
  <dimension ref="A1:M43"/>
  <sheetViews>
    <sheetView workbookViewId="0">
      <selection activeCell="D23" sqref="D23"/>
    </sheetView>
  </sheetViews>
  <sheetFormatPr defaultRowHeight="13.8" x14ac:dyDescent="0.25"/>
  <cols>
    <col min="1" max="1" width="8.88671875" style="47"/>
    <col min="2" max="2" width="34" style="47" customWidth="1"/>
    <col min="3" max="3" width="29.21875" style="47" customWidth="1"/>
    <col min="4" max="4" width="35.77734375" style="47" customWidth="1"/>
    <col min="5" max="5" width="22.77734375" style="53" customWidth="1"/>
    <col min="6" max="6" width="18.109375" style="47" customWidth="1"/>
    <col min="7" max="7" width="41" style="47" customWidth="1"/>
    <col min="8" max="8" width="39.88671875" style="47" customWidth="1"/>
    <col min="9" max="9" width="45.44140625" style="47" customWidth="1"/>
    <col min="10" max="10" width="37.21875" style="47" customWidth="1"/>
    <col min="11" max="11" width="12.77734375" style="47" customWidth="1"/>
    <col min="12" max="16384" width="8.88671875" style="47"/>
  </cols>
  <sheetData>
    <row r="1" spans="1:13" s="43" customFormat="1" ht="41.4" x14ac:dyDescent="0.25">
      <c r="A1" s="45" t="s">
        <v>84</v>
      </c>
      <c r="B1" s="45" t="s">
        <v>112</v>
      </c>
      <c r="C1" s="45" t="s">
        <v>92</v>
      </c>
      <c r="D1" s="45" t="s">
        <v>88</v>
      </c>
      <c r="E1" s="50" t="s">
        <v>119</v>
      </c>
      <c r="F1" s="45" t="s">
        <v>113</v>
      </c>
      <c r="G1" s="45" t="s">
        <v>114</v>
      </c>
      <c r="H1" s="45" t="s">
        <v>115</v>
      </c>
      <c r="I1" s="45" t="s">
        <v>116</v>
      </c>
      <c r="J1" s="45" t="s">
        <v>117</v>
      </c>
    </row>
    <row r="2" spans="1:13" s="43" customFormat="1" x14ac:dyDescent="0.25">
      <c r="A2" s="46">
        <v>2020</v>
      </c>
      <c r="B2" s="50">
        <v>521.08853811000006</v>
      </c>
      <c r="C2" s="50">
        <v>1125.8334576</v>
      </c>
      <c r="D2" s="50">
        <v>70.557197419999994</v>
      </c>
      <c r="E2" s="52">
        <f>B2+C2+D2</f>
        <v>1717.4791931299999</v>
      </c>
      <c r="F2" s="45">
        <f>E2*10000</f>
        <v>17174791.931299999</v>
      </c>
      <c r="G2" s="45">
        <v>7952.59</v>
      </c>
      <c r="H2" s="45">
        <f>G2*10000</f>
        <v>79525900</v>
      </c>
      <c r="I2" s="44">
        <f t="shared" ref="I2:I17" si="0">F2/H2</f>
        <v>0.21596476030198966</v>
      </c>
      <c r="J2" s="44">
        <f>I2*1000</f>
        <v>215.96476030198966</v>
      </c>
    </row>
    <row r="3" spans="1:13" s="43" customFormat="1" x14ac:dyDescent="0.25">
      <c r="A3" s="46">
        <v>2019</v>
      </c>
      <c r="B3" s="50">
        <v>527.64398624</v>
      </c>
      <c r="C3" s="50">
        <v>1116.3782555999999</v>
      </c>
      <c r="D3" s="50">
        <v>77.83830153000001</v>
      </c>
      <c r="E3" s="52">
        <f>B3+C3+D3</f>
        <v>1721.86054337</v>
      </c>
      <c r="F3" s="45">
        <f t="shared" ref="F3:F17" si="1">E3*10000</f>
        <v>17218605.433699999</v>
      </c>
      <c r="G3" s="45">
        <v>7503.15</v>
      </c>
      <c r="H3" s="45">
        <f t="shared" ref="H3:H17" si="2">G3*10000</f>
        <v>75031500</v>
      </c>
      <c r="I3" s="44">
        <f t="shared" si="0"/>
        <v>0.22948502207339583</v>
      </c>
      <c r="J3" s="44">
        <f>I3*1000</f>
        <v>229.48502207339584</v>
      </c>
    </row>
    <row r="4" spans="1:13" ht="14.4" x14ac:dyDescent="0.25">
      <c r="A4" s="48">
        <v>2018</v>
      </c>
      <c r="B4" s="52">
        <v>534.97808436000003</v>
      </c>
      <c r="C4" s="52">
        <v>1131.92567424</v>
      </c>
      <c r="D4" s="52">
        <v>78.786238569999995</v>
      </c>
      <c r="E4" s="52">
        <f>B4+C4+D4</f>
        <v>1745.68999717</v>
      </c>
      <c r="F4" s="45">
        <f t="shared" si="1"/>
        <v>17456899.971700002</v>
      </c>
      <c r="G4" s="44">
        <v>7192.46</v>
      </c>
      <c r="H4" s="45">
        <f t="shared" si="2"/>
        <v>71924600</v>
      </c>
      <c r="I4" s="44">
        <f t="shared" si="0"/>
        <v>0.24271111652619551</v>
      </c>
      <c r="J4" s="44">
        <f>I4*1000</f>
        <v>242.7111165261955</v>
      </c>
      <c r="M4" s="47" t="s">
        <v>120</v>
      </c>
    </row>
    <row r="5" spans="1:13" x14ac:dyDescent="0.25">
      <c r="A5" s="48">
        <v>2017</v>
      </c>
      <c r="B5" s="52">
        <v>545.04310287999999</v>
      </c>
      <c r="C5" s="52">
        <v>1143.6807902400001</v>
      </c>
      <c r="D5" s="52">
        <v>82.642340299999987</v>
      </c>
      <c r="E5" s="52">
        <f t="shared" ref="E5:E17" si="3">B5+C5+D5</f>
        <v>1771.3662334199998</v>
      </c>
      <c r="F5" s="45">
        <f t="shared" si="1"/>
        <v>17713662.334199999</v>
      </c>
      <c r="G5" s="44">
        <v>7161.21</v>
      </c>
      <c r="H5" s="45">
        <f t="shared" si="2"/>
        <v>71612100</v>
      </c>
      <c r="I5" s="44">
        <f t="shared" si="0"/>
        <v>0.24735571689979763</v>
      </c>
      <c r="J5" s="44">
        <f t="shared" ref="J5:J17" si="4">I5*1000</f>
        <v>247.35571689979764</v>
      </c>
      <c r="M5" s="47" t="s">
        <v>118</v>
      </c>
    </row>
    <row r="6" spans="1:13" x14ac:dyDescent="0.25">
      <c r="A6" s="48">
        <v>2016</v>
      </c>
      <c r="B6" s="52">
        <v>551.79558710000003</v>
      </c>
      <c r="C6" s="52">
        <v>1153.1564359200001</v>
      </c>
      <c r="D6" s="52">
        <v>82.566449289999994</v>
      </c>
      <c r="E6" s="52">
        <f t="shared" si="3"/>
        <v>1787.5184723100001</v>
      </c>
      <c r="F6" s="45">
        <f t="shared" si="1"/>
        <v>17875184.723100003</v>
      </c>
      <c r="G6" s="44">
        <v>7178.96</v>
      </c>
      <c r="H6" s="45">
        <f t="shared" si="2"/>
        <v>71789600</v>
      </c>
      <c r="I6" s="44">
        <f t="shared" si="0"/>
        <v>0.2489940704934977</v>
      </c>
      <c r="J6" s="44">
        <f t="shared" si="4"/>
        <v>248.9940704934977</v>
      </c>
    </row>
    <row r="7" spans="1:13" x14ac:dyDescent="0.25">
      <c r="A7" s="48">
        <v>2015</v>
      </c>
      <c r="B7" s="52">
        <v>555.88760165000008</v>
      </c>
      <c r="C7" s="52">
        <v>1150.1205494400001</v>
      </c>
      <c r="D7" s="52">
        <v>86.704280849999989</v>
      </c>
      <c r="E7" s="52">
        <f t="shared" si="3"/>
        <v>1792.7124319400002</v>
      </c>
      <c r="F7" s="45">
        <f t="shared" si="1"/>
        <v>17927124.319400001</v>
      </c>
      <c r="G7" s="44">
        <v>6980.37</v>
      </c>
      <c r="H7" s="45">
        <f t="shared" si="2"/>
        <v>69803700</v>
      </c>
      <c r="I7" s="44">
        <f t="shared" si="0"/>
        <v>0.25682197819599822</v>
      </c>
      <c r="J7" s="44">
        <f t="shared" si="4"/>
        <v>256.82197819599821</v>
      </c>
    </row>
    <row r="8" spans="1:13" x14ac:dyDescent="0.25">
      <c r="A8" s="48">
        <v>2014</v>
      </c>
      <c r="B8" s="52">
        <v>561.24151180000013</v>
      </c>
      <c r="C8" s="52">
        <v>1161.0476963999999</v>
      </c>
      <c r="D8" s="52">
        <v>87.805080549999985</v>
      </c>
      <c r="E8" s="52">
        <f t="shared" si="3"/>
        <v>1810.09428875</v>
      </c>
      <c r="F8" s="45">
        <f t="shared" si="1"/>
        <v>18100942.887499999</v>
      </c>
      <c r="G8" s="44">
        <v>6402.75</v>
      </c>
      <c r="H8" s="45">
        <f t="shared" si="2"/>
        <v>64027500</v>
      </c>
      <c r="I8" s="44">
        <f t="shared" si="0"/>
        <v>0.28270575748701726</v>
      </c>
      <c r="J8" s="44">
        <f t="shared" si="4"/>
        <v>282.70575748701725</v>
      </c>
    </row>
    <row r="9" spans="1:13" s="49" customFormat="1" x14ac:dyDescent="0.25">
      <c r="A9" s="48">
        <v>2013</v>
      </c>
      <c r="B9" s="52">
        <v>560.01738355999998</v>
      </c>
      <c r="C9" s="52">
        <v>1139.6687180399999</v>
      </c>
      <c r="D9" s="52">
        <v>87.720467760000005</v>
      </c>
      <c r="E9" s="52">
        <f t="shared" si="3"/>
        <v>1787.4065693599998</v>
      </c>
      <c r="F9" s="46">
        <f t="shared" si="1"/>
        <v>17874065.693599999</v>
      </c>
      <c r="G9" s="48">
        <v>6124.25</v>
      </c>
      <c r="H9" s="46">
        <f t="shared" si="2"/>
        <v>61242500</v>
      </c>
      <c r="I9" s="48">
        <f t="shared" si="0"/>
        <v>0.29185721833040779</v>
      </c>
      <c r="J9" s="48">
        <f t="shared" si="4"/>
        <v>291.85721833040776</v>
      </c>
    </row>
    <row r="10" spans="1:13" x14ac:dyDescent="0.25">
      <c r="A10" s="48">
        <v>2012</v>
      </c>
      <c r="B10" s="52">
        <v>564.18423594799992</v>
      </c>
      <c r="C10" s="52">
        <v>1139.1934024799998</v>
      </c>
      <c r="D10" s="52">
        <v>88.539948200000012</v>
      </c>
      <c r="E10" s="52">
        <f t="shared" si="3"/>
        <v>1791.9175866279998</v>
      </c>
      <c r="F10" s="45">
        <f t="shared" si="1"/>
        <v>17919175.866279997</v>
      </c>
      <c r="G10" s="44">
        <v>5781.5</v>
      </c>
      <c r="H10" s="45">
        <f t="shared" si="2"/>
        <v>57815000</v>
      </c>
      <c r="I10" s="44">
        <f t="shared" si="0"/>
        <v>0.30993990947470373</v>
      </c>
      <c r="J10" s="44">
        <f t="shared" si="4"/>
        <v>309.93990947470371</v>
      </c>
    </row>
    <row r="11" spans="1:13" x14ac:dyDescent="0.25">
      <c r="A11" s="48">
        <v>2011</v>
      </c>
      <c r="B11" s="52">
        <v>563.00958317800007</v>
      </c>
      <c r="C11" s="52">
        <v>1138.5749811599999</v>
      </c>
      <c r="D11" s="52">
        <v>89.569499089999994</v>
      </c>
      <c r="E11" s="52">
        <f t="shared" si="3"/>
        <v>1791.1540634279997</v>
      </c>
      <c r="F11" s="45">
        <f t="shared" si="1"/>
        <v>17911540.634279996</v>
      </c>
      <c r="G11" s="44">
        <v>5216.99</v>
      </c>
      <c r="H11" s="45">
        <f t="shared" si="2"/>
        <v>52169900</v>
      </c>
      <c r="I11" s="44">
        <f t="shared" si="0"/>
        <v>0.34333093669491405</v>
      </c>
      <c r="J11" s="44">
        <f t="shared" si="4"/>
        <v>343.33093669491404</v>
      </c>
    </row>
    <row r="12" spans="1:13" x14ac:dyDescent="0.25">
      <c r="A12" s="48">
        <v>2010</v>
      </c>
      <c r="B12" s="52">
        <v>563.702222216</v>
      </c>
      <c r="C12" s="52">
        <v>1137.10814712</v>
      </c>
      <c r="D12" s="52">
        <v>90.204956319999994</v>
      </c>
      <c r="E12" s="52">
        <f t="shared" si="3"/>
        <v>1791.015325656</v>
      </c>
      <c r="F12" s="45">
        <f t="shared" si="1"/>
        <v>17910153.256559998</v>
      </c>
      <c r="G12" s="44">
        <v>4283.21</v>
      </c>
      <c r="H12" s="45">
        <f t="shared" si="2"/>
        <v>42832100</v>
      </c>
      <c r="I12" s="44">
        <f t="shared" si="0"/>
        <v>0.41814791375066823</v>
      </c>
      <c r="J12" s="44">
        <f t="shared" si="4"/>
        <v>418.14791375066824</v>
      </c>
    </row>
    <row r="13" spans="1:13" x14ac:dyDescent="0.25">
      <c r="A13" s="48">
        <v>2009</v>
      </c>
      <c r="B13" s="52">
        <v>560.88033881799993</v>
      </c>
      <c r="C13" s="52">
        <v>1136.540835</v>
      </c>
      <c r="D13" s="52">
        <v>90.782595200000003</v>
      </c>
      <c r="E13" s="52">
        <f t="shared" si="3"/>
        <v>1788.203769018</v>
      </c>
      <c r="F13" s="45">
        <f t="shared" si="1"/>
        <v>17882037.69018</v>
      </c>
      <c r="G13" s="44">
        <v>3806.96</v>
      </c>
      <c r="H13" s="45">
        <f t="shared" si="2"/>
        <v>38069600</v>
      </c>
      <c r="I13" s="44">
        <f t="shared" si="0"/>
        <v>0.46971961066520268</v>
      </c>
      <c r="J13" s="44">
        <f t="shared" si="4"/>
        <v>469.71961066520271</v>
      </c>
    </row>
    <row r="14" spans="1:13" x14ac:dyDescent="0.25">
      <c r="A14" s="48">
        <v>2008</v>
      </c>
      <c r="B14" s="52">
        <v>549.68828191000011</v>
      </c>
      <c r="C14" s="52">
        <v>1135.9633010399998</v>
      </c>
      <c r="D14" s="52">
        <v>88.957429930000004</v>
      </c>
      <c r="E14" s="52">
        <f t="shared" si="3"/>
        <v>1774.6090128799999</v>
      </c>
      <c r="F14" s="45">
        <f t="shared" si="1"/>
        <v>17746090.128799997</v>
      </c>
      <c r="G14" s="44">
        <v>3585.12</v>
      </c>
      <c r="H14" s="45">
        <f t="shared" si="2"/>
        <v>35851200</v>
      </c>
      <c r="I14" s="44">
        <f t="shared" si="0"/>
        <v>0.49499291875306817</v>
      </c>
      <c r="J14" s="44">
        <f t="shared" si="4"/>
        <v>494.99291875306818</v>
      </c>
    </row>
    <row r="15" spans="1:13" x14ac:dyDescent="0.25">
      <c r="A15" s="48">
        <v>2007</v>
      </c>
      <c r="B15" s="52">
        <v>547.99820035400001</v>
      </c>
      <c r="C15" s="52">
        <v>1135.0535572799999</v>
      </c>
      <c r="D15" s="52">
        <v>85.420689003000007</v>
      </c>
      <c r="E15" s="52">
        <f t="shared" si="3"/>
        <v>1768.4724466369998</v>
      </c>
      <c r="F15" s="45">
        <f t="shared" si="1"/>
        <v>17684724.466369998</v>
      </c>
      <c r="G15" s="44">
        <v>3062.32</v>
      </c>
      <c r="H15" s="45">
        <f t="shared" si="2"/>
        <v>30623200</v>
      </c>
      <c r="I15" s="44">
        <f t="shared" si="0"/>
        <v>0.57749433326268962</v>
      </c>
      <c r="J15" s="44">
        <f t="shared" si="4"/>
        <v>577.49433326268957</v>
      </c>
    </row>
    <row r="16" spans="1:13" x14ac:dyDescent="0.25">
      <c r="A16" s="48">
        <v>2006</v>
      </c>
      <c r="B16" s="52">
        <v>546.58026457599999</v>
      </c>
      <c r="C16" s="52">
        <v>1132.579872</v>
      </c>
      <c r="D16" s="52">
        <v>104.68326</v>
      </c>
      <c r="E16" s="52">
        <f t="shared" si="3"/>
        <v>1783.843396576</v>
      </c>
      <c r="F16" s="45">
        <f t="shared" si="1"/>
        <v>17838433.96576</v>
      </c>
      <c r="G16" s="44">
        <v>2718.61</v>
      </c>
      <c r="H16" s="45">
        <f t="shared" si="2"/>
        <v>27186100</v>
      </c>
      <c r="I16" s="44">
        <f t="shared" si="0"/>
        <v>0.65616009526044561</v>
      </c>
      <c r="J16" s="44">
        <f t="shared" si="4"/>
        <v>656.16009526044559</v>
      </c>
    </row>
    <row r="17" spans="1:10" x14ac:dyDescent="0.25">
      <c r="A17" s="48">
        <v>2005</v>
      </c>
      <c r="B17" s="52">
        <v>544.48283628000013</v>
      </c>
      <c r="C17" s="52">
        <v>1129.1708883599999</v>
      </c>
      <c r="D17" s="52">
        <v>133.9109703</v>
      </c>
      <c r="E17" s="52">
        <f t="shared" si="3"/>
        <v>1807.56469494</v>
      </c>
      <c r="F17" s="45">
        <f t="shared" si="1"/>
        <v>18075646.9494</v>
      </c>
      <c r="G17" s="44">
        <v>2576.98</v>
      </c>
      <c r="H17" s="45">
        <f t="shared" si="2"/>
        <v>25769800</v>
      </c>
      <c r="I17" s="44">
        <f t="shared" si="0"/>
        <v>0.70142752172698275</v>
      </c>
      <c r="J17" s="44">
        <f t="shared" si="4"/>
        <v>701.42752172698272</v>
      </c>
    </row>
    <row r="27" spans="1:10" x14ac:dyDescent="0.25">
      <c r="G27" s="44"/>
      <c r="H27" s="44"/>
    </row>
    <row r="28" spans="1:10" x14ac:dyDescent="0.25">
      <c r="G28" s="44"/>
      <c r="H28" s="44"/>
    </row>
    <row r="29" spans="1:10" x14ac:dyDescent="0.25">
      <c r="G29" s="44"/>
      <c r="H29" s="44"/>
    </row>
    <row r="30" spans="1:10" x14ac:dyDescent="0.25">
      <c r="G30" s="44"/>
      <c r="H30" s="44"/>
    </row>
    <row r="31" spans="1:10" x14ac:dyDescent="0.25">
      <c r="G31" s="44"/>
      <c r="H31" s="44"/>
    </row>
    <row r="32" spans="1:10" x14ac:dyDescent="0.25">
      <c r="G32" s="44"/>
      <c r="H32" s="44"/>
    </row>
    <row r="33" spans="7:8" x14ac:dyDescent="0.25">
      <c r="G33" s="44"/>
      <c r="H33" s="44"/>
    </row>
    <row r="34" spans="7:8" x14ac:dyDescent="0.25">
      <c r="G34" s="44"/>
      <c r="H34" s="44"/>
    </row>
    <row r="35" spans="7:8" x14ac:dyDescent="0.25">
      <c r="G35" s="44"/>
      <c r="H35" s="44"/>
    </row>
    <row r="36" spans="7:8" x14ac:dyDescent="0.25">
      <c r="G36" s="44"/>
      <c r="H36" s="44"/>
    </row>
    <row r="37" spans="7:8" x14ac:dyDescent="0.25">
      <c r="G37" s="44"/>
      <c r="H37" s="44"/>
    </row>
    <row r="38" spans="7:8" x14ac:dyDescent="0.25">
      <c r="G38" s="44"/>
      <c r="H38" s="44"/>
    </row>
    <row r="39" spans="7:8" x14ac:dyDescent="0.25">
      <c r="G39" s="44"/>
      <c r="H39" s="44"/>
    </row>
    <row r="40" spans="7:8" x14ac:dyDescent="0.25">
      <c r="G40" s="44"/>
      <c r="H40" s="44"/>
    </row>
    <row r="41" spans="7:8" x14ac:dyDescent="0.25">
      <c r="G41" s="44"/>
      <c r="H41" s="44"/>
    </row>
    <row r="42" spans="7:8" x14ac:dyDescent="0.25">
      <c r="G42" s="44"/>
      <c r="H42" s="44"/>
    </row>
    <row r="43" spans="7:8" x14ac:dyDescent="0.25">
      <c r="G43" s="44"/>
      <c r="H43" s="44"/>
    </row>
  </sheetData>
  <sortState xmlns:xlrd2="http://schemas.microsoft.com/office/spreadsheetml/2017/richdata2" ref="G28:H43">
    <sortCondition ref="G27:G43"/>
  </sortState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D9C5-7FE6-4288-9ED3-ACDACB871F78}">
  <dimension ref="A1:V17"/>
  <sheetViews>
    <sheetView workbookViewId="0">
      <selection activeCell="F7" sqref="F7"/>
    </sheetView>
  </sheetViews>
  <sheetFormatPr defaultRowHeight="13.8" x14ac:dyDescent="0.25"/>
  <cols>
    <col min="1" max="1" width="9" style="44"/>
    <col min="2" max="2" width="8.88671875" style="47"/>
    <col min="3" max="3" width="13.88671875" style="49" customWidth="1"/>
    <col min="4" max="4" width="16.21875" style="49" customWidth="1"/>
    <col min="5" max="5" width="9" style="49"/>
    <col min="6" max="6" width="22.5546875" style="47" customWidth="1"/>
    <col min="7" max="7" width="10.5546875" style="47" bestFit="1" customWidth="1"/>
    <col min="8" max="8" width="18.109375" style="47" customWidth="1"/>
    <col min="9" max="9" width="13.88671875" style="47" customWidth="1"/>
    <col min="10" max="10" width="15.77734375" style="49" customWidth="1"/>
    <col min="11" max="11" width="13.109375" style="47" customWidth="1"/>
    <col min="12" max="12" width="18.44140625" style="47" customWidth="1"/>
    <col min="13" max="13" width="13.21875" style="47" customWidth="1"/>
    <col min="14" max="14" width="20" style="47" customWidth="1"/>
    <col min="15" max="15" width="25.77734375" style="47" customWidth="1"/>
    <col min="16" max="16" width="8.88671875" style="47"/>
    <col min="17" max="17" width="21.5546875" style="47" bestFit="1" customWidth="1"/>
    <col min="18" max="18" width="9.44140625" style="47" bestFit="1" customWidth="1"/>
    <col min="19" max="19" width="10.44140625" style="47" bestFit="1" customWidth="1"/>
    <col min="20" max="20" width="18.33203125" style="47" bestFit="1" customWidth="1"/>
    <col min="21" max="16384" width="8.88671875" style="47"/>
  </cols>
  <sheetData>
    <row r="1" spans="1:22" ht="41.4" x14ac:dyDescent="0.25">
      <c r="A1" s="44" t="s">
        <v>84</v>
      </c>
      <c r="B1" s="45" t="s">
        <v>105</v>
      </c>
      <c r="C1" s="46"/>
      <c r="D1" s="46" t="s">
        <v>106</v>
      </c>
      <c r="E1" s="46"/>
      <c r="F1" s="45" t="s">
        <v>107</v>
      </c>
      <c r="G1" s="45"/>
      <c r="H1" s="45" t="s">
        <v>108</v>
      </c>
      <c r="I1" s="45"/>
      <c r="J1" s="46" t="s">
        <v>109</v>
      </c>
      <c r="K1" s="45"/>
      <c r="L1" s="45" t="s">
        <v>110</v>
      </c>
      <c r="M1" s="44"/>
      <c r="N1" s="45" t="s">
        <v>111</v>
      </c>
      <c r="O1" s="45" t="s">
        <v>112</v>
      </c>
    </row>
    <row r="2" spans="1:22" x14ac:dyDescent="0.25">
      <c r="A2" s="48">
        <v>2020</v>
      </c>
      <c r="B2" s="50">
        <v>65703</v>
      </c>
      <c r="C2" s="48">
        <f>(B2*1000*$R$4)/1000</f>
        <v>324185.17230000003</v>
      </c>
      <c r="D2" s="50">
        <v>111776</v>
      </c>
      <c r="E2" s="48">
        <f>(D2*1000*$R$5)/1000</f>
        <v>578999.68000000005</v>
      </c>
      <c r="F2" s="50">
        <v>280.8</v>
      </c>
      <c r="G2" s="48">
        <f>(F2*10000*1000*$R$6)/1000</f>
        <v>2514844.7999999998</v>
      </c>
      <c r="H2" s="50">
        <v>108.6</v>
      </c>
      <c r="I2" s="48">
        <f>(H2*1000*$R$7*10000)/1000</f>
        <v>643672.19999999995</v>
      </c>
      <c r="J2" s="50">
        <v>4224.7299999999996</v>
      </c>
      <c r="K2" s="48">
        <f t="shared" ref="K2:K3" si="0">(J2*1000*$R$8)/1000</f>
        <v>1125806.0504000001</v>
      </c>
      <c r="L2" s="50">
        <v>7478.4</v>
      </c>
      <c r="M2" s="44">
        <f t="shared" ref="M2" si="1">(L2*10*$R$9)/1000</f>
        <v>23377.478400000004</v>
      </c>
      <c r="N2" s="44">
        <f t="shared" ref="N2" si="2">C2+E2+G2+I2+K2+M2</f>
        <v>5210885.3811000008</v>
      </c>
      <c r="O2" s="44">
        <f>N2/10000</f>
        <v>521.08853811000006</v>
      </c>
    </row>
    <row r="3" spans="1:22" x14ac:dyDescent="0.25">
      <c r="A3" s="44">
        <v>2019</v>
      </c>
      <c r="B3" s="51">
        <v>67396</v>
      </c>
      <c r="C3" s="48">
        <f>(B3*1000*$R$4)/1000</f>
        <v>332538.60360000003</v>
      </c>
      <c r="D3" s="51">
        <v>114153</v>
      </c>
      <c r="E3" s="48">
        <f>(D3*1000*$R$5)/1000</f>
        <v>591312.54</v>
      </c>
      <c r="F3" s="51">
        <v>286.2</v>
      </c>
      <c r="G3" s="48">
        <f>(F3*10000*1000*$R$6)/1000</f>
        <v>2563207.2000000002</v>
      </c>
      <c r="H3" s="51">
        <v>108.9</v>
      </c>
      <c r="I3" s="48">
        <f>(H3*1000*$R$7*10000)/1000</f>
        <v>645450.30000000005</v>
      </c>
      <c r="J3" s="53">
        <v>4205.4399999999996</v>
      </c>
      <c r="K3" s="48">
        <f t="shared" si="0"/>
        <v>1120665.6512</v>
      </c>
      <c r="L3" s="51">
        <v>7442.6</v>
      </c>
      <c r="M3" s="44">
        <f>(L3*10*$R$9)/1000</f>
        <v>23265.567600000002</v>
      </c>
      <c r="N3" s="44">
        <f>C3+E3+G3+I3+K3+M3</f>
        <v>5276439.8624</v>
      </c>
      <c r="O3" s="44">
        <f>N3/10000</f>
        <v>527.64398624</v>
      </c>
    </row>
    <row r="4" spans="1:22" x14ac:dyDescent="0.25">
      <c r="A4" s="48">
        <v>2018</v>
      </c>
      <c r="B4" s="52">
        <v>69600</v>
      </c>
      <c r="C4" s="48">
        <f>(B4*1000*$R$4)/1000</f>
        <v>343413.36</v>
      </c>
      <c r="D4" s="52">
        <v>116064</v>
      </c>
      <c r="E4" s="48">
        <f>(D4*1000*$R$5)/1000</f>
        <v>601211.52</v>
      </c>
      <c r="F4" s="52">
        <v>292.5</v>
      </c>
      <c r="G4" s="48">
        <f>(F4*10000*1000*$R$6)/1000</f>
        <v>2619630</v>
      </c>
      <c r="H4" s="52">
        <v>109.36</v>
      </c>
      <c r="I4" s="48">
        <f>(H4*1000*$R$7*10000)/1000</f>
        <v>648176.72</v>
      </c>
      <c r="J4" s="52">
        <v>4179.83</v>
      </c>
      <c r="K4" s="48">
        <f>(J4*1000*$R$8)/1000</f>
        <v>1113841.0984</v>
      </c>
      <c r="L4" s="52">
        <v>7520.2</v>
      </c>
      <c r="M4" s="44">
        <f>(L4*10*$R$9)/1000</f>
        <v>23508.145200000003</v>
      </c>
      <c r="N4" s="44">
        <f>C4+E4+G4+I4+K4+M4</f>
        <v>5349780.8436000003</v>
      </c>
      <c r="O4" s="44">
        <f>N4/10000</f>
        <v>534.97808436000003</v>
      </c>
      <c r="Q4" s="49" t="s">
        <v>93</v>
      </c>
      <c r="R4" s="54">
        <v>4.9340999999999999</v>
      </c>
      <c r="S4" s="49" t="s">
        <v>3</v>
      </c>
      <c r="T4" s="49" t="s">
        <v>99</v>
      </c>
      <c r="U4" s="49"/>
      <c r="V4" s="49"/>
    </row>
    <row r="5" spans="1:22" x14ac:dyDescent="0.25">
      <c r="A5" s="48">
        <v>2017</v>
      </c>
      <c r="B5" s="52">
        <v>73200</v>
      </c>
      <c r="C5" s="48">
        <f t="shared" ref="C5:C17" si="3">(B5*1000*$R$4)/1000</f>
        <v>361176.12</v>
      </c>
      <c r="D5" s="52">
        <v>115085</v>
      </c>
      <c r="E5" s="48">
        <f t="shared" ref="E5:E17" si="4">(D5*1000*$R$5)/1000</f>
        <v>596140.30000000005</v>
      </c>
      <c r="F5" s="52">
        <v>304</v>
      </c>
      <c r="G5" s="48">
        <f t="shared" ref="G5:G17" si="5">(F5*10000*1000*$R$6)/1000</f>
        <v>2722624</v>
      </c>
      <c r="H5" s="52">
        <v>108.96</v>
      </c>
      <c r="I5" s="48">
        <f t="shared" ref="I5:I17" si="6">(H5*1000*$R$7*10000)/1000</f>
        <v>645805.92000000004</v>
      </c>
      <c r="J5" s="52">
        <v>4131.88</v>
      </c>
      <c r="K5" s="48">
        <f t="shared" ref="K5:K17" si="7">(J5*1000*$R$8)/1000</f>
        <v>1101063.3824</v>
      </c>
      <c r="L5" s="52">
        <v>7556.4</v>
      </c>
      <c r="M5" s="44">
        <f t="shared" ref="M5:M17" si="8">(L5*10*$R$9)/1000</f>
        <v>23621.306400000001</v>
      </c>
      <c r="N5" s="44">
        <f t="shared" ref="N5:N17" si="9">C5+E5+G5+I5+K5+M5</f>
        <v>5450431.0288000004</v>
      </c>
      <c r="O5" s="44">
        <f t="shared" ref="O5:O17" si="10">N5/10000</f>
        <v>545.04310287999999</v>
      </c>
      <c r="Q5" s="49" t="s">
        <v>94</v>
      </c>
      <c r="R5" s="54">
        <v>5.18</v>
      </c>
      <c r="S5" s="49" t="s">
        <v>3</v>
      </c>
      <c r="T5" s="49" t="s">
        <v>100</v>
      </c>
      <c r="U5" s="49"/>
      <c r="V5" s="49"/>
    </row>
    <row r="6" spans="1:22" x14ac:dyDescent="0.25">
      <c r="A6" s="48">
        <v>2016</v>
      </c>
      <c r="B6" s="52">
        <v>76200</v>
      </c>
      <c r="C6" s="48">
        <f t="shared" si="3"/>
        <v>375978.42</v>
      </c>
      <c r="D6" s="52">
        <v>113941</v>
      </c>
      <c r="E6" s="48">
        <f t="shared" si="4"/>
        <v>590214.38</v>
      </c>
      <c r="F6" s="52">
        <v>313</v>
      </c>
      <c r="G6" s="48">
        <f t="shared" si="5"/>
        <v>2803228</v>
      </c>
      <c r="H6" s="52">
        <v>108.71</v>
      </c>
      <c r="I6" s="48">
        <f t="shared" si="6"/>
        <v>644324.17000000004</v>
      </c>
      <c r="J6" s="52">
        <v>4054.07</v>
      </c>
      <c r="K6" s="48">
        <f t="shared" si="7"/>
        <v>1080328.5736000002</v>
      </c>
      <c r="L6" s="52">
        <v>7639.9</v>
      </c>
      <c r="M6" s="44">
        <f t="shared" si="8"/>
        <v>23882.327400000002</v>
      </c>
      <c r="N6" s="44">
        <f t="shared" si="9"/>
        <v>5517955.8710000003</v>
      </c>
      <c r="O6" s="44">
        <f t="shared" si="10"/>
        <v>551.79558710000003</v>
      </c>
      <c r="Q6" s="49" t="s">
        <v>95</v>
      </c>
      <c r="R6" s="54">
        <v>0.89559999999999995</v>
      </c>
      <c r="S6" s="49" t="s">
        <v>3</v>
      </c>
      <c r="T6" s="49" t="s">
        <v>101</v>
      </c>
      <c r="U6" s="49"/>
      <c r="V6" s="49"/>
    </row>
    <row r="7" spans="1:22" x14ac:dyDescent="0.25">
      <c r="A7" s="48">
        <v>2015</v>
      </c>
      <c r="B7" s="52">
        <v>78100</v>
      </c>
      <c r="C7" s="48">
        <f t="shared" si="3"/>
        <v>385353.21</v>
      </c>
      <c r="D7" s="52">
        <v>113243</v>
      </c>
      <c r="E7" s="48">
        <f t="shared" si="4"/>
        <v>586598.74</v>
      </c>
      <c r="F7" s="52">
        <v>320</v>
      </c>
      <c r="G7" s="48">
        <f t="shared" si="5"/>
        <v>2865920</v>
      </c>
      <c r="H7" s="52">
        <v>108.58</v>
      </c>
      <c r="I7" s="48">
        <f t="shared" si="6"/>
        <v>643553.66</v>
      </c>
      <c r="J7" s="52">
        <v>3952.5</v>
      </c>
      <c r="K7" s="48">
        <f t="shared" si="7"/>
        <v>1053262.2000000002</v>
      </c>
      <c r="L7" s="52">
        <v>7737.75</v>
      </c>
      <c r="M7" s="44">
        <f t="shared" si="8"/>
        <v>24188.2065</v>
      </c>
      <c r="N7" s="44">
        <f t="shared" si="9"/>
        <v>5558876.0165000008</v>
      </c>
      <c r="O7" s="44">
        <f t="shared" si="10"/>
        <v>555.88760165000008</v>
      </c>
      <c r="Q7" s="49" t="s">
        <v>96</v>
      </c>
      <c r="R7" s="54">
        <v>0.5927</v>
      </c>
      <c r="S7" s="49" t="s">
        <v>3</v>
      </c>
      <c r="T7" s="49" t="s">
        <v>102</v>
      </c>
      <c r="U7" s="49"/>
      <c r="V7" s="49"/>
    </row>
    <row r="8" spans="1:22" x14ac:dyDescent="0.25">
      <c r="A8" s="48">
        <v>2014</v>
      </c>
      <c r="B8" s="52">
        <v>79500</v>
      </c>
      <c r="C8" s="48">
        <f t="shared" si="3"/>
        <v>392260.95</v>
      </c>
      <c r="D8" s="52">
        <v>119846</v>
      </c>
      <c r="E8" s="48">
        <f t="shared" si="4"/>
        <v>620802.28</v>
      </c>
      <c r="F8" s="52">
        <v>324</v>
      </c>
      <c r="G8" s="48">
        <f t="shared" si="5"/>
        <v>2901744</v>
      </c>
      <c r="H8" s="52">
        <v>107.45</v>
      </c>
      <c r="I8" s="48">
        <f t="shared" si="6"/>
        <v>636856.15</v>
      </c>
      <c r="J8" s="52">
        <v>3890.53</v>
      </c>
      <c r="K8" s="48">
        <f t="shared" si="7"/>
        <v>1036748.4344000001</v>
      </c>
      <c r="L8" s="52">
        <v>7678.6</v>
      </c>
      <c r="M8" s="44">
        <f t="shared" si="8"/>
        <v>24003.303600000003</v>
      </c>
      <c r="N8" s="44">
        <f t="shared" si="9"/>
        <v>5612415.1180000007</v>
      </c>
      <c r="O8" s="44">
        <f t="shared" si="10"/>
        <v>561.24151180000013</v>
      </c>
      <c r="Q8" s="49" t="s">
        <v>97</v>
      </c>
      <c r="R8" s="54">
        <v>266.48</v>
      </c>
      <c r="S8" s="49" t="s">
        <v>4</v>
      </c>
      <c r="T8" s="49" t="s">
        <v>103</v>
      </c>
      <c r="U8" s="49"/>
      <c r="V8" s="49"/>
    </row>
    <row r="9" spans="1:22" x14ac:dyDescent="0.25">
      <c r="A9" s="48">
        <v>2013</v>
      </c>
      <c r="B9" s="52">
        <v>81199.999999999985</v>
      </c>
      <c r="C9" s="48">
        <f t="shared" si="3"/>
        <v>400648.91999999993</v>
      </c>
      <c r="D9" s="52">
        <v>116846</v>
      </c>
      <c r="E9" s="48">
        <f t="shared" si="4"/>
        <v>605262.28</v>
      </c>
      <c r="F9" s="52">
        <v>327</v>
      </c>
      <c r="G9" s="48">
        <f t="shared" si="5"/>
        <v>2928612</v>
      </c>
      <c r="H9" s="52">
        <v>106.8</v>
      </c>
      <c r="I9" s="48">
        <f t="shared" si="6"/>
        <v>633003.6</v>
      </c>
      <c r="J9" s="52">
        <v>3785.27</v>
      </c>
      <c r="K9" s="48">
        <f t="shared" si="7"/>
        <v>1008698.7496</v>
      </c>
      <c r="L9" s="52">
        <v>7661</v>
      </c>
      <c r="M9" s="44">
        <f t="shared" si="8"/>
        <v>23948.286</v>
      </c>
      <c r="N9" s="44">
        <f t="shared" si="9"/>
        <v>5600173.8355999999</v>
      </c>
      <c r="O9" s="44">
        <f t="shared" si="10"/>
        <v>560.01738355999998</v>
      </c>
      <c r="Q9" s="49" t="s">
        <v>98</v>
      </c>
      <c r="R9" s="54">
        <v>312.60000000000002</v>
      </c>
      <c r="S9" s="49" t="s">
        <v>5</v>
      </c>
      <c r="T9" s="49" t="s">
        <v>104</v>
      </c>
      <c r="U9" s="49"/>
      <c r="V9" s="49"/>
    </row>
    <row r="10" spans="1:22" x14ac:dyDescent="0.25">
      <c r="A10" s="48">
        <v>2012</v>
      </c>
      <c r="B10" s="52">
        <v>83699.999999999985</v>
      </c>
      <c r="C10" s="48">
        <f t="shared" si="3"/>
        <v>412984.16999999993</v>
      </c>
      <c r="D10" s="52">
        <v>112550</v>
      </c>
      <c r="E10" s="48">
        <f t="shared" si="4"/>
        <v>583009</v>
      </c>
      <c r="F10" s="52">
        <v>331</v>
      </c>
      <c r="G10" s="48">
        <f t="shared" si="5"/>
        <v>2964436</v>
      </c>
      <c r="H10" s="52">
        <v>102.97</v>
      </c>
      <c r="I10" s="48">
        <f t="shared" si="6"/>
        <v>610303.18999999994</v>
      </c>
      <c r="J10" s="52">
        <v>3929.72</v>
      </c>
      <c r="K10" s="48">
        <f t="shared" si="7"/>
        <v>1047191.7856000001</v>
      </c>
      <c r="L10" s="52">
        <v>7651.38</v>
      </c>
      <c r="M10" s="44">
        <f t="shared" si="8"/>
        <v>23918.213880000003</v>
      </c>
      <c r="N10" s="44">
        <f t="shared" si="9"/>
        <v>5641842.3594799992</v>
      </c>
      <c r="O10" s="44">
        <f t="shared" si="10"/>
        <v>564.18423594799992</v>
      </c>
    </row>
    <row r="11" spans="1:22" x14ac:dyDescent="0.25">
      <c r="A11" s="48">
        <v>2011</v>
      </c>
      <c r="B11" s="52">
        <v>86500</v>
      </c>
      <c r="C11" s="48">
        <f t="shared" si="3"/>
        <v>426799.65</v>
      </c>
      <c r="D11" s="52">
        <v>106440</v>
      </c>
      <c r="E11" s="48">
        <f t="shared" si="4"/>
        <v>551359.19999999995</v>
      </c>
      <c r="F11" s="52">
        <v>337</v>
      </c>
      <c r="G11" s="48">
        <f t="shared" si="5"/>
        <v>3018172</v>
      </c>
      <c r="H11" s="52">
        <v>99.96</v>
      </c>
      <c r="I11" s="48">
        <f t="shared" si="6"/>
        <v>592462.92000000004</v>
      </c>
      <c r="J11" s="52">
        <v>3817.92</v>
      </c>
      <c r="K11" s="48">
        <f t="shared" si="7"/>
        <v>1017399.3216</v>
      </c>
      <c r="L11" s="52">
        <v>7646.43</v>
      </c>
      <c r="M11" s="44">
        <f t="shared" si="8"/>
        <v>23902.740180000004</v>
      </c>
      <c r="N11" s="44">
        <f t="shared" si="9"/>
        <v>5630095.8317800006</v>
      </c>
      <c r="O11" s="44">
        <f t="shared" si="10"/>
        <v>563.00958317800007</v>
      </c>
    </row>
    <row r="12" spans="1:22" x14ac:dyDescent="0.25">
      <c r="A12" s="48">
        <v>2010</v>
      </c>
      <c r="B12" s="52">
        <v>90100</v>
      </c>
      <c r="C12" s="48">
        <f t="shared" si="3"/>
        <v>444562.41</v>
      </c>
      <c r="D12" s="52">
        <v>100194</v>
      </c>
      <c r="E12" s="48">
        <f t="shared" si="4"/>
        <v>519004.92</v>
      </c>
      <c r="F12" s="52">
        <v>341</v>
      </c>
      <c r="G12" s="48">
        <f t="shared" si="5"/>
        <v>3053996</v>
      </c>
      <c r="H12" s="52">
        <v>97.48</v>
      </c>
      <c r="I12" s="48">
        <f t="shared" si="6"/>
        <v>577763.96</v>
      </c>
      <c r="J12" s="52">
        <v>3819.74</v>
      </c>
      <c r="K12" s="48">
        <f t="shared" si="7"/>
        <v>1017884.3152000001</v>
      </c>
      <c r="L12" s="52">
        <v>7616.96</v>
      </c>
      <c r="M12" s="44">
        <f t="shared" si="8"/>
        <v>23810.616960000003</v>
      </c>
      <c r="N12" s="44">
        <f t="shared" si="9"/>
        <v>5637022.2221600004</v>
      </c>
      <c r="O12" s="44">
        <f t="shared" si="10"/>
        <v>563.702222216</v>
      </c>
    </row>
    <row r="13" spans="1:22" x14ac:dyDescent="0.25">
      <c r="A13" s="48">
        <v>2009</v>
      </c>
      <c r="B13" s="52">
        <v>92300</v>
      </c>
      <c r="C13" s="48">
        <f t="shared" si="3"/>
        <v>455417.43</v>
      </c>
      <c r="D13" s="52">
        <v>94252</v>
      </c>
      <c r="E13" s="48">
        <f t="shared" si="4"/>
        <v>488225.36</v>
      </c>
      <c r="F13" s="52">
        <v>344</v>
      </c>
      <c r="G13" s="48">
        <f t="shared" si="5"/>
        <v>3080864</v>
      </c>
      <c r="H13" s="52">
        <v>91.86</v>
      </c>
      <c r="I13" s="48">
        <f t="shared" si="6"/>
        <v>544454.22</v>
      </c>
      <c r="J13" s="52">
        <v>3813.66</v>
      </c>
      <c r="K13" s="48">
        <f t="shared" si="7"/>
        <v>1016264.1168000001</v>
      </c>
      <c r="L13" s="52">
        <v>7542.63</v>
      </c>
      <c r="M13" s="44">
        <f t="shared" si="8"/>
        <v>23578.261380000004</v>
      </c>
      <c r="N13" s="44">
        <f t="shared" si="9"/>
        <v>5608803.3881799998</v>
      </c>
      <c r="O13" s="44">
        <f t="shared" si="10"/>
        <v>560.88033881799993</v>
      </c>
    </row>
    <row r="14" spans="1:22" x14ac:dyDescent="0.25">
      <c r="A14" s="48">
        <v>2008</v>
      </c>
      <c r="B14" s="52">
        <v>93800.000000000015</v>
      </c>
      <c r="C14" s="48">
        <f t="shared" si="3"/>
        <v>462818.58000000007</v>
      </c>
      <c r="D14" s="52">
        <v>85375</v>
      </c>
      <c r="E14" s="48">
        <f t="shared" si="4"/>
        <v>442242.5</v>
      </c>
      <c r="F14" s="52">
        <v>341</v>
      </c>
      <c r="G14" s="48">
        <f t="shared" si="5"/>
        <v>3053996</v>
      </c>
      <c r="H14" s="52">
        <v>83.89</v>
      </c>
      <c r="I14" s="48">
        <f t="shared" si="6"/>
        <v>497216.03</v>
      </c>
      <c r="J14" s="52">
        <v>3817.1</v>
      </c>
      <c r="K14" s="48">
        <f t="shared" si="7"/>
        <v>1017180.8080000001</v>
      </c>
      <c r="L14" s="52">
        <v>7494.85</v>
      </c>
      <c r="M14" s="44">
        <f t="shared" si="8"/>
        <v>23428.901100000003</v>
      </c>
      <c r="N14" s="44">
        <f t="shared" si="9"/>
        <v>5496882.8191000009</v>
      </c>
      <c r="O14" s="44">
        <f t="shared" si="10"/>
        <v>549.68828191000011</v>
      </c>
    </row>
    <row r="15" spans="1:22" x14ac:dyDescent="0.25">
      <c r="A15" s="48">
        <v>2007</v>
      </c>
      <c r="B15" s="52">
        <v>96800</v>
      </c>
      <c r="C15" s="48">
        <f t="shared" si="3"/>
        <v>477620.88</v>
      </c>
      <c r="D15" s="52">
        <v>80407</v>
      </c>
      <c r="E15" s="48">
        <f t="shared" si="4"/>
        <v>416508.26</v>
      </c>
      <c r="F15" s="52">
        <v>342</v>
      </c>
      <c r="G15" s="48">
        <f t="shared" si="5"/>
        <v>3062952</v>
      </c>
      <c r="H15" s="52">
        <v>80.63</v>
      </c>
      <c r="I15" s="48">
        <f t="shared" si="6"/>
        <v>477894.01</v>
      </c>
      <c r="J15" s="52">
        <v>3835.15</v>
      </c>
      <c r="K15" s="48">
        <f t="shared" si="7"/>
        <v>1021990.7720000001</v>
      </c>
      <c r="L15" s="52">
        <v>7362.79</v>
      </c>
      <c r="M15" s="44">
        <f t="shared" si="8"/>
        <v>23016.081539999999</v>
      </c>
      <c r="N15" s="44">
        <f t="shared" si="9"/>
        <v>5479982.0035399999</v>
      </c>
      <c r="O15" s="44">
        <f t="shared" si="10"/>
        <v>547.99820035400001</v>
      </c>
    </row>
    <row r="16" spans="1:22" x14ac:dyDescent="0.25">
      <c r="A16" s="48">
        <v>2006</v>
      </c>
      <c r="B16" s="52">
        <v>98600</v>
      </c>
      <c r="C16" s="48">
        <f t="shared" si="3"/>
        <v>486502.26</v>
      </c>
      <c r="D16" s="52">
        <v>75100</v>
      </c>
      <c r="E16" s="48">
        <f t="shared" si="4"/>
        <v>389018</v>
      </c>
      <c r="F16" s="52">
        <v>342</v>
      </c>
      <c r="G16" s="48">
        <f t="shared" si="5"/>
        <v>3062952</v>
      </c>
      <c r="H16" s="52">
        <v>81.25</v>
      </c>
      <c r="I16" s="48">
        <f t="shared" si="6"/>
        <v>481568.75</v>
      </c>
      <c r="J16" s="52">
        <v>3837.72</v>
      </c>
      <c r="K16" s="48">
        <f t="shared" si="7"/>
        <v>1022675.6256</v>
      </c>
      <c r="L16" s="52">
        <v>7385.16</v>
      </c>
      <c r="M16" s="44">
        <f t="shared" si="8"/>
        <v>23086.010160000005</v>
      </c>
      <c r="N16" s="44">
        <f t="shared" si="9"/>
        <v>5465802.6457599998</v>
      </c>
      <c r="O16" s="44">
        <f t="shared" si="10"/>
        <v>546.58026457599999</v>
      </c>
    </row>
    <row r="17" spans="1:15" x14ac:dyDescent="0.25">
      <c r="A17" s="48">
        <v>2005</v>
      </c>
      <c r="B17" s="52">
        <v>103300</v>
      </c>
      <c r="C17" s="48">
        <f t="shared" si="3"/>
        <v>509692.53</v>
      </c>
      <c r="D17" s="52">
        <v>72029</v>
      </c>
      <c r="E17" s="48">
        <f t="shared" si="4"/>
        <v>373110.22</v>
      </c>
      <c r="F17" s="52">
        <v>341</v>
      </c>
      <c r="G17" s="48">
        <f t="shared" si="5"/>
        <v>3053996</v>
      </c>
      <c r="H17" s="52">
        <v>78.760000000000005</v>
      </c>
      <c r="I17" s="48">
        <f t="shared" si="6"/>
        <v>466810.52000000008</v>
      </c>
      <c r="J17" s="52">
        <v>3817.67</v>
      </c>
      <c r="K17" s="48">
        <f t="shared" si="7"/>
        <v>1017332.7016</v>
      </c>
      <c r="L17" s="52">
        <v>7641.2</v>
      </c>
      <c r="M17" s="44">
        <f t="shared" si="8"/>
        <v>23886.391200000002</v>
      </c>
      <c r="N17" s="44">
        <f t="shared" si="9"/>
        <v>5444828.3628000012</v>
      </c>
      <c r="O17" s="44">
        <f t="shared" si="10"/>
        <v>544.48283628000013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E18BB-BF52-4B3E-90FD-2F26FBF88D6B}">
  <dimension ref="A1:M17"/>
  <sheetViews>
    <sheetView workbookViewId="0">
      <selection activeCell="K10" sqref="K10"/>
    </sheetView>
  </sheetViews>
  <sheetFormatPr defaultRowHeight="13.8" x14ac:dyDescent="0.25"/>
  <cols>
    <col min="1" max="1" width="8.88671875" style="44"/>
    <col min="2" max="2" width="16.33203125" style="44" bestFit="1" customWidth="1"/>
    <col min="3" max="4" width="12.77734375" style="44" bestFit="1" customWidth="1"/>
    <col min="5" max="5" width="21.5546875" style="44" bestFit="1" customWidth="1"/>
    <col min="6" max="10" width="8.88671875" style="44"/>
    <col min="11" max="11" width="14.44140625" style="44" customWidth="1"/>
    <col min="12" max="16384" width="8.88671875" style="44"/>
  </cols>
  <sheetData>
    <row r="1" spans="1:13" ht="27.6" x14ac:dyDescent="0.25">
      <c r="A1" s="44" t="s">
        <v>84</v>
      </c>
      <c r="B1" s="45" t="s">
        <v>91</v>
      </c>
      <c r="C1" s="45" t="s">
        <v>7</v>
      </c>
      <c r="D1" s="45" t="s">
        <v>8</v>
      </c>
      <c r="E1" s="45" t="s">
        <v>92</v>
      </c>
      <c r="F1" s="45"/>
      <c r="G1" s="45"/>
      <c r="H1" s="45"/>
    </row>
    <row r="2" spans="1:13" x14ac:dyDescent="0.25">
      <c r="A2" s="44">
        <v>2020</v>
      </c>
      <c r="B2" s="50">
        <v>2202.8000000000002</v>
      </c>
      <c r="C2" s="44">
        <f>(B2*1000*$L$12)</f>
        <v>11258334576</v>
      </c>
      <c r="D2" s="44">
        <f>C2/1000</f>
        <v>11258334.575999999</v>
      </c>
      <c r="E2" s="44">
        <f>D2/10000</f>
        <v>1125.8334576</v>
      </c>
      <c r="F2" s="45"/>
      <c r="G2" s="45"/>
      <c r="H2" s="45"/>
    </row>
    <row r="3" spans="1:13" x14ac:dyDescent="0.25">
      <c r="A3" s="44">
        <v>2019</v>
      </c>
      <c r="B3" s="50">
        <v>2184.3000000000002</v>
      </c>
      <c r="C3" s="44">
        <f>(B3*1000*$L$12)</f>
        <v>11163782556</v>
      </c>
      <c r="D3" s="44">
        <f>C3/1000</f>
        <v>11163782.556</v>
      </c>
      <c r="E3" s="44">
        <f>D3/10000</f>
        <v>1116.3782555999999</v>
      </c>
      <c r="F3" s="45"/>
      <c r="G3" s="45"/>
      <c r="H3" s="45"/>
    </row>
    <row r="4" spans="1:13" x14ac:dyDescent="0.25">
      <c r="A4" s="48">
        <v>2018</v>
      </c>
      <c r="B4" s="52">
        <v>2214.7199999999998</v>
      </c>
      <c r="C4" s="44">
        <f>(B4*1000*$L$12)</f>
        <v>11319256742.4</v>
      </c>
      <c r="D4" s="44">
        <f>C4/1000</f>
        <v>11319256.7424</v>
      </c>
      <c r="E4" s="44">
        <f>D4/10000</f>
        <v>1131.92567424</v>
      </c>
    </row>
    <row r="5" spans="1:13" x14ac:dyDescent="0.25">
      <c r="A5" s="48">
        <v>2017</v>
      </c>
      <c r="B5" s="52">
        <v>2237.7199999999998</v>
      </c>
      <c r="C5" s="44">
        <f t="shared" ref="C5:C17" si="0">(B5*1000*$L$12)</f>
        <v>11436807902.4</v>
      </c>
      <c r="D5" s="44">
        <f t="shared" ref="D5:D17" si="1">C5/1000</f>
        <v>11436807.9024</v>
      </c>
      <c r="E5" s="44">
        <f t="shared" ref="E5:E17" si="2">D5/10000</f>
        <v>1143.6807902400001</v>
      </c>
    </row>
    <row r="6" spans="1:13" x14ac:dyDescent="0.25">
      <c r="A6" s="48">
        <v>2016</v>
      </c>
      <c r="B6" s="52">
        <v>2256.2600000000002</v>
      </c>
      <c r="C6" s="44">
        <f t="shared" si="0"/>
        <v>11531564359.200001</v>
      </c>
      <c r="D6" s="44">
        <f t="shared" si="1"/>
        <v>11531564.359200001</v>
      </c>
      <c r="E6" s="44">
        <f t="shared" si="2"/>
        <v>1153.1564359200001</v>
      </c>
    </row>
    <row r="7" spans="1:13" x14ac:dyDescent="0.25">
      <c r="A7" s="48">
        <v>2015</v>
      </c>
      <c r="B7" s="52">
        <v>2250.3200000000002</v>
      </c>
      <c r="C7" s="44">
        <f t="shared" si="0"/>
        <v>11501205494.4</v>
      </c>
      <c r="D7" s="44">
        <f t="shared" si="1"/>
        <v>11501205.4944</v>
      </c>
      <c r="E7" s="44">
        <f t="shared" si="2"/>
        <v>1150.1205494400001</v>
      </c>
    </row>
    <row r="8" spans="1:13" x14ac:dyDescent="0.25">
      <c r="A8" s="48">
        <v>2014</v>
      </c>
      <c r="B8" s="52">
        <v>2271.6999999999998</v>
      </c>
      <c r="C8" s="44">
        <f t="shared" si="0"/>
        <v>11610476964</v>
      </c>
      <c r="D8" s="44">
        <f t="shared" si="1"/>
        <v>11610476.964</v>
      </c>
      <c r="E8" s="44">
        <f t="shared" si="2"/>
        <v>1161.0476963999999</v>
      </c>
      <c r="L8" s="48"/>
      <c r="M8" s="48"/>
    </row>
    <row r="9" spans="1:13" x14ac:dyDescent="0.25">
      <c r="A9" s="48">
        <v>2013</v>
      </c>
      <c r="B9" s="52">
        <v>2229.87</v>
      </c>
      <c r="C9" s="44">
        <f t="shared" si="0"/>
        <v>11396687180.4</v>
      </c>
      <c r="D9" s="44">
        <f t="shared" si="1"/>
        <v>11396687.180399999</v>
      </c>
      <c r="E9" s="44">
        <f t="shared" si="2"/>
        <v>1139.6687180399999</v>
      </c>
    </row>
    <row r="10" spans="1:13" x14ac:dyDescent="0.25">
      <c r="A10" s="48">
        <v>2012</v>
      </c>
      <c r="B10" s="52">
        <v>2228.94</v>
      </c>
      <c r="C10" s="44">
        <f t="shared" si="0"/>
        <v>11391934024.799999</v>
      </c>
      <c r="D10" s="44">
        <f t="shared" si="1"/>
        <v>11391934.024799999</v>
      </c>
      <c r="E10" s="44">
        <f t="shared" si="2"/>
        <v>1139.1934024799998</v>
      </c>
    </row>
    <row r="11" spans="1:13" x14ac:dyDescent="0.25">
      <c r="A11" s="48">
        <v>2011</v>
      </c>
      <c r="B11" s="52">
        <v>2227.73</v>
      </c>
      <c r="C11" s="44">
        <f t="shared" si="0"/>
        <v>11385749811.6</v>
      </c>
      <c r="D11" s="44">
        <f t="shared" si="1"/>
        <v>11385749.8116</v>
      </c>
      <c r="E11" s="44">
        <f t="shared" si="2"/>
        <v>1138.5749811599999</v>
      </c>
    </row>
    <row r="12" spans="1:13" x14ac:dyDescent="0.25">
      <c r="A12" s="48">
        <v>2010</v>
      </c>
      <c r="B12" s="52">
        <v>2224.86</v>
      </c>
      <c r="C12" s="44">
        <f t="shared" si="0"/>
        <v>11371081471.200001</v>
      </c>
      <c r="D12" s="44">
        <f t="shared" si="1"/>
        <v>11371081.4712</v>
      </c>
      <c r="E12" s="44">
        <f t="shared" si="2"/>
        <v>1137.10814712</v>
      </c>
      <c r="K12" s="44" t="s">
        <v>90</v>
      </c>
      <c r="L12" s="44">
        <v>5110.92</v>
      </c>
      <c r="M12" s="44" t="s">
        <v>6</v>
      </c>
    </row>
    <row r="13" spans="1:13" x14ac:dyDescent="0.25">
      <c r="A13" s="48">
        <v>2009</v>
      </c>
      <c r="B13" s="52">
        <v>2223.75</v>
      </c>
      <c r="C13" s="44">
        <f t="shared" si="0"/>
        <v>11365408350</v>
      </c>
      <c r="D13" s="44">
        <f t="shared" si="1"/>
        <v>11365408.35</v>
      </c>
      <c r="E13" s="44">
        <f t="shared" si="2"/>
        <v>1136.540835</v>
      </c>
    </row>
    <row r="14" spans="1:13" x14ac:dyDescent="0.25">
      <c r="A14" s="48">
        <v>2008</v>
      </c>
      <c r="B14" s="52">
        <v>2222.62</v>
      </c>
      <c r="C14" s="44">
        <f t="shared" si="0"/>
        <v>11359633010.4</v>
      </c>
      <c r="D14" s="44">
        <f t="shared" si="1"/>
        <v>11359633.010399999</v>
      </c>
      <c r="E14" s="44">
        <f t="shared" si="2"/>
        <v>1135.9633010399998</v>
      </c>
    </row>
    <row r="15" spans="1:13" x14ac:dyDescent="0.25">
      <c r="A15" s="48">
        <v>2007</v>
      </c>
      <c r="B15" s="52">
        <v>2220.84</v>
      </c>
      <c r="C15" s="44">
        <f t="shared" si="0"/>
        <v>11350535572.799999</v>
      </c>
      <c r="D15" s="44">
        <f t="shared" si="1"/>
        <v>11350535.572799999</v>
      </c>
      <c r="E15" s="44">
        <f t="shared" si="2"/>
        <v>1135.0535572799999</v>
      </c>
    </row>
    <row r="16" spans="1:13" x14ac:dyDescent="0.25">
      <c r="A16" s="48">
        <v>2006</v>
      </c>
      <c r="B16" s="52">
        <v>2216</v>
      </c>
      <c r="C16" s="44">
        <f t="shared" si="0"/>
        <v>11325798720</v>
      </c>
      <c r="D16" s="44">
        <f t="shared" si="1"/>
        <v>11325798.720000001</v>
      </c>
      <c r="E16" s="44">
        <f t="shared" si="2"/>
        <v>1132.579872</v>
      </c>
    </row>
    <row r="17" spans="1:5" x14ac:dyDescent="0.25">
      <c r="A17" s="48">
        <v>2005</v>
      </c>
      <c r="B17" s="52">
        <v>2209.33</v>
      </c>
      <c r="C17" s="44">
        <f t="shared" si="0"/>
        <v>11291708883.6</v>
      </c>
      <c r="D17" s="44">
        <f t="shared" si="1"/>
        <v>11291708.8836</v>
      </c>
      <c r="E17" s="44">
        <f t="shared" si="2"/>
        <v>1129.1708883599999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7BFB-C932-450D-9536-760E17A045C9}">
  <dimension ref="A1:M18"/>
  <sheetViews>
    <sheetView workbookViewId="0">
      <selection activeCell="D22" sqref="D22"/>
    </sheetView>
  </sheetViews>
  <sheetFormatPr defaultRowHeight="13.8" x14ac:dyDescent="0.25"/>
  <cols>
    <col min="1" max="1" width="5.5546875" style="44" bestFit="1" customWidth="1"/>
    <col min="2" max="2" width="21.109375" style="44" customWidth="1"/>
    <col min="3" max="3" width="18.6640625" style="44" customWidth="1"/>
    <col min="4" max="4" width="20.44140625" style="44" customWidth="1"/>
    <col min="5" max="5" width="12.77734375" style="44" bestFit="1" customWidth="1"/>
    <col min="6" max="6" width="19.77734375" style="44" customWidth="1"/>
    <col min="7" max="7" width="8.88671875" style="44"/>
    <col min="8" max="8" width="12.77734375" style="44" bestFit="1" customWidth="1"/>
    <col min="9" max="9" width="28.44140625" style="44" customWidth="1"/>
    <col min="10" max="10" width="12.77734375" style="44" customWidth="1"/>
    <col min="11" max="12" width="8.88671875" style="44"/>
    <col min="13" max="13" width="21.21875" style="44" customWidth="1"/>
    <col min="14" max="16384" width="8.88671875" style="44"/>
  </cols>
  <sheetData>
    <row r="1" spans="1:13" s="45" customFormat="1" ht="40.200000000000003" customHeight="1" x14ac:dyDescent="0.25">
      <c r="A1" s="45" t="s">
        <v>84</v>
      </c>
      <c r="B1" s="45" t="s">
        <v>85</v>
      </c>
      <c r="D1" s="45" t="s">
        <v>86</v>
      </c>
      <c r="F1" s="45" t="s">
        <v>87</v>
      </c>
      <c r="I1" s="45" t="s">
        <v>88</v>
      </c>
    </row>
    <row r="2" spans="1:13" x14ac:dyDescent="0.25">
      <c r="A2" s="48">
        <v>2020</v>
      </c>
      <c r="B2" s="50">
        <v>1374.9</v>
      </c>
      <c r="C2" s="48">
        <f t="shared" ref="C2:C17" si="0">(B2*10000*$L$6)/1000</f>
        <v>468717.15899999999</v>
      </c>
      <c r="D2" s="50">
        <v>27.1</v>
      </c>
      <c r="E2" s="48">
        <f>(D2*10000*$L$7)/1000</f>
        <v>112711.61</v>
      </c>
      <c r="F2" s="50">
        <v>352.86</v>
      </c>
      <c r="G2" s="48">
        <f t="shared" ref="G2:G17" si="1">(F2*10000*$L$8)/1000</f>
        <v>124143.2052</v>
      </c>
      <c r="H2" s="48">
        <f>C2+E2+G2</f>
        <v>705571.97419999994</v>
      </c>
      <c r="I2" s="48">
        <f>H2/10000</f>
        <v>70.557197419999994</v>
      </c>
      <c r="J2" s="48"/>
    </row>
    <row r="3" spans="1:13" x14ac:dyDescent="0.25">
      <c r="A3" s="44">
        <v>2019</v>
      </c>
      <c r="B3" s="51">
        <v>1577.43</v>
      </c>
      <c r="C3" s="48">
        <f t="shared" si="0"/>
        <v>537761.66130000004</v>
      </c>
      <c r="D3" s="51">
        <v>27.74</v>
      </c>
      <c r="E3" s="48">
        <f>(D3*10000*$L$7)/1000</f>
        <v>115373.43399999999</v>
      </c>
      <c r="F3" s="51">
        <v>356</v>
      </c>
      <c r="G3" s="48">
        <f t="shared" si="1"/>
        <v>125247.92000000001</v>
      </c>
      <c r="H3" s="48">
        <f>C3+E3+G3</f>
        <v>778383.01530000009</v>
      </c>
      <c r="I3" s="48">
        <f>H3/10000</f>
        <v>77.83830153000001</v>
      </c>
      <c r="J3" s="48"/>
    </row>
    <row r="4" spans="1:13" x14ac:dyDescent="0.25">
      <c r="A4" s="48">
        <v>2018</v>
      </c>
      <c r="B4" s="52">
        <v>1551.97</v>
      </c>
      <c r="C4" s="48">
        <f t="shared" si="0"/>
        <v>529082.09270000004</v>
      </c>
      <c r="D4" s="52">
        <v>29.23</v>
      </c>
      <c r="E4" s="48">
        <f t="shared" ref="E4:E17" si="2">(D4*10000*$L$7)/1000</f>
        <v>121570.493</v>
      </c>
      <c r="F4" s="52">
        <v>390</v>
      </c>
      <c r="G4" s="48">
        <f t="shared" si="1"/>
        <v>137209.79999999999</v>
      </c>
      <c r="H4" s="48">
        <f t="shared" ref="H4:H17" si="3">C4+E4+G4</f>
        <v>787862.38569999998</v>
      </c>
      <c r="I4" s="48">
        <f>H4/10000</f>
        <v>78.786238569999995</v>
      </c>
      <c r="J4" s="48"/>
    </row>
    <row r="5" spans="1:13" x14ac:dyDescent="0.25">
      <c r="A5" s="48">
        <v>2017</v>
      </c>
      <c r="B5" s="52">
        <v>1640.3</v>
      </c>
      <c r="C5" s="48">
        <f t="shared" si="0"/>
        <v>559194.67299999995</v>
      </c>
      <c r="D5" s="52">
        <v>30.5</v>
      </c>
      <c r="E5" s="48">
        <f t="shared" si="2"/>
        <v>126852.55000000002</v>
      </c>
      <c r="F5" s="52">
        <v>399</v>
      </c>
      <c r="G5" s="48">
        <f t="shared" si="1"/>
        <v>140376.18</v>
      </c>
      <c r="H5" s="48">
        <f t="shared" si="3"/>
        <v>826423.40299999993</v>
      </c>
      <c r="I5" s="48">
        <f t="shared" ref="I5:I17" si="4">H5/10000</f>
        <v>82.642340299999987</v>
      </c>
      <c r="J5" s="48"/>
    </row>
    <row r="6" spans="1:13" ht="14.4" x14ac:dyDescent="0.25">
      <c r="A6" s="48">
        <v>2016</v>
      </c>
      <c r="B6" s="52">
        <v>1654.99</v>
      </c>
      <c r="C6" s="48">
        <f t="shared" si="0"/>
        <v>564202.6409</v>
      </c>
      <c r="D6" s="52">
        <v>32.92</v>
      </c>
      <c r="E6" s="48">
        <f t="shared" si="2"/>
        <v>136917.57199999999</v>
      </c>
      <c r="F6" s="52">
        <v>354</v>
      </c>
      <c r="G6" s="48">
        <f t="shared" si="1"/>
        <v>124544.28000000001</v>
      </c>
      <c r="H6" s="48">
        <f t="shared" si="3"/>
        <v>825664.49289999995</v>
      </c>
      <c r="I6" s="48">
        <f t="shared" si="4"/>
        <v>82.566449289999994</v>
      </c>
      <c r="J6" s="48"/>
      <c r="K6" s="44" t="s">
        <v>81</v>
      </c>
      <c r="L6" s="44">
        <v>34.091000000000001</v>
      </c>
      <c r="M6" s="44" t="s">
        <v>89</v>
      </c>
    </row>
    <row r="7" spans="1:13" ht="14.4" x14ac:dyDescent="0.25">
      <c r="A7" s="48">
        <v>2015</v>
      </c>
      <c r="B7" s="52">
        <v>1746.55</v>
      </c>
      <c r="C7" s="48">
        <f t="shared" si="0"/>
        <v>595416.36049999995</v>
      </c>
      <c r="D7" s="52">
        <v>33.08</v>
      </c>
      <c r="E7" s="48">
        <f t="shared" si="2"/>
        <v>137583.02799999999</v>
      </c>
      <c r="F7" s="52">
        <v>381</v>
      </c>
      <c r="G7" s="48">
        <f t="shared" si="1"/>
        <v>134043.42000000001</v>
      </c>
      <c r="H7" s="48">
        <f t="shared" si="3"/>
        <v>867042.80849999993</v>
      </c>
      <c r="I7" s="48">
        <f t="shared" si="4"/>
        <v>86.704280849999989</v>
      </c>
      <c r="J7" s="48"/>
      <c r="K7" s="44" t="s">
        <v>82</v>
      </c>
      <c r="L7" s="44">
        <v>415.91</v>
      </c>
      <c r="M7" s="44" t="s">
        <v>89</v>
      </c>
    </row>
    <row r="8" spans="1:13" ht="14.4" x14ac:dyDescent="0.25">
      <c r="A8" s="48">
        <v>2014</v>
      </c>
      <c r="B8" s="52">
        <v>1769.15</v>
      </c>
      <c r="C8" s="48">
        <f t="shared" si="0"/>
        <v>603120.92649999994</v>
      </c>
      <c r="D8" s="52">
        <v>32.69</v>
      </c>
      <c r="E8" s="48">
        <f t="shared" si="2"/>
        <v>135960.97899999999</v>
      </c>
      <c r="F8" s="52">
        <v>395</v>
      </c>
      <c r="G8" s="48">
        <f t="shared" si="1"/>
        <v>138968.9</v>
      </c>
      <c r="H8" s="48">
        <f t="shared" si="3"/>
        <v>878050.8054999999</v>
      </c>
      <c r="I8" s="48">
        <f t="shared" si="4"/>
        <v>87.805080549999985</v>
      </c>
      <c r="J8" s="48"/>
      <c r="K8" s="44" t="s">
        <v>83</v>
      </c>
      <c r="L8" s="44">
        <v>35.182000000000002</v>
      </c>
      <c r="M8" s="44" t="s">
        <v>89</v>
      </c>
    </row>
    <row r="9" spans="1:13" x14ac:dyDescent="0.25">
      <c r="A9" s="48">
        <v>2013</v>
      </c>
      <c r="B9" s="52">
        <v>1787.26</v>
      </c>
      <c r="C9" s="48">
        <f t="shared" si="0"/>
        <v>609294.80660000001</v>
      </c>
      <c r="D9" s="52">
        <v>30.41</v>
      </c>
      <c r="E9" s="48">
        <f t="shared" si="2"/>
        <v>126478.23100000001</v>
      </c>
      <c r="F9" s="52">
        <v>402</v>
      </c>
      <c r="G9" s="48">
        <f t="shared" si="1"/>
        <v>141431.64000000001</v>
      </c>
      <c r="H9" s="48">
        <f t="shared" si="3"/>
        <v>877204.67760000005</v>
      </c>
      <c r="I9" s="48">
        <f t="shared" si="4"/>
        <v>87.720467760000005</v>
      </c>
      <c r="J9" s="48"/>
    </row>
    <row r="10" spans="1:13" x14ac:dyDescent="0.25">
      <c r="A10" s="48">
        <v>2012</v>
      </c>
      <c r="B10" s="52">
        <v>1775.2</v>
      </c>
      <c r="C10" s="48">
        <f t="shared" si="0"/>
        <v>605183.43200000003</v>
      </c>
      <c r="D10" s="52">
        <v>32.1</v>
      </c>
      <c r="E10" s="48">
        <f t="shared" si="2"/>
        <v>133507.11000000002</v>
      </c>
      <c r="F10" s="52">
        <v>417</v>
      </c>
      <c r="G10" s="48">
        <f t="shared" si="1"/>
        <v>146708.94</v>
      </c>
      <c r="H10" s="48">
        <f t="shared" si="3"/>
        <v>885399.48200000008</v>
      </c>
      <c r="I10" s="48">
        <f t="shared" si="4"/>
        <v>88.539948200000012</v>
      </c>
      <c r="J10" s="48"/>
    </row>
    <row r="11" spans="1:13" x14ac:dyDescent="0.25">
      <c r="A11" s="48">
        <v>2011</v>
      </c>
      <c r="B11" s="52">
        <v>1745.49</v>
      </c>
      <c r="C11" s="48">
        <f t="shared" si="0"/>
        <v>595054.99589999998</v>
      </c>
      <c r="D11" s="52">
        <v>34.049999999999997</v>
      </c>
      <c r="E11" s="48">
        <f t="shared" si="2"/>
        <v>141617.35500000001</v>
      </c>
      <c r="F11" s="52">
        <v>452</v>
      </c>
      <c r="G11" s="48">
        <f t="shared" si="1"/>
        <v>159022.64000000001</v>
      </c>
      <c r="H11" s="48">
        <f t="shared" si="3"/>
        <v>895694.99089999998</v>
      </c>
      <c r="I11" s="48">
        <f t="shared" si="4"/>
        <v>89.569499089999994</v>
      </c>
      <c r="J11" s="48"/>
    </row>
    <row r="12" spans="1:13" x14ac:dyDescent="0.25">
      <c r="A12" s="48">
        <v>2010</v>
      </c>
      <c r="B12" s="52">
        <v>1728.52</v>
      </c>
      <c r="C12" s="48">
        <f t="shared" si="0"/>
        <v>589269.75320000004</v>
      </c>
      <c r="D12" s="52">
        <v>35.700000000000003</v>
      </c>
      <c r="E12" s="48">
        <f t="shared" si="2"/>
        <v>148479.87</v>
      </c>
      <c r="F12" s="52">
        <v>467</v>
      </c>
      <c r="G12" s="48">
        <f t="shared" si="1"/>
        <v>164299.94</v>
      </c>
      <c r="H12" s="48">
        <f t="shared" si="3"/>
        <v>902049.56319999998</v>
      </c>
      <c r="I12" s="48">
        <f t="shared" si="4"/>
        <v>90.204956319999994</v>
      </c>
      <c r="J12" s="48"/>
    </row>
    <row r="13" spans="1:13" x14ac:dyDescent="0.25">
      <c r="A13" s="48">
        <v>2009</v>
      </c>
      <c r="B13" s="52">
        <v>1760.2</v>
      </c>
      <c r="C13" s="48">
        <f t="shared" si="0"/>
        <v>600069.78200000001</v>
      </c>
      <c r="D13" s="52">
        <v>33.9</v>
      </c>
      <c r="E13" s="48">
        <f t="shared" si="2"/>
        <v>140993.49</v>
      </c>
      <c r="F13" s="52">
        <v>474</v>
      </c>
      <c r="G13" s="48">
        <f t="shared" si="1"/>
        <v>166762.68</v>
      </c>
      <c r="H13" s="48">
        <f t="shared" si="3"/>
        <v>907825.95200000005</v>
      </c>
      <c r="I13" s="48">
        <f t="shared" si="4"/>
        <v>90.782595200000003</v>
      </c>
      <c r="J13" s="48"/>
    </row>
    <row r="14" spans="1:13" x14ac:dyDescent="0.25">
      <c r="A14" s="48">
        <v>2008</v>
      </c>
      <c r="B14" s="52">
        <v>1716.23</v>
      </c>
      <c r="C14" s="48">
        <f t="shared" si="0"/>
        <v>585079.96930000011</v>
      </c>
      <c r="D14" s="52">
        <v>34.299999999999997</v>
      </c>
      <c r="E14" s="48">
        <f t="shared" si="2"/>
        <v>142657.13</v>
      </c>
      <c r="F14" s="52">
        <v>460</v>
      </c>
      <c r="G14" s="48">
        <f t="shared" si="1"/>
        <v>161837.20000000001</v>
      </c>
      <c r="H14" s="48">
        <f t="shared" si="3"/>
        <v>889574.29930000007</v>
      </c>
      <c r="I14" s="48">
        <f t="shared" si="4"/>
        <v>88.957429930000004</v>
      </c>
      <c r="J14" s="48"/>
    </row>
    <row r="15" spans="1:13" x14ac:dyDescent="0.25">
      <c r="A15" s="48">
        <v>2007</v>
      </c>
      <c r="B15" s="52">
        <v>1620.42</v>
      </c>
      <c r="C15" s="48">
        <f t="shared" si="0"/>
        <v>552417.38219999999</v>
      </c>
      <c r="D15" s="52">
        <v>33.311300000000003</v>
      </c>
      <c r="E15" s="48">
        <f t="shared" si="2"/>
        <v>138545.02783000001</v>
      </c>
      <c r="F15" s="52">
        <v>464</v>
      </c>
      <c r="G15" s="48">
        <f t="shared" si="1"/>
        <v>163244.48000000001</v>
      </c>
      <c r="H15" s="48">
        <f t="shared" si="3"/>
        <v>854206.89003000001</v>
      </c>
      <c r="I15" s="48">
        <f t="shared" si="4"/>
        <v>85.420689003000007</v>
      </c>
      <c r="J15" s="48"/>
    </row>
    <row r="16" spans="1:13" x14ac:dyDescent="0.25">
      <c r="A16" s="48">
        <v>2006</v>
      </c>
      <c r="B16" s="52">
        <v>1827</v>
      </c>
      <c r="C16" s="48">
        <f t="shared" si="0"/>
        <v>622842.56999999995</v>
      </c>
      <c r="D16" s="52">
        <v>64.3</v>
      </c>
      <c r="E16" s="48">
        <f t="shared" si="2"/>
        <v>267430.13</v>
      </c>
      <c r="F16" s="52">
        <v>445</v>
      </c>
      <c r="G16" s="48">
        <f t="shared" si="1"/>
        <v>156559.9</v>
      </c>
      <c r="H16" s="48">
        <f t="shared" si="3"/>
        <v>1046832.6</v>
      </c>
      <c r="I16" s="48">
        <f t="shared" si="4"/>
        <v>104.68326</v>
      </c>
      <c r="J16" s="48"/>
    </row>
    <row r="17" spans="1:10" x14ac:dyDescent="0.25">
      <c r="A17" s="48">
        <v>2005</v>
      </c>
      <c r="B17" s="52">
        <v>1927.2</v>
      </c>
      <c r="C17" s="48">
        <f t="shared" si="0"/>
        <v>657001.75199999998</v>
      </c>
      <c r="D17" s="52">
        <v>64.61</v>
      </c>
      <c r="E17" s="48">
        <f t="shared" si="2"/>
        <v>268719.451</v>
      </c>
      <c r="F17" s="52">
        <v>1175</v>
      </c>
      <c r="G17" s="48">
        <f t="shared" si="1"/>
        <v>413388.5</v>
      </c>
      <c r="H17" s="48">
        <f t="shared" si="3"/>
        <v>1339109.703</v>
      </c>
      <c r="I17" s="48">
        <f t="shared" si="4"/>
        <v>133.9109703</v>
      </c>
      <c r="J17" s="48"/>
    </row>
    <row r="18" spans="1:10" x14ac:dyDescent="0.25">
      <c r="C18" s="48"/>
      <c r="E18" s="48"/>
      <c r="G18" s="48"/>
      <c r="H18" s="48"/>
      <c r="I18" s="48"/>
      <c r="J18" s="48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workbookViewId="0">
      <selection activeCell="E19" sqref="E19"/>
    </sheetView>
  </sheetViews>
  <sheetFormatPr defaultColWidth="9" defaultRowHeight="13.8" x14ac:dyDescent="0.25"/>
  <cols>
    <col min="1" max="1" width="9" style="44"/>
    <col min="2" max="2" width="13.6640625" style="47" customWidth="1"/>
    <col min="3" max="3" width="13.6640625" style="49" customWidth="1"/>
    <col min="4" max="4" width="24.109375" style="47" customWidth="1"/>
    <col min="5" max="11" width="13.6640625" style="47" customWidth="1"/>
    <col min="12" max="13" width="9" style="47"/>
    <col min="14" max="14" width="13.21875" style="47" customWidth="1"/>
    <col min="15" max="15" width="9" style="47"/>
    <col min="16" max="16" width="10.5546875" style="47" bestFit="1" customWidth="1"/>
    <col min="17" max="17" width="29.109375" style="47" customWidth="1"/>
    <col min="18" max="16384" width="9" style="47"/>
  </cols>
  <sheetData>
    <row r="1" spans="1:17" ht="69" x14ac:dyDescent="0.25">
      <c r="A1" s="44" t="s">
        <v>19</v>
      </c>
      <c r="B1" s="45" t="s">
        <v>58</v>
      </c>
      <c r="C1" s="46" t="s">
        <v>59</v>
      </c>
      <c r="D1" s="45" t="s">
        <v>60</v>
      </c>
      <c r="E1" s="45" t="s">
        <v>61</v>
      </c>
      <c r="F1" s="45" t="s">
        <v>62</v>
      </c>
      <c r="G1" s="45" t="s">
        <v>63</v>
      </c>
      <c r="H1" s="45" t="s">
        <v>64</v>
      </c>
      <c r="I1" s="45" t="s">
        <v>65</v>
      </c>
      <c r="J1" s="45" t="s">
        <v>66</v>
      </c>
      <c r="K1" s="45" t="s">
        <v>67</v>
      </c>
      <c r="L1" s="45"/>
      <c r="M1" s="43"/>
    </row>
    <row r="2" spans="1:17" x14ac:dyDescent="0.25">
      <c r="A2" s="48">
        <v>2020</v>
      </c>
      <c r="B2" s="46">
        <v>65703</v>
      </c>
      <c r="C2" s="46">
        <v>111776</v>
      </c>
      <c r="D2" s="46">
        <v>280.8</v>
      </c>
      <c r="E2" s="46">
        <v>108.6</v>
      </c>
      <c r="F2" s="46">
        <v>4224.7299999999996</v>
      </c>
      <c r="G2" s="46">
        <v>7478.4</v>
      </c>
      <c r="H2" s="46">
        <v>2202.8000000000002</v>
      </c>
      <c r="I2" s="46">
        <v>1374.9</v>
      </c>
      <c r="J2" s="46">
        <v>27.1</v>
      </c>
      <c r="K2" s="46">
        <v>352.86</v>
      </c>
      <c r="L2" s="45"/>
      <c r="M2" s="43"/>
    </row>
    <row r="3" spans="1:17" x14ac:dyDescent="0.25">
      <c r="A3" s="44">
        <v>2019</v>
      </c>
      <c r="B3" s="46">
        <v>67396</v>
      </c>
      <c r="C3" s="46">
        <v>114153</v>
      </c>
      <c r="D3" s="46">
        <v>286.2</v>
      </c>
      <c r="E3" s="46">
        <v>108.9</v>
      </c>
      <c r="F3" s="46">
        <v>4205.4399999999996</v>
      </c>
      <c r="G3" s="46">
        <v>7442.6</v>
      </c>
      <c r="H3" s="46">
        <v>2184.3000000000002</v>
      </c>
      <c r="I3" s="46">
        <v>1577.43</v>
      </c>
      <c r="J3" s="46">
        <v>27.74</v>
      </c>
      <c r="K3" s="46">
        <v>356</v>
      </c>
      <c r="L3" s="45"/>
      <c r="M3" s="43"/>
    </row>
    <row r="4" spans="1:17" s="49" customFormat="1" x14ac:dyDescent="0.25">
      <c r="A4" s="48">
        <v>2018</v>
      </c>
      <c r="B4" s="48">
        <v>69600</v>
      </c>
      <c r="C4" s="48">
        <v>116064</v>
      </c>
      <c r="D4" s="48">
        <v>292.5</v>
      </c>
      <c r="E4" s="48">
        <v>109.36</v>
      </c>
      <c r="F4" s="48">
        <v>4179.83</v>
      </c>
      <c r="G4" s="48">
        <v>7520.2</v>
      </c>
      <c r="H4" s="48">
        <v>2214.7199999999998</v>
      </c>
      <c r="I4" s="48">
        <v>1551.97</v>
      </c>
      <c r="J4" s="48">
        <v>29.23</v>
      </c>
      <c r="K4" s="48">
        <v>390</v>
      </c>
      <c r="N4" s="49" t="s">
        <v>68</v>
      </c>
      <c r="O4" s="49">
        <v>4.9340999999999999</v>
      </c>
      <c r="P4" s="49" t="s">
        <v>0</v>
      </c>
      <c r="Q4" s="49" t="s">
        <v>75</v>
      </c>
    </row>
    <row r="5" spans="1:17" s="49" customFormat="1" x14ac:dyDescent="0.25">
      <c r="A5" s="48">
        <v>2017</v>
      </c>
      <c r="B5" s="48">
        <v>73200</v>
      </c>
      <c r="C5" s="48">
        <v>115085</v>
      </c>
      <c r="D5" s="48">
        <v>304</v>
      </c>
      <c r="E5" s="48">
        <v>108.96</v>
      </c>
      <c r="F5" s="48">
        <v>4131.88</v>
      </c>
      <c r="G5" s="48">
        <v>7556.4</v>
      </c>
      <c r="H5" s="48">
        <v>2237.7199999999998</v>
      </c>
      <c r="I5" s="48">
        <v>1640.3</v>
      </c>
      <c r="J5" s="48">
        <v>30.5</v>
      </c>
      <c r="K5" s="48">
        <v>399</v>
      </c>
      <c r="N5" s="49" t="s">
        <v>69</v>
      </c>
      <c r="O5" s="49">
        <v>5.18</v>
      </c>
      <c r="P5" s="49" t="s">
        <v>0</v>
      </c>
      <c r="Q5" s="49" t="s">
        <v>76</v>
      </c>
    </row>
    <row r="6" spans="1:17" x14ac:dyDescent="0.25">
      <c r="A6" s="48">
        <v>2016</v>
      </c>
      <c r="B6" s="48">
        <v>76200</v>
      </c>
      <c r="C6" s="48">
        <v>113941</v>
      </c>
      <c r="D6" s="48">
        <v>313</v>
      </c>
      <c r="E6" s="48" t="s">
        <v>12</v>
      </c>
      <c r="F6" s="48">
        <v>4054.07</v>
      </c>
      <c r="G6" s="48">
        <v>7639.9</v>
      </c>
      <c r="H6" s="48">
        <v>2256.2600000000002</v>
      </c>
      <c r="I6" s="48">
        <v>1654.99</v>
      </c>
      <c r="J6" s="48">
        <v>32.92</v>
      </c>
      <c r="K6" s="48">
        <v>354</v>
      </c>
      <c r="N6" s="47" t="s">
        <v>70</v>
      </c>
      <c r="O6" s="47">
        <v>0.89559999999999995</v>
      </c>
      <c r="P6" s="47" t="s">
        <v>0</v>
      </c>
      <c r="Q6" s="47" t="s">
        <v>77</v>
      </c>
    </row>
    <row r="7" spans="1:17" x14ac:dyDescent="0.25">
      <c r="A7" s="48">
        <v>2015</v>
      </c>
      <c r="B7" s="48">
        <v>78100</v>
      </c>
      <c r="C7" s="48">
        <v>113243</v>
      </c>
      <c r="D7" s="48">
        <v>320</v>
      </c>
      <c r="E7" s="48">
        <v>108.58</v>
      </c>
      <c r="F7" s="48">
        <v>3952.5</v>
      </c>
      <c r="G7" s="48">
        <v>7737.75</v>
      </c>
      <c r="H7" s="48">
        <v>2250.3200000000002</v>
      </c>
      <c r="I7" s="48">
        <v>1746.55</v>
      </c>
      <c r="J7" s="48">
        <v>33.08</v>
      </c>
      <c r="K7" s="48">
        <v>381</v>
      </c>
      <c r="N7" s="47" t="s">
        <v>71</v>
      </c>
      <c r="O7" s="47">
        <v>0.5927</v>
      </c>
      <c r="P7" s="47" t="s">
        <v>0</v>
      </c>
      <c r="Q7" s="47" t="s">
        <v>78</v>
      </c>
    </row>
    <row r="8" spans="1:17" x14ac:dyDescent="0.25">
      <c r="A8" s="48">
        <v>2014</v>
      </c>
      <c r="B8" s="48">
        <v>79500</v>
      </c>
      <c r="C8" s="48">
        <v>119846</v>
      </c>
      <c r="D8" s="48">
        <v>324</v>
      </c>
      <c r="E8" s="48">
        <v>107.45</v>
      </c>
      <c r="F8" s="48">
        <v>3890.53</v>
      </c>
      <c r="G8" s="48">
        <v>7678.6</v>
      </c>
      <c r="H8" s="48">
        <v>2271.6999999999998</v>
      </c>
      <c r="I8" s="48">
        <v>1769.15</v>
      </c>
      <c r="J8" s="48">
        <v>32.69</v>
      </c>
      <c r="K8" s="48">
        <v>395</v>
      </c>
      <c r="N8" s="47" t="s">
        <v>72</v>
      </c>
      <c r="O8" s="47">
        <v>266.48</v>
      </c>
      <c r="P8" s="47" t="s">
        <v>1</v>
      </c>
      <c r="Q8" s="47" t="s">
        <v>79</v>
      </c>
    </row>
    <row r="9" spans="1:17" x14ac:dyDescent="0.25">
      <c r="A9" s="48">
        <v>2013</v>
      </c>
      <c r="B9" s="48">
        <v>81199.999999999985</v>
      </c>
      <c r="C9" s="48">
        <v>116846</v>
      </c>
      <c r="D9" s="48">
        <v>327</v>
      </c>
      <c r="E9" s="48">
        <v>106.8</v>
      </c>
      <c r="F9" s="48">
        <v>3785.27</v>
      </c>
      <c r="G9" s="48">
        <v>7661</v>
      </c>
      <c r="H9" s="48">
        <v>2229.87</v>
      </c>
      <c r="I9" s="48">
        <v>1787.26</v>
      </c>
      <c r="J9" s="48">
        <v>30.41</v>
      </c>
      <c r="K9" s="48">
        <v>402</v>
      </c>
      <c r="N9" s="47" t="s">
        <v>73</v>
      </c>
      <c r="O9" s="47">
        <v>312.60000000000002</v>
      </c>
      <c r="P9" s="47" t="s">
        <v>74</v>
      </c>
      <c r="Q9" s="47" t="s">
        <v>80</v>
      </c>
    </row>
    <row r="10" spans="1:17" x14ac:dyDescent="0.25">
      <c r="A10" s="48">
        <v>2012</v>
      </c>
      <c r="B10" s="48">
        <v>83699.999999999985</v>
      </c>
      <c r="C10" s="48">
        <v>112550</v>
      </c>
      <c r="D10" s="48">
        <v>331</v>
      </c>
      <c r="E10" s="48">
        <v>102.97</v>
      </c>
      <c r="F10" s="48">
        <v>3929.72</v>
      </c>
      <c r="G10" s="48">
        <v>7651.38</v>
      </c>
      <c r="H10" s="48">
        <v>2228.94</v>
      </c>
      <c r="I10" s="48">
        <v>1775.2</v>
      </c>
      <c r="J10" s="48">
        <v>32.1</v>
      </c>
      <c r="K10" s="48">
        <v>417</v>
      </c>
      <c r="N10" s="47" t="s">
        <v>2</v>
      </c>
    </row>
    <row r="11" spans="1:17" x14ac:dyDescent="0.25">
      <c r="A11" s="48">
        <v>2011</v>
      </c>
      <c r="B11" s="48">
        <v>86500</v>
      </c>
      <c r="C11" s="48">
        <v>106440</v>
      </c>
      <c r="D11" s="48">
        <v>337</v>
      </c>
      <c r="E11" s="48">
        <v>99.96</v>
      </c>
      <c r="F11" s="48">
        <v>3817.92</v>
      </c>
      <c r="G11" s="48">
        <v>7646.43</v>
      </c>
      <c r="H11" s="48">
        <v>2227.73</v>
      </c>
      <c r="I11" s="48">
        <v>1745.49</v>
      </c>
      <c r="J11" s="48">
        <v>34.049999999999997</v>
      </c>
      <c r="K11" s="48">
        <v>452</v>
      </c>
    </row>
    <row r="12" spans="1:17" x14ac:dyDescent="0.25">
      <c r="A12" s="48">
        <v>2010</v>
      </c>
      <c r="B12" s="48">
        <v>90100</v>
      </c>
      <c r="C12" s="48">
        <v>100194</v>
      </c>
      <c r="D12" s="48">
        <v>341</v>
      </c>
      <c r="E12" s="48">
        <v>97.48</v>
      </c>
      <c r="F12" s="48">
        <v>3819.74</v>
      </c>
      <c r="G12" s="48">
        <v>7616.96</v>
      </c>
      <c r="H12" s="48">
        <v>2224.86</v>
      </c>
      <c r="I12" s="48">
        <v>1728.52</v>
      </c>
      <c r="J12" s="48">
        <v>35.700000000000003</v>
      </c>
      <c r="K12" s="48">
        <v>467</v>
      </c>
    </row>
    <row r="13" spans="1:17" x14ac:dyDescent="0.25">
      <c r="A13" s="48">
        <v>2009</v>
      </c>
      <c r="B13" s="48">
        <v>92300</v>
      </c>
      <c r="C13" s="48">
        <v>94252</v>
      </c>
      <c r="D13" s="48">
        <v>344</v>
      </c>
      <c r="E13" s="48">
        <v>91.86</v>
      </c>
      <c r="F13" s="48">
        <v>3813.66</v>
      </c>
      <c r="G13" s="48">
        <v>7542.63</v>
      </c>
      <c r="H13" s="48">
        <v>2223.75</v>
      </c>
      <c r="I13" s="48">
        <v>1760.2</v>
      </c>
      <c r="J13" s="48">
        <v>33.9</v>
      </c>
      <c r="K13" s="48">
        <v>474</v>
      </c>
    </row>
    <row r="14" spans="1:17" x14ac:dyDescent="0.25">
      <c r="A14" s="48">
        <v>2008</v>
      </c>
      <c r="B14" s="48">
        <v>93800.000000000015</v>
      </c>
      <c r="C14" s="48">
        <v>85375</v>
      </c>
      <c r="D14" s="48">
        <v>341</v>
      </c>
      <c r="E14" s="48">
        <v>83.89</v>
      </c>
      <c r="F14" s="48">
        <v>3817.1</v>
      </c>
      <c r="G14" s="48">
        <v>7494.85</v>
      </c>
      <c r="H14" s="48">
        <v>2222.62</v>
      </c>
      <c r="I14" s="48">
        <v>1716.23</v>
      </c>
      <c r="J14" s="48">
        <v>34.299999999999997</v>
      </c>
      <c r="K14" s="48">
        <v>460</v>
      </c>
    </row>
    <row r="15" spans="1:17" x14ac:dyDescent="0.25">
      <c r="A15" s="48">
        <v>2007</v>
      </c>
      <c r="B15" s="48">
        <v>96800</v>
      </c>
      <c r="C15" s="48">
        <v>80407</v>
      </c>
      <c r="D15" s="48">
        <v>342</v>
      </c>
      <c r="E15" s="48">
        <v>80.63</v>
      </c>
      <c r="F15" s="48">
        <v>3835.15</v>
      </c>
      <c r="G15" s="48">
        <v>7362.79</v>
      </c>
      <c r="H15" s="48">
        <v>2220.84</v>
      </c>
      <c r="I15" s="48">
        <v>1620.42</v>
      </c>
      <c r="J15" s="48">
        <v>33.311300000000003</v>
      </c>
      <c r="K15" s="48">
        <v>464</v>
      </c>
    </row>
    <row r="16" spans="1:17" x14ac:dyDescent="0.25">
      <c r="A16" s="48">
        <v>2006</v>
      </c>
      <c r="B16" s="48">
        <v>98600</v>
      </c>
      <c r="C16" s="48">
        <v>75100</v>
      </c>
      <c r="D16" s="48">
        <v>342</v>
      </c>
      <c r="E16" s="48">
        <v>81.25</v>
      </c>
      <c r="F16" s="48">
        <v>3837.72</v>
      </c>
      <c r="G16" s="48">
        <v>7385.16</v>
      </c>
      <c r="H16" s="48">
        <v>2216</v>
      </c>
      <c r="I16" s="48">
        <v>1827</v>
      </c>
      <c r="J16" s="48">
        <v>64.3</v>
      </c>
      <c r="K16" s="48">
        <v>445</v>
      </c>
    </row>
    <row r="17" spans="1:11" x14ac:dyDescent="0.25">
      <c r="A17" s="48">
        <v>2005</v>
      </c>
      <c r="B17" s="48">
        <v>103300</v>
      </c>
      <c r="C17" s="48">
        <v>72029</v>
      </c>
      <c r="D17" s="48">
        <v>341</v>
      </c>
      <c r="E17" s="48">
        <v>78.760000000000005</v>
      </c>
      <c r="F17" s="48">
        <v>3817.67</v>
      </c>
      <c r="G17" s="48">
        <v>7641.2</v>
      </c>
      <c r="H17" s="48">
        <v>2209.33</v>
      </c>
      <c r="I17" s="48">
        <v>1927.2</v>
      </c>
      <c r="J17" s="48">
        <v>64.61</v>
      </c>
      <c r="K17" s="48">
        <v>1175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31B8A-DED5-4F40-BA59-146AD6CAD315}">
  <dimension ref="A1:E12"/>
  <sheetViews>
    <sheetView tabSelected="1" workbookViewId="0">
      <selection activeCell="F14" sqref="F14"/>
    </sheetView>
  </sheetViews>
  <sheetFormatPr defaultRowHeight="15.6" x14ac:dyDescent="0.25"/>
  <cols>
    <col min="1" max="1" width="17.44140625" style="42" customWidth="1"/>
    <col min="2" max="2" width="17.77734375" style="42" bestFit="1" customWidth="1"/>
    <col min="3" max="3" width="18.77734375" style="42" customWidth="1"/>
    <col min="4" max="4" width="20.44140625" style="42" customWidth="1"/>
    <col min="5" max="5" width="50.6640625" style="42" customWidth="1"/>
    <col min="6" max="6" width="103.33203125" style="42" customWidth="1"/>
    <col min="7" max="16384" width="8.88671875" style="42"/>
  </cols>
  <sheetData>
    <row r="1" spans="1:5" ht="16.2" thickBot="1" x14ac:dyDescent="0.3">
      <c r="A1" s="39" t="s">
        <v>56</v>
      </c>
      <c r="B1" s="39"/>
      <c r="C1" s="39"/>
      <c r="D1" s="39"/>
      <c r="E1" s="39"/>
    </row>
    <row r="2" spans="1:5" ht="16.2" thickBot="1" x14ac:dyDescent="0.3">
      <c r="A2" s="35" t="s">
        <v>29</v>
      </c>
      <c r="B2" s="35" t="s">
        <v>30</v>
      </c>
      <c r="C2" s="35" t="s">
        <v>31</v>
      </c>
      <c r="D2" s="35" t="s">
        <v>32</v>
      </c>
      <c r="E2" s="35" t="s">
        <v>33</v>
      </c>
    </row>
    <row r="3" spans="1:5" x14ac:dyDescent="0.25">
      <c r="A3" s="36" t="s">
        <v>34</v>
      </c>
      <c r="B3" s="37" t="s">
        <v>35</v>
      </c>
      <c r="C3" s="37">
        <v>4.9340000000000002</v>
      </c>
      <c r="D3" s="37" t="s">
        <v>0</v>
      </c>
      <c r="E3" s="37" t="s">
        <v>36</v>
      </c>
    </row>
    <row r="4" spans="1:5" x14ac:dyDescent="0.25">
      <c r="A4" s="38"/>
      <c r="B4" s="37" t="s">
        <v>37</v>
      </c>
      <c r="C4" s="37">
        <v>5.18</v>
      </c>
      <c r="D4" s="37" t="s">
        <v>0</v>
      </c>
      <c r="E4" s="37" t="s">
        <v>38</v>
      </c>
    </row>
    <row r="5" spans="1:5" x14ac:dyDescent="0.25">
      <c r="A5" s="38"/>
      <c r="B5" s="37" t="s">
        <v>39</v>
      </c>
      <c r="C5" s="37">
        <v>0.89600000000000002</v>
      </c>
      <c r="D5" s="37" t="s">
        <v>0</v>
      </c>
      <c r="E5" s="37" t="s">
        <v>36</v>
      </c>
    </row>
    <row r="6" spans="1:5" x14ac:dyDescent="0.25">
      <c r="A6" s="38"/>
      <c r="B6" s="37" t="s">
        <v>40</v>
      </c>
      <c r="C6" s="37">
        <v>0.59299999999999997</v>
      </c>
      <c r="D6" s="37" t="s">
        <v>0</v>
      </c>
      <c r="E6" s="37" t="s">
        <v>57</v>
      </c>
    </row>
    <row r="7" spans="1:5" x14ac:dyDescent="0.25">
      <c r="A7" s="38"/>
      <c r="B7" s="37" t="s">
        <v>41</v>
      </c>
      <c r="C7" s="37">
        <v>266.48</v>
      </c>
      <c r="D7" s="37" t="s">
        <v>1</v>
      </c>
      <c r="E7" s="37" t="s">
        <v>42</v>
      </c>
    </row>
    <row r="8" spans="1:5" ht="16.2" thickBot="1" x14ac:dyDescent="0.3">
      <c r="A8" s="39"/>
      <c r="B8" s="40" t="s">
        <v>43</v>
      </c>
      <c r="C8" s="40">
        <v>312.60000000000002</v>
      </c>
      <c r="D8" s="40" t="s">
        <v>44</v>
      </c>
      <c r="E8" s="41" t="s">
        <v>45</v>
      </c>
    </row>
    <row r="9" spans="1:5" ht="16.2" thickBot="1" x14ac:dyDescent="0.3">
      <c r="A9" s="41" t="s">
        <v>46</v>
      </c>
      <c r="B9" s="40" t="s">
        <v>47</v>
      </c>
      <c r="C9" s="40">
        <v>5110.92</v>
      </c>
      <c r="D9" s="40" t="s">
        <v>48</v>
      </c>
      <c r="E9" s="40" t="s">
        <v>49</v>
      </c>
    </row>
    <row r="10" spans="1:5" x14ac:dyDescent="0.25">
      <c r="A10" s="36" t="s">
        <v>50</v>
      </c>
      <c r="B10" s="37" t="s">
        <v>51</v>
      </c>
      <c r="C10" s="37">
        <v>415.91</v>
      </c>
      <c r="D10" s="37" t="s">
        <v>52</v>
      </c>
      <c r="E10" s="37" t="s">
        <v>57</v>
      </c>
    </row>
    <row r="11" spans="1:5" x14ac:dyDescent="0.25">
      <c r="A11" s="38"/>
      <c r="B11" s="37" t="s">
        <v>53</v>
      </c>
      <c r="C11" s="37">
        <v>35.182000000000002</v>
      </c>
      <c r="D11" s="37" t="s">
        <v>54</v>
      </c>
      <c r="E11" s="37" t="s">
        <v>57</v>
      </c>
    </row>
    <row r="12" spans="1:5" ht="16.2" thickBot="1" x14ac:dyDescent="0.3">
      <c r="A12" s="39"/>
      <c r="B12" s="40" t="s">
        <v>55</v>
      </c>
      <c r="C12" s="40">
        <v>34.091000000000001</v>
      </c>
      <c r="D12" s="40" t="s">
        <v>54</v>
      </c>
      <c r="E12" s="40" t="s">
        <v>57</v>
      </c>
    </row>
  </sheetData>
  <mergeCells count="3">
    <mergeCell ref="A3:A8"/>
    <mergeCell ref="A10:A12"/>
    <mergeCell ref="A1:E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Total carbon emissions</vt:lpstr>
      <vt:lpstr>Carbon emission structure</vt:lpstr>
      <vt:lpstr>Carbon emission intensity</vt:lpstr>
      <vt:lpstr>Agricultural carbon emissions </vt:lpstr>
      <vt:lpstr>Carbon emissions from agricultu</vt:lpstr>
      <vt:lpstr>Carbon emission from Rice</vt:lpstr>
      <vt:lpstr>Carbon emission from livestock </vt:lpstr>
      <vt:lpstr>Jiangsu agricultural input and </vt:lpstr>
      <vt:lpstr>Carbon emission coefficient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学工部（处）</dc:creator>
  <cp:lastModifiedBy>Hczass</cp:lastModifiedBy>
  <dcterms:created xsi:type="dcterms:W3CDTF">2020-06-24T07:51:00Z</dcterms:created>
  <dcterms:modified xsi:type="dcterms:W3CDTF">2022-07-31T07:04:56Z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