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uario\Documents\Brais\University\Research\Papers\6_PaperEU\VersionNature\"/>
    </mc:Choice>
  </mc:AlternateContent>
  <xr:revisionPtr revIDLastSave="0" documentId="13_ncr:1_{B4510F27-F30B-49C1-B39E-D42F23891524}" xr6:coauthVersionLast="4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missions and targets" sheetId="1" r:id="rId1"/>
    <sheet name="Budgets" sheetId="2" r:id="rId2"/>
    <sheet name="Capacity" sheetId="3" r:id="rId3"/>
    <sheet name="HistoricalBudget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3" i="1" l="1"/>
  <c r="AG13" i="1"/>
  <c r="B10" i="4"/>
  <c r="B2" i="4" s="1"/>
  <c r="B3" i="4" s="1"/>
  <c r="B5" i="2"/>
  <c r="B21" i="1"/>
  <c r="B9" i="2"/>
  <c r="B15" i="2"/>
  <c r="B14" i="2"/>
  <c r="B13" i="2"/>
  <c r="B12" i="2"/>
  <c r="B6" i="2"/>
  <c r="B7" i="2"/>
  <c r="B8" i="2"/>
  <c r="B11" i="4"/>
  <c r="B9" i="4"/>
  <c r="B12" i="4" s="1"/>
  <c r="K12" i="3"/>
  <c r="B52" i="1"/>
  <c r="B58" i="3"/>
  <c r="C21" i="1"/>
  <c r="C22" i="1" s="1"/>
  <c r="D21" i="1"/>
  <c r="D22" i="1" s="1"/>
  <c r="E21" i="1"/>
  <c r="F21" i="1"/>
  <c r="G21" i="1"/>
  <c r="H21" i="1"/>
  <c r="I21" i="1"/>
  <c r="J21" i="1"/>
  <c r="K21" i="1"/>
  <c r="K22" i="1" s="1"/>
  <c r="L21" i="1"/>
  <c r="L22" i="1" s="1"/>
  <c r="M21" i="1"/>
  <c r="N21" i="1"/>
  <c r="O21" i="1"/>
  <c r="P21" i="1"/>
  <c r="P22" i="1" s="1"/>
  <c r="Q21" i="1"/>
  <c r="R21" i="1"/>
  <c r="S21" i="1"/>
  <c r="T21" i="1"/>
  <c r="U21" i="1"/>
  <c r="V21" i="1"/>
  <c r="W21" i="1"/>
  <c r="W22" i="1" s="1"/>
  <c r="X21" i="1"/>
  <c r="X22" i="1" s="1"/>
  <c r="Y21" i="1"/>
  <c r="Z21" i="1"/>
  <c r="AA21" i="1"/>
  <c r="AB21" i="1"/>
  <c r="AC21" i="1"/>
  <c r="AD21" i="1"/>
  <c r="AD22" i="1" s="1"/>
  <c r="AE21" i="1"/>
  <c r="AE22" i="1" s="1"/>
  <c r="AF21" i="1"/>
  <c r="AF22" i="1" s="1"/>
  <c r="B22" i="1"/>
  <c r="B49" i="2"/>
  <c r="C49" i="2" s="1"/>
  <c r="B15" i="4"/>
  <c r="B17" i="2" s="1"/>
  <c r="B16" i="4"/>
  <c r="B23" i="2" s="1"/>
  <c r="K24" i="1"/>
  <c r="AG24" i="1"/>
  <c r="AP16" i="1"/>
  <c r="AF16" i="1"/>
  <c r="E61" i="1"/>
  <c r="E60" i="1"/>
  <c r="D61" i="1"/>
  <c r="D60" i="1"/>
  <c r="E54" i="1"/>
  <c r="D54" i="1"/>
  <c r="B14" i="3"/>
  <c r="B12" i="3"/>
  <c r="E22" i="1"/>
  <c r="J22" i="1"/>
  <c r="M22" i="1"/>
  <c r="R22" i="1"/>
  <c r="S22" i="1"/>
  <c r="U22" i="1"/>
  <c r="Z22" i="1"/>
  <c r="AA22" i="1"/>
  <c r="AC22" i="1"/>
  <c r="F22" i="1"/>
  <c r="G22" i="1"/>
  <c r="H22" i="1"/>
  <c r="I22" i="1"/>
  <c r="N22" i="1"/>
  <c r="O22" i="1"/>
  <c r="Q22" i="1"/>
  <c r="T22" i="1"/>
  <c r="V22" i="1"/>
  <c r="Y22" i="1"/>
  <c r="AB22" i="1"/>
  <c r="C16" i="1"/>
  <c r="AF15" i="1"/>
  <c r="AH15" i="1" s="1"/>
  <c r="AM15" i="1"/>
  <c r="AN15" i="1"/>
  <c r="AO15" i="1"/>
  <c r="AL15" i="1"/>
  <c r="AF13" i="1"/>
  <c r="BJ15" i="1"/>
  <c r="AV15" i="1" s="1"/>
  <c r="BJ13" i="1"/>
  <c r="AM17" i="1"/>
  <c r="AN17" i="1"/>
  <c r="AO17" i="1"/>
  <c r="AL17" i="1"/>
  <c r="AH17" i="1"/>
  <c r="AI17" i="1"/>
  <c r="AJ17" i="1"/>
  <c r="AG17" i="1"/>
  <c r="AQ17" i="1"/>
  <c r="BI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4" i="4" l="1"/>
  <c r="E7" i="4" s="1"/>
  <c r="G16" i="4" s="1"/>
  <c r="H16" i="4" s="1"/>
  <c r="B5" i="4"/>
  <c r="B6" i="4" s="1"/>
  <c r="B16" i="3"/>
  <c r="AG93" i="3" s="1"/>
  <c r="B40" i="2"/>
  <c r="B13" i="4"/>
  <c r="B29" i="2" s="1"/>
  <c r="B30" i="2"/>
  <c r="B37" i="2"/>
  <c r="AG15" i="1"/>
  <c r="BC15" i="1"/>
  <c r="AU15" i="1"/>
  <c r="AQ15" i="1"/>
  <c r="BB15" i="1"/>
  <c r="AT15" i="1"/>
  <c r="BI15" i="1"/>
  <c r="BH15" i="1"/>
  <c r="AZ15" i="1"/>
  <c r="AR15" i="1"/>
  <c r="BG15" i="1"/>
  <c r="AY15" i="1"/>
  <c r="BF15" i="1"/>
  <c r="AX15" i="1"/>
  <c r="BA15" i="1"/>
  <c r="BE15" i="1"/>
  <c r="AW15" i="1"/>
  <c r="AS15" i="1"/>
  <c r="BD15" i="1"/>
  <c r="AJ15" i="1"/>
  <c r="AI15" i="1"/>
  <c r="B48" i="2" l="1"/>
  <c r="C48" i="2" s="1"/>
  <c r="D48" i="2" s="1"/>
  <c r="E48" i="2" s="1"/>
  <c r="B11" i="2"/>
  <c r="B58" i="2"/>
  <c r="E8" i="4"/>
  <c r="AE49" i="3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BJ16" i="1"/>
  <c r="B16" i="1"/>
  <c r="AF14" i="1"/>
  <c r="BJ14" i="1"/>
  <c r="B36" i="2" l="1"/>
  <c r="B66" i="2" s="1"/>
  <c r="B57" i="2"/>
  <c r="D57" i="2"/>
  <c r="C57" i="2"/>
  <c r="F48" i="2"/>
  <c r="E57" i="2"/>
  <c r="B55" i="1"/>
  <c r="C55" i="1" s="1"/>
  <c r="B53" i="1"/>
  <c r="AP18" i="1"/>
  <c r="C53" i="1"/>
  <c r="D53" i="1"/>
  <c r="D55" i="1"/>
  <c r="B54" i="1"/>
  <c r="C54" i="1" s="1"/>
  <c r="C52" i="1"/>
  <c r="AE59" i="3"/>
  <c r="BJ94" i="3" s="1"/>
  <c r="AE58" i="3"/>
  <c r="D49" i="3"/>
  <c r="B49" i="3"/>
  <c r="B50" i="3" s="1"/>
  <c r="S49" i="3"/>
  <c r="R49" i="3"/>
  <c r="J49" i="3"/>
  <c r="C49" i="3"/>
  <c r="AA49" i="3"/>
  <c r="Z49" i="3"/>
  <c r="Y49" i="3"/>
  <c r="Q49" i="3"/>
  <c r="I49" i="3"/>
  <c r="X49" i="3"/>
  <c r="H49" i="3"/>
  <c r="W49" i="3"/>
  <c r="O49" i="3"/>
  <c r="G49" i="3"/>
  <c r="AD49" i="3"/>
  <c r="V49" i="3"/>
  <c r="N49" i="3"/>
  <c r="F49" i="3"/>
  <c r="P49" i="3"/>
  <c r="AC49" i="3"/>
  <c r="U49" i="3"/>
  <c r="M49" i="3"/>
  <c r="E49" i="3"/>
  <c r="AB49" i="3"/>
  <c r="T49" i="3"/>
  <c r="L49" i="3"/>
  <c r="B17" i="3"/>
  <c r="J7" i="3"/>
  <c r="AE12" i="3"/>
  <c r="C66" i="2" l="1"/>
  <c r="E66" i="2"/>
  <c r="D66" i="2"/>
  <c r="G48" i="2"/>
  <c r="F66" i="2"/>
  <c r="F57" i="2"/>
  <c r="K49" i="3"/>
  <c r="B39" i="2"/>
  <c r="B38" i="2"/>
  <c r="B31" i="2"/>
  <c r="G12" i="1"/>
  <c r="G13" i="1"/>
  <c r="G14" i="1" s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H11" i="1"/>
  <c r="I11" i="1"/>
  <c r="J11" i="1"/>
  <c r="K11" i="1"/>
  <c r="G11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AA13" i="1"/>
  <c r="AA14" i="1" s="1"/>
  <c r="AA51" i="2" s="1"/>
  <c r="F13" i="1"/>
  <c r="F14" i="1" s="1"/>
  <c r="E13" i="1"/>
  <c r="E14" i="1" s="1"/>
  <c r="D13" i="1"/>
  <c r="D14" i="1" s="1"/>
  <c r="C13" i="1"/>
  <c r="C14" i="1" s="1"/>
  <c r="B13" i="1"/>
  <c r="B14" i="1" s="1"/>
  <c r="AE13" i="1"/>
  <c r="AE14" i="1" s="1"/>
  <c r="AD13" i="1"/>
  <c r="AD14" i="1" s="1"/>
  <c r="AC13" i="1"/>
  <c r="AC14" i="1" s="1"/>
  <c r="AB13" i="1"/>
  <c r="AB14" i="1" s="1"/>
  <c r="Z13" i="1"/>
  <c r="Z14" i="1" s="1"/>
  <c r="X13" i="1"/>
  <c r="X14" i="1" s="1"/>
  <c r="W13" i="1"/>
  <c r="W14" i="1" s="1"/>
  <c r="V13" i="1"/>
  <c r="V14" i="1" s="1"/>
  <c r="U13" i="1"/>
  <c r="U14" i="1" s="1"/>
  <c r="T13" i="1"/>
  <c r="T14" i="1" s="1"/>
  <c r="S13" i="1"/>
  <c r="S14" i="1" s="1"/>
  <c r="R13" i="1"/>
  <c r="R14" i="1" s="1"/>
  <c r="P13" i="1"/>
  <c r="P14" i="1" s="1"/>
  <c r="O13" i="1"/>
  <c r="O14" i="1" s="1"/>
  <c r="N13" i="1"/>
  <c r="N14" i="1" s="1"/>
  <c r="M13" i="1"/>
  <c r="M14" i="1" s="1"/>
  <c r="L13" i="1"/>
  <c r="L14" i="1" s="1"/>
  <c r="L50" i="2" s="1"/>
  <c r="K13" i="1"/>
  <c r="K14" i="1" s="1"/>
  <c r="J13" i="1"/>
  <c r="J14" i="1" s="1"/>
  <c r="H13" i="1"/>
  <c r="H14" i="1" s="1"/>
  <c r="H48" i="2" l="1"/>
  <c r="G66" i="2"/>
  <c r="G57" i="2"/>
  <c r="AB51" i="2"/>
  <c r="AC51" i="2" s="1"/>
  <c r="AD51" i="2" s="1"/>
  <c r="AE51" i="2" s="1"/>
  <c r="AF51" i="2" s="1"/>
  <c r="B2" i="3" s="1"/>
  <c r="M50" i="2"/>
  <c r="N50" i="2" s="1"/>
  <c r="O50" i="2" s="1"/>
  <c r="P50" i="2" s="1"/>
  <c r="AP12" i="1"/>
  <c r="D59" i="1" s="1"/>
  <c r="B61" i="1"/>
  <c r="C61" i="1" s="1"/>
  <c r="B59" i="1"/>
  <c r="C59" i="1" s="1"/>
  <c r="B60" i="1"/>
  <c r="C60" i="1" s="1"/>
  <c r="B58" i="1"/>
  <c r="C58" i="1" s="1"/>
  <c r="L59" i="2"/>
  <c r="L68" i="2"/>
  <c r="AA69" i="2"/>
  <c r="BB16" i="1"/>
  <c r="B32" i="2"/>
  <c r="B33" i="2"/>
  <c r="B4" i="3"/>
  <c r="I13" i="1"/>
  <c r="I14" i="1" s="1"/>
  <c r="Q13" i="1"/>
  <c r="Q14" i="1" s="1"/>
  <c r="Y13" i="1"/>
  <c r="Y14" i="1" s="1"/>
  <c r="AA60" i="2" l="1"/>
  <c r="B3" i="3"/>
  <c r="I48" i="2"/>
  <c r="H66" i="2"/>
  <c r="H57" i="2"/>
  <c r="D49" i="2"/>
  <c r="D58" i="2" s="1"/>
  <c r="B67" i="2"/>
  <c r="Q50" i="2"/>
  <c r="R50" i="2" s="1"/>
  <c r="S50" i="2" s="1"/>
  <c r="T50" i="2" s="1"/>
  <c r="U50" i="2" s="1"/>
  <c r="V50" i="2" s="1"/>
  <c r="W50" i="2" s="1"/>
  <c r="X50" i="2" s="1"/>
  <c r="Y50" i="2" s="1"/>
  <c r="Z50" i="2" s="1"/>
  <c r="AA50" i="2" s="1"/>
  <c r="AB50" i="2" s="1"/>
  <c r="AC50" i="2" s="1"/>
  <c r="AD50" i="2" s="1"/>
  <c r="AE50" i="2" s="1"/>
  <c r="AF50" i="2" s="1"/>
  <c r="AP14" i="1"/>
  <c r="AR13" i="1"/>
  <c r="AO13" i="1"/>
  <c r="BD13" i="1"/>
  <c r="BC13" i="1"/>
  <c r="AK13" i="1"/>
  <c r="F12" i="3" s="1"/>
  <c r="AV13" i="1"/>
  <c r="AH13" i="1"/>
  <c r="BE13" i="1"/>
  <c r="AN13" i="1"/>
  <c r="I12" i="3" s="1"/>
  <c r="AU13" i="1"/>
  <c r="AY13" i="1"/>
  <c r="AT13" i="1"/>
  <c r="O12" i="3" s="1"/>
  <c r="AI13" i="1"/>
  <c r="D12" i="3" s="1"/>
  <c r="AX13" i="1"/>
  <c r="AS13" i="1"/>
  <c r="BG13" i="1"/>
  <c r="AW13" i="1"/>
  <c r="AM13" i="1"/>
  <c r="BI13" i="1"/>
  <c r="BF13" i="1"/>
  <c r="AJ13" i="1"/>
  <c r="E12" i="3" s="1"/>
  <c r="BH13" i="1"/>
  <c r="BB13" i="1"/>
  <c r="AL13" i="1"/>
  <c r="G12" i="3" s="1"/>
  <c r="AZ13" i="1"/>
  <c r="BA13" i="1"/>
  <c r="AQ13" i="1"/>
  <c r="AQ16" i="1"/>
  <c r="BE16" i="1"/>
  <c r="AV16" i="1"/>
  <c r="AU16" i="1"/>
  <c r="AR16" i="1"/>
  <c r="BG16" i="1"/>
  <c r="AZ16" i="1"/>
  <c r="BH16" i="1"/>
  <c r="AX16" i="1"/>
  <c r="AT16" i="1"/>
  <c r="AS16" i="1"/>
  <c r="BA16" i="1"/>
  <c r="BD16" i="1"/>
  <c r="BF16" i="1"/>
  <c r="BI16" i="1"/>
  <c r="AW16" i="1"/>
  <c r="AY16" i="1"/>
  <c r="BC16" i="1"/>
  <c r="AB69" i="2"/>
  <c r="AB60" i="2"/>
  <c r="C58" i="2"/>
  <c r="C67" i="2"/>
  <c r="M59" i="2"/>
  <c r="M68" i="2"/>
  <c r="H12" i="3"/>
  <c r="J12" i="3"/>
  <c r="C12" i="3"/>
  <c r="J48" i="2" l="1"/>
  <c r="I57" i="2"/>
  <c r="I66" i="2"/>
  <c r="E49" i="2"/>
  <c r="F49" i="2" s="1"/>
  <c r="G49" i="2" s="1"/>
  <c r="H49" i="2" s="1"/>
  <c r="I49" i="2" s="1"/>
  <c r="J49" i="2" s="1"/>
  <c r="K49" i="2" s="1"/>
  <c r="L49" i="2" s="1"/>
  <c r="M49" i="2" s="1"/>
  <c r="N49" i="2" s="1"/>
  <c r="O49" i="2" s="1"/>
  <c r="P49" i="2" s="1"/>
  <c r="Q49" i="2" s="1"/>
  <c r="R49" i="2" s="1"/>
  <c r="S49" i="2" s="1"/>
  <c r="T49" i="2" s="1"/>
  <c r="U49" i="2" s="1"/>
  <c r="V49" i="2" s="1"/>
  <c r="W49" i="2" s="1"/>
  <c r="X49" i="2" s="1"/>
  <c r="Y49" i="2" s="1"/>
  <c r="Z49" i="2" s="1"/>
  <c r="AA49" i="2" s="1"/>
  <c r="AB49" i="2" s="1"/>
  <c r="AC49" i="2" s="1"/>
  <c r="AD49" i="2" s="1"/>
  <c r="AE49" i="2" s="1"/>
  <c r="AF49" i="2" s="1"/>
  <c r="AG14" i="1"/>
  <c r="AM14" i="1"/>
  <c r="AT14" i="1"/>
  <c r="AL14" i="1"/>
  <c r="AJ14" i="1"/>
  <c r="AH14" i="1"/>
  <c r="AK14" i="1"/>
  <c r="AI14" i="1"/>
  <c r="AN14" i="1"/>
  <c r="AO14" i="1"/>
  <c r="AB12" i="3"/>
  <c r="AA12" i="3"/>
  <c r="V12" i="3"/>
  <c r="AD12" i="3"/>
  <c r="N12" i="3"/>
  <c r="N59" i="2"/>
  <c r="N68" i="2"/>
  <c r="Z12" i="3"/>
  <c r="U12" i="3"/>
  <c r="D67" i="2"/>
  <c r="L12" i="3"/>
  <c r="P12" i="3"/>
  <c r="M12" i="3"/>
  <c r="T12" i="3"/>
  <c r="S12" i="3"/>
  <c r="R12" i="3"/>
  <c r="AC12" i="3"/>
  <c r="X12" i="3"/>
  <c r="Y12" i="3"/>
  <c r="W12" i="3"/>
  <c r="Q12" i="3"/>
  <c r="AC69" i="2"/>
  <c r="AC60" i="2"/>
  <c r="K48" i="2" l="1"/>
  <c r="J66" i="2"/>
  <c r="J57" i="2"/>
  <c r="AG52" i="2"/>
  <c r="AH52" i="2" s="1"/>
  <c r="AI52" i="2" s="1"/>
  <c r="AJ52" i="2" s="1"/>
  <c r="AK52" i="2" s="1"/>
  <c r="AL52" i="2" s="1"/>
  <c r="AM52" i="2" s="1"/>
  <c r="AN52" i="2" s="1"/>
  <c r="AO52" i="2" s="1"/>
  <c r="AP52" i="2" s="1"/>
  <c r="AG50" i="2"/>
  <c r="AH50" i="2" s="1"/>
  <c r="AI50" i="2" s="1"/>
  <c r="AJ50" i="2" s="1"/>
  <c r="AK50" i="2" s="1"/>
  <c r="AL50" i="2" s="1"/>
  <c r="AM50" i="2" s="1"/>
  <c r="AN50" i="2" s="1"/>
  <c r="AO50" i="2" s="1"/>
  <c r="AP50" i="2" s="1"/>
  <c r="AG51" i="2"/>
  <c r="AH51" i="2" s="1"/>
  <c r="AI51" i="2" s="1"/>
  <c r="AJ51" i="2" s="1"/>
  <c r="AK51" i="2" s="1"/>
  <c r="AL51" i="2" s="1"/>
  <c r="AM51" i="2" s="1"/>
  <c r="AN51" i="2" s="1"/>
  <c r="AO51" i="2" s="1"/>
  <c r="AP51" i="2" s="1"/>
  <c r="AG49" i="2"/>
  <c r="AH49" i="2" s="1"/>
  <c r="AI49" i="2" s="1"/>
  <c r="AJ49" i="2" s="1"/>
  <c r="AK49" i="2" s="1"/>
  <c r="AL49" i="2" s="1"/>
  <c r="AM49" i="2" s="1"/>
  <c r="AN49" i="2" s="1"/>
  <c r="AO49" i="2" s="1"/>
  <c r="AP49" i="2" s="1"/>
  <c r="AX14" i="1"/>
  <c r="AY14" i="1"/>
  <c r="BB14" i="1"/>
  <c r="BI14" i="1"/>
  <c r="BD14" i="1"/>
  <c r="AU14" i="1"/>
  <c r="BE14" i="1"/>
  <c r="AV14" i="1"/>
  <c r="AZ14" i="1"/>
  <c r="AQ14" i="1"/>
  <c r="BH14" i="1"/>
  <c r="BA14" i="1"/>
  <c r="AS14" i="1"/>
  <c r="AR14" i="1"/>
  <c r="BC14" i="1"/>
  <c r="AW14" i="1"/>
  <c r="BF14" i="1"/>
  <c r="BG14" i="1"/>
  <c r="B59" i="3"/>
  <c r="AG94" i="3" s="1"/>
  <c r="B13" i="3"/>
  <c r="C13" i="3" s="1"/>
  <c r="D13" i="3" s="1"/>
  <c r="E13" i="3" s="1"/>
  <c r="F13" i="3" s="1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O59" i="2"/>
  <c r="O68" i="2"/>
  <c r="AD69" i="2"/>
  <c r="AD60" i="2"/>
  <c r="E67" i="2"/>
  <c r="E58" i="2"/>
  <c r="AG16" i="1"/>
  <c r="AN16" i="1"/>
  <c r="AO16" i="1"/>
  <c r="AH16" i="1"/>
  <c r="AI16" i="1"/>
  <c r="AK16" i="1"/>
  <c r="AM16" i="1"/>
  <c r="AJ16" i="1"/>
  <c r="AL16" i="1"/>
  <c r="B15" i="3"/>
  <c r="J6" i="3"/>
  <c r="L48" i="2" l="1"/>
  <c r="K57" i="2"/>
  <c r="K66" i="2"/>
  <c r="AQ49" i="2"/>
  <c r="AR49" i="2" s="1"/>
  <c r="AS49" i="2" s="1"/>
  <c r="AT49" i="2" s="1"/>
  <c r="AU49" i="2" s="1"/>
  <c r="AV49" i="2" s="1"/>
  <c r="AW49" i="2" s="1"/>
  <c r="AX49" i="2" s="1"/>
  <c r="AY49" i="2" s="1"/>
  <c r="AZ49" i="2" s="1"/>
  <c r="BA49" i="2" s="1"/>
  <c r="BB49" i="2" s="1"/>
  <c r="BC49" i="2" s="1"/>
  <c r="BD49" i="2" s="1"/>
  <c r="BE49" i="2" s="1"/>
  <c r="BF49" i="2" s="1"/>
  <c r="BG49" i="2" s="1"/>
  <c r="BH49" i="2" s="1"/>
  <c r="BI49" i="2" s="1"/>
  <c r="BJ49" i="2" s="1"/>
  <c r="AQ52" i="2"/>
  <c r="AG70" i="2"/>
  <c r="AG61" i="2"/>
  <c r="AQ50" i="2"/>
  <c r="AR50" i="2" s="1"/>
  <c r="AS50" i="2" s="1"/>
  <c r="AT50" i="2" s="1"/>
  <c r="AU50" i="2" s="1"/>
  <c r="AV50" i="2" s="1"/>
  <c r="AW50" i="2" s="1"/>
  <c r="AX50" i="2" s="1"/>
  <c r="AY50" i="2" s="1"/>
  <c r="AZ50" i="2" s="1"/>
  <c r="BA50" i="2" s="1"/>
  <c r="BB50" i="2" s="1"/>
  <c r="BC50" i="2" s="1"/>
  <c r="BD50" i="2" s="1"/>
  <c r="BE50" i="2" s="1"/>
  <c r="BF50" i="2" s="1"/>
  <c r="BG50" i="2" s="1"/>
  <c r="BH50" i="2" s="1"/>
  <c r="BI50" i="2" s="1"/>
  <c r="BJ50" i="2" s="1"/>
  <c r="AQ51" i="2"/>
  <c r="AR51" i="2" s="1"/>
  <c r="AS51" i="2" s="1"/>
  <c r="AT51" i="2" s="1"/>
  <c r="AU51" i="2" s="1"/>
  <c r="AV51" i="2" s="1"/>
  <c r="AW51" i="2" s="1"/>
  <c r="AX51" i="2" s="1"/>
  <c r="AY51" i="2" s="1"/>
  <c r="AZ51" i="2" s="1"/>
  <c r="BA51" i="2" s="1"/>
  <c r="BB51" i="2" s="1"/>
  <c r="BC51" i="2" s="1"/>
  <c r="BD51" i="2" s="1"/>
  <c r="BE51" i="2" s="1"/>
  <c r="BF51" i="2" s="1"/>
  <c r="BG51" i="2" s="1"/>
  <c r="BH51" i="2" s="1"/>
  <c r="BI51" i="2" s="1"/>
  <c r="BJ51" i="2" s="1"/>
  <c r="AE69" i="2"/>
  <c r="AE60" i="2"/>
  <c r="AH70" i="2"/>
  <c r="AH61" i="2"/>
  <c r="P68" i="2"/>
  <c r="P59" i="2"/>
  <c r="F67" i="2"/>
  <c r="F58" i="2"/>
  <c r="R13" i="3"/>
  <c r="E39" i="2" l="1"/>
  <c r="D39" i="2"/>
  <c r="D32" i="2"/>
  <c r="E32" i="2"/>
  <c r="E37" i="2"/>
  <c r="D37" i="2"/>
  <c r="E30" i="2"/>
  <c r="D30" i="2"/>
  <c r="D31" i="2"/>
  <c r="E38" i="2"/>
  <c r="D38" i="2"/>
  <c r="E31" i="2"/>
  <c r="AR52" i="2"/>
  <c r="AS52" i="2" s="1"/>
  <c r="AT52" i="2" s="1"/>
  <c r="AU52" i="2" s="1"/>
  <c r="AV52" i="2" s="1"/>
  <c r="AW52" i="2" s="1"/>
  <c r="AX52" i="2" s="1"/>
  <c r="AY52" i="2" s="1"/>
  <c r="AZ52" i="2" s="1"/>
  <c r="BA52" i="2" s="1"/>
  <c r="BB52" i="2" s="1"/>
  <c r="BC52" i="2" s="1"/>
  <c r="BD52" i="2" s="1"/>
  <c r="BE52" i="2" s="1"/>
  <c r="BF52" i="2" s="1"/>
  <c r="BG52" i="2" s="1"/>
  <c r="BH52" i="2" s="1"/>
  <c r="BI52" i="2" s="1"/>
  <c r="BJ52" i="2" s="1"/>
  <c r="AQ70" i="2"/>
  <c r="M48" i="2"/>
  <c r="L57" i="2"/>
  <c r="L66" i="2"/>
  <c r="AI70" i="2"/>
  <c r="AI61" i="2"/>
  <c r="Q68" i="2"/>
  <c r="Q59" i="2"/>
  <c r="G67" i="2"/>
  <c r="G58" i="2"/>
  <c r="S13" i="3"/>
  <c r="T13" i="3" s="1"/>
  <c r="U13" i="3" s="1"/>
  <c r="AF60" i="2"/>
  <c r="AF69" i="2"/>
  <c r="E40" i="2" l="1"/>
  <c r="D40" i="2"/>
  <c r="E33" i="2"/>
  <c r="BJ61" i="2"/>
  <c r="D33" i="2"/>
  <c r="N48" i="2"/>
  <c r="M57" i="2"/>
  <c r="M66" i="2"/>
  <c r="R68" i="2"/>
  <c r="R59" i="2"/>
  <c r="AG60" i="2"/>
  <c r="AG69" i="2"/>
  <c r="V13" i="3"/>
  <c r="H58" i="2"/>
  <c r="H67" i="2"/>
  <c r="AJ61" i="2"/>
  <c r="AJ70" i="2"/>
  <c r="W13" i="3" l="1"/>
  <c r="O48" i="2"/>
  <c r="N66" i="2"/>
  <c r="N57" i="2"/>
  <c r="AH60" i="2"/>
  <c r="AH69" i="2"/>
  <c r="I58" i="2"/>
  <c r="I67" i="2"/>
  <c r="X13" i="3"/>
  <c r="Y13" i="3" s="1"/>
  <c r="Z13" i="3" s="1"/>
  <c r="AA13" i="3" s="1"/>
  <c r="AB13" i="3" s="1"/>
  <c r="AC13" i="3" s="1"/>
  <c r="AD13" i="3" s="1"/>
  <c r="AE13" i="3" s="1"/>
  <c r="B7" i="3" s="1"/>
  <c r="AK61" i="2"/>
  <c r="AK70" i="2"/>
  <c r="S68" i="2"/>
  <c r="S59" i="2"/>
  <c r="P48" i="2" l="1"/>
  <c r="O66" i="2"/>
  <c r="O57" i="2"/>
  <c r="B6" i="3"/>
  <c r="J58" i="2"/>
  <c r="J67" i="2"/>
  <c r="AL61" i="2"/>
  <c r="AL70" i="2"/>
  <c r="T68" i="2"/>
  <c r="T59" i="2"/>
  <c r="E7" i="3"/>
  <c r="AI69" i="2"/>
  <c r="AI60" i="2"/>
  <c r="Q48" i="2" l="1"/>
  <c r="P66" i="2"/>
  <c r="P57" i="2"/>
  <c r="E6" i="3"/>
  <c r="H6" i="3" s="1"/>
  <c r="C14" i="3" s="1"/>
  <c r="AJ69" i="2"/>
  <c r="AJ60" i="2"/>
  <c r="AM70" i="2"/>
  <c r="AM61" i="2"/>
  <c r="U59" i="2"/>
  <c r="U68" i="2"/>
  <c r="H7" i="3"/>
  <c r="K67" i="2"/>
  <c r="K58" i="2"/>
  <c r="R48" i="2" l="1"/>
  <c r="Q66" i="2"/>
  <c r="Q57" i="2"/>
  <c r="O14" i="3"/>
  <c r="T14" i="3"/>
  <c r="Q14" i="3"/>
  <c r="W14" i="3"/>
  <c r="V14" i="3"/>
  <c r="J14" i="3"/>
  <c r="H14" i="3"/>
  <c r="M14" i="3"/>
  <c r="U14" i="3"/>
  <c r="R14" i="3"/>
  <c r="C15" i="3"/>
  <c r="F14" i="3"/>
  <c r="X14" i="3"/>
  <c r="K14" i="3"/>
  <c r="AA14" i="3"/>
  <c r="E14" i="3"/>
  <c r="AD14" i="3"/>
  <c r="Y14" i="3"/>
  <c r="I14" i="3"/>
  <c r="AE14" i="3"/>
  <c r="AF14" i="3" s="1"/>
  <c r="L14" i="3"/>
  <c r="P14" i="3"/>
  <c r="D14" i="3"/>
  <c r="AC14" i="3"/>
  <c r="G14" i="3"/>
  <c r="Z14" i="3"/>
  <c r="AB14" i="3"/>
  <c r="S14" i="3"/>
  <c r="N14" i="3"/>
  <c r="P16" i="3"/>
  <c r="AU93" i="3" s="1"/>
  <c r="Z16" i="3"/>
  <c r="BE93" i="3" s="1"/>
  <c r="V16" i="3"/>
  <c r="BA93" i="3" s="1"/>
  <c r="O16" i="3"/>
  <c r="AT93" i="3" s="1"/>
  <c r="T16" i="3"/>
  <c r="AY93" i="3" s="1"/>
  <c r="K16" i="3"/>
  <c r="S16" i="3"/>
  <c r="AX93" i="3" s="1"/>
  <c r="J16" i="3"/>
  <c r="AO93" i="3" s="1"/>
  <c r="I16" i="3"/>
  <c r="AN93" i="3" s="1"/>
  <c r="M16" i="3"/>
  <c r="AR93" i="3" s="1"/>
  <c r="D16" i="3"/>
  <c r="AI93" i="3" s="1"/>
  <c r="G16" i="3"/>
  <c r="AL93" i="3" s="1"/>
  <c r="N16" i="3"/>
  <c r="AS93" i="3" s="1"/>
  <c r="X16" i="3"/>
  <c r="BC93" i="3" s="1"/>
  <c r="AC16" i="3"/>
  <c r="BH93" i="3" s="1"/>
  <c r="Q16" i="3"/>
  <c r="AV93" i="3" s="1"/>
  <c r="L16" i="3"/>
  <c r="AQ93" i="3" s="1"/>
  <c r="Y16" i="3"/>
  <c r="BD93" i="3" s="1"/>
  <c r="C16" i="3"/>
  <c r="R16" i="3"/>
  <c r="AW93" i="3" s="1"/>
  <c r="W16" i="3"/>
  <c r="BB93" i="3" s="1"/>
  <c r="E16" i="3"/>
  <c r="AJ93" i="3" s="1"/>
  <c r="AB16" i="3"/>
  <c r="BG93" i="3" s="1"/>
  <c r="F16" i="3"/>
  <c r="AK93" i="3" s="1"/>
  <c r="AA16" i="3"/>
  <c r="BF93" i="3" s="1"/>
  <c r="AE16" i="3"/>
  <c r="U16" i="3"/>
  <c r="AZ93" i="3" s="1"/>
  <c r="AD16" i="3"/>
  <c r="BI93" i="3" s="1"/>
  <c r="H16" i="3"/>
  <c r="AM93" i="3" s="1"/>
  <c r="L67" i="2"/>
  <c r="L58" i="2"/>
  <c r="AN70" i="2"/>
  <c r="AN61" i="2"/>
  <c r="AK69" i="2"/>
  <c r="AK60" i="2"/>
  <c r="V59" i="2"/>
  <c r="V68" i="2"/>
  <c r="C17" i="3" l="1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V17" i="3" s="1"/>
  <c r="W17" i="3" s="1"/>
  <c r="H9" i="3" s="1"/>
  <c r="AH93" i="3"/>
  <c r="AF16" i="3"/>
  <c r="BJ93" i="3"/>
  <c r="AP93" i="3"/>
  <c r="S48" i="2"/>
  <c r="R66" i="2"/>
  <c r="R57" i="2"/>
  <c r="D15" i="3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D15" i="3" s="1"/>
  <c r="AE15" i="3" s="1"/>
  <c r="AO70" i="2"/>
  <c r="AO61" i="2"/>
  <c r="AL69" i="2"/>
  <c r="AL60" i="2"/>
  <c r="W59" i="2"/>
  <c r="W68" i="2"/>
  <c r="M67" i="2"/>
  <c r="M58" i="2"/>
  <c r="T48" i="2" l="1"/>
  <c r="S57" i="2"/>
  <c r="S66" i="2"/>
  <c r="AM69" i="2"/>
  <c r="AM60" i="2"/>
  <c r="N67" i="2"/>
  <c r="N58" i="2"/>
  <c r="X17" i="3"/>
  <c r="Y17" i="3" s="1"/>
  <c r="Z17" i="3" s="1"/>
  <c r="AA17" i="3" s="1"/>
  <c r="AB17" i="3" s="1"/>
  <c r="AC17" i="3" s="1"/>
  <c r="AD17" i="3" s="1"/>
  <c r="AE17" i="3" s="1"/>
  <c r="X68" i="2"/>
  <c r="X59" i="2"/>
  <c r="AP70" i="2"/>
  <c r="AP61" i="2"/>
  <c r="U48" i="2" l="1"/>
  <c r="T57" i="2"/>
  <c r="T66" i="2"/>
  <c r="O67" i="2"/>
  <c r="O58" i="2"/>
  <c r="AQ61" i="2"/>
  <c r="Y68" i="2"/>
  <c r="Y59" i="2"/>
  <c r="AN60" i="2"/>
  <c r="AN69" i="2"/>
  <c r="V48" i="2" l="1"/>
  <c r="U57" i="2"/>
  <c r="U66" i="2"/>
  <c r="AO60" i="2"/>
  <c r="AO69" i="2"/>
  <c r="AR61" i="2"/>
  <c r="AR70" i="2"/>
  <c r="Z68" i="2"/>
  <c r="Z59" i="2"/>
  <c r="P67" i="2"/>
  <c r="P58" i="2"/>
  <c r="W48" i="2" l="1"/>
  <c r="V66" i="2"/>
  <c r="V57" i="2"/>
  <c r="Q58" i="2"/>
  <c r="Q67" i="2"/>
  <c r="AS61" i="2"/>
  <c r="AS70" i="2"/>
  <c r="AA68" i="2"/>
  <c r="AA59" i="2"/>
  <c r="AP60" i="2"/>
  <c r="AP69" i="2"/>
  <c r="X48" i="2" l="1"/>
  <c r="W66" i="2"/>
  <c r="W57" i="2"/>
  <c r="AQ69" i="2"/>
  <c r="AQ60" i="2"/>
  <c r="AT61" i="2"/>
  <c r="AT70" i="2"/>
  <c r="AB68" i="2"/>
  <c r="AB59" i="2"/>
  <c r="R67" i="2"/>
  <c r="R58" i="2"/>
  <c r="Y48" i="2" l="1"/>
  <c r="X66" i="2"/>
  <c r="X57" i="2"/>
  <c r="S67" i="2"/>
  <c r="S58" i="2"/>
  <c r="AU70" i="2"/>
  <c r="AU61" i="2"/>
  <c r="AC59" i="2"/>
  <c r="AC68" i="2"/>
  <c r="AR69" i="2"/>
  <c r="AR60" i="2"/>
  <c r="Z48" i="2" l="1"/>
  <c r="Y66" i="2"/>
  <c r="Y57" i="2"/>
  <c r="AS69" i="2"/>
  <c r="AS60" i="2"/>
  <c r="AV70" i="2"/>
  <c r="AV61" i="2"/>
  <c r="AD59" i="2"/>
  <c r="AD68" i="2"/>
  <c r="T67" i="2"/>
  <c r="T58" i="2"/>
  <c r="AA48" i="2" l="1"/>
  <c r="Z66" i="2"/>
  <c r="Z57" i="2"/>
  <c r="U67" i="2"/>
  <c r="U58" i="2"/>
  <c r="AW70" i="2"/>
  <c r="AW61" i="2"/>
  <c r="AE59" i="2"/>
  <c r="AE68" i="2"/>
  <c r="AT69" i="2"/>
  <c r="AT60" i="2"/>
  <c r="AB48" i="2" l="1"/>
  <c r="AA57" i="2"/>
  <c r="AA66" i="2"/>
  <c r="AU69" i="2"/>
  <c r="AU60" i="2"/>
  <c r="AX70" i="2"/>
  <c r="AX61" i="2"/>
  <c r="AF68" i="2"/>
  <c r="AF59" i="2"/>
  <c r="V67" i="2"/>
  <c r="V58" i="2"/>
  <c r="AC48" i="2" l="1"/>
  <c r="AB57" i="2"/>
  <c r="AB66" i="2"/>
  <c r="W67" i="2"/>
  <c r="W58" i="2"/>
  <c r="AY70" i="2"/>
  <c r="AY61" i="2"/>
  <c r="AG68" i="2"/>
  <c r="AG59" i="2"/>
  <c r="AV60" i="2"/>
  <c r="AV69" i="2"/>
  <c r="AD48" i="2" l="1"/>
  <c r="AC57" i="2"/>
  <c r="AC66" i="2"/>
  <c r="AW60" i="2"/>
  <c r="AW69" i="2"/>
  <c r="AZ61" i="2"/>
  <c r="AZ70" i="2"/>
  <c r="AH68" i="2"/>
  <c r="AH59" i="2"/>
  <c r="X67" i="2"/>
  <c r="X58" i="2"/>
  <c r="AE48" i="2" l="1"/>
  <c r="AD66" i="2"/>
  <c r="AD57" i="2"/>
  <c r="Y58" i="2"/>
  <c r="Y67" i="2"/>
  <c r="BA61" i="2"/>
  <c r="BA70" i="2"/>
  <c r="AI68" i="2"/>
  <c r="AI59" i="2"/>
  <c r="AX60" i="2"/>
  <c r="AX69" i="2"/>
  <c r="AF48" i="2" l="1"/>
  <c r="AE66" i="2"/>
  <c r="AE57" i="2"/>
  <c r="AY69" i="2"/>
  <c r="AY60" i="2"/>
  <c r="BB61" i="2"/>
  <c r="BB70" i="2"/>
  <c r="AJ68" i="2"/>
  <c r="AJ59" i="2"/>
  <c r="Z67" i="2"/>
  <c r="Z58" i="2"/>
  <c r="AG48" i="2" l="1"/>
  <c r="AF66" i="2"/>
  <c r="AF57" i="2"/>
  <c r="AA67" i="2"/>
  <c r="AA58" i="2"/>
  <c r="BC70" i="2"/>
  <c r="BC61" i="2"/>
  <c r="AK59" i="2"/>
  <c r="AK68" i="2"/>
  <c r="AZ69" i="2"/>
  <c r="AZ60" i="2"/>
  <c r="AH48" i="2" l="1"/>
  <c r="AG66" i="2"/>
  <c r="AG57" i="2"/>
  <c r="BA69" i="2"/>
  <c r="BA60" i="2"/>
  <c r="BD70" i="2"/>
  <c r="BD61" i="2"/>
  <c r="AL59" i="2"/>
  <c r="AL68" i="2"/>
  <c r="AB67" i="2"/>
  <c r="AB58" i="2"/>
  <c r="AI48" i="2" l="1"/>
  <c r="AH66" i="2"/>
  <c r="AH57" i="2"/>
  <c r="AC67" i="2"/>
  <c r="AC58" i="2"/>
  <c r="BE70" i="2"/>
  <c r="BE61" i="2"/>
  <c r="AM59" i="2"/>
  <c r="AM68" i="2"/>
  <c r="BB69" i="2"/>
  <c r="BB60" i="2"/>
  <c r="AJ48" i="2" l="1"/>
  <c r="AI57" i="2"/>
  <c r="AI66" i="2"/>
  <c r="BC69" i="2"/>
  <c r="BC60" i="2"/>
  <c r="BF70" i="2"/>
  <c r="BF61" i="2"/>
  <c r="AN68" i="2"/>
  <c r="AN59" i="2"/>
  <c r="AD67" i="2"/>
  <c r="AD58" i="2"/>
  <c r="AK48" i="2" l="1"/>
  <c r="AJ57" i="2"/>
  <c r="AJ66" i="2"/>
  <c r="AE67" i="2"/>
  <c r="AE58" i="2"/>
  <c r="BG70" i="2"/>
  <c r="BG61" i="2"/>
  <c r="AO68" i="2"/>
  <c r="AO59" i="2"/>
  <c r="BD60" i="2"/>
  <c r="BD69" i="2"/>
  <c r="AL48" i="2" l="1"/>
  <c r="AK57" i="2"/>
  <c r="AK66" i="2"/>
  <c r="BE60" i="2"/>
  <c r="BE69" i="2"/>
  <c r="BH61" i="2"/>
  <c r="BH70" i="2"/>
  <c r="AP68" i="2"/>
  <c r="AP59" i="2"/>
  <c r="AF67" i="2"/>
  <c r="AF58" i="2"/>
  <c r="AM48" i="2" l="1"/>
  <c r="AL66" i="2"/>
  <c r="AL57" i="2"/>
  <c r="AG67" i="2"/>
  <c r="AG58" i="2"/>
  <c r="BG44" i="2"/>
  <c r="BI61" i="2"/>
  <c r="BI70" i="2"/>
  <c r="AQ68" i="2"/>
  <c r="AQ59" i="2"/>
  <c r="BF60" i="2"/>
  <c r="BF69" i="2"/>
  <c r="AN48" i="2" l="1"/>
  <c r="AM66" i="2"/>
  <c r="AM57" i="2"/>
  <c r="BG69" i="2"/>
  <c r="BG60" i="2"/>
  <c r="BJ70" i="2"/>
  <c r="AR68" i="2"/>
  <c r="AR59" i="2"/>
  <c r="AH67" i="2"/>
  <c r="AH58" i="2"/>
  <c r="AO48" i="2" l="1"/>
  <c r="AN66" i="2"/>
  <c r="AN57" i="2"/>
  <c r="AI67" i="2"/>
  <c r="AI58" i="2"/>
  <c r="AS59" i="2"/>
  <c r="AS68" i="2"/>
  <c r="BH69" i="2"/>
  <c r="BH60" i="2"/>
  <c r="AP48" i="2" l="1"/>
  <c r="AO66" i="2"/>
  <c r="AO57" i="2"/>
  <c r="BI69" i="2"/>
  <c r="BI60" i="2"/>
  <c r="AT59" i="2"/>
  <c r="AT68" i="2"/>
  <c r="AJ67" i="2"/>
  <c r="AJ58" i="2"/>
  <c r="AQ48" i="2" l="1"/>
  <c r="AP66" i="2"/>
  <c r="AP57" i="2"/>
  <c r="AK67" i="2"/>
  <c r="AK58" i="2"/>
  <c r="AU59" i="2"/>
  <c r="AU68" i="2"/>
  <c r="BJ69" i="2"/>
  <c r="BJ60" i="2"/>
  <c r="AR48" i="2" l="1"/>
  <c r="AQ57" i="2"/>
  <c r="AQ66" i="2"/>
  <c r="AV68" i="2"/>
  <c r="AV59" i="2"/>
  <c r="AL67" i="2"/>
  <c r="AL58" i="2"/>
  <c r="AS48" i="2" l="1"/>
  <c r="AR57" i="2"/>
  <c r="AR66" i="2"/>
  <c r="AM67" i="2"/>
  <c r="AM58" i="2"/>
  <c r="AW68" i="2"/>
  <c r="AW59" i="2"/>
  <c r="AT48" i="2" l="1"/>
  <c r="AS57" i="2"/>
  <c r="AS66" i="2"/>
  <c r="AX68" i="2"/>
  <c r="AX59" i="2"/>
  <c r="AN67" i="2"/>
  <c r="AN58" i="2"/>
  <c r="AU48" i="2" l="1"/>
  <c r="AT66" i="2"/>
  <c r="AT57" i="2"/>
  <c r="AO67" i="2"/>
  <c r="AO58" i="2"/>
  <c r="AY68" i="2"/>
  <c r="AY59" i="2"/>
  <c r="AV48" i="2" l="1"/>
  <c r="AU66" i="2"/>
  <c r="AU57" i="2"/>
  <c r="AZ68" i="2"/>
  <c r="AZ59" i="2"/>
  <c r="AP67" i="2"/>
  <c r="AP58" i="2"/>
  <c r="AW48" i="2" l="1"/>
  <c r="AV66" i="2"/>
  <c r="AV57" i="2"/>
  <c r="AQ67" i="2"/>
  <c r="AQ58" i="2"/>
  <c r="BA59" i="2"/>
  <c r="BA68" i="2"/>
  <c r="AX48" i="2" l="1"/>
  <c r="AW66" i="2"/>
  <c r="AW57" i="2"/>
  <c r="BB59" i="2"/>
  <c r="BB68" i="2"/>
  <c r="AR67" i="2"/>
  <c r="AR58" i="2"/>
  <c r="AY48" i="2" l="1"/>
  <c r="AX66" i="2"/>
  <c r="AX57" i="2"/>
  <c r="AS67" i="2"/>
  <c r="AS58" i="2"/>
  <c r="BC59" i="2"/>
  <c r="BC68" i="2"/>
  <c r="AZ48" i="2" l="1"/>
  <c r="AY57" i="2"/>
  <c r="AY66" i="2"/>
  <c r="BD68" i="2"/>
  <c r="BD59" i="2"/>
  <c r="AT67" i="2"/>
  <c r="AT58" i="2"/>
  <c r="BA48" i="2" l="1"/>
  <c r="AZ57" i="2"/>
  <c r="AZ66" i="2"/>
  <c r="AU67" i="2"/>
  <c r="AU58" i="2"/>
  <c r="BE68" i="2"/>
  <c r="BE59" i="2"/>
  <c r="BB48" i="2" l="1"/>
  <c r="BA57" i="2"/>
  <c r="BA66" i="2"/>
  <c r="BF68" i="2"/>
  <c r="BF59" i="2"/>
  <c r="AV67" i="2"/>
  <c r="AV58" i="2"/>
  <c r="BC48" i="2" l="1"/>
  <c r="BB66" i="2"/>
  <c r="BB57" i="2"/>
  <c r="AW67" i="2"/>
  <c r="AW58" i="2"/>
  <c r="BG68" i="2"/>
  <c r="BG59" i="2"/>
  <c r="BD48" i="2" l="1"/>
  <c r="BC66" i="2"/>
  <c r="BC57" i="2"/>
  <c r="BH68" i="2"/>
  <c r="BH59" i="2"/>
  <c r="AX67" i="2"/>
  <c r="AX58" i="2"/>
  <c r="BE48" i="2" l="1"/>
  <c r="BD66" i="2"/>
  <c r="BD57" i="2"/>
  <c r="AY67" i="2"/>
  <c r="AY58" i="2"/>
  <c r="BI59" i="2"/>
  <c r="BI68" i="2"/>
  <c r="BF48" i="2" l="1"/>
  <c r="BE66" i="2"/>
  <c r="BE57" i="2"/>
  <c r="BJ59" i="2"/>
  <c r="BJ68" i="2"/>
  <c r="AZ67" i="2"/>
  <c r="AZ58" i="2"/>
  <c r="BG48" i="2" l="1"/>
  <c r="BF66" i="2"/>
  <c r="BF57" i="2"/>
  <c r="BA67" i="2"/>
  <c r="BA58" i="2"/>
  <c r="BH48" i="2" l="1"/>
  <c r="BG57" i="2"/>
  <c r="BG66" i="2"/>
  <c r="BB67" i="2"/>
  <c r="BB58" i="2"/>
  <c r="BI48" i="2" l="1"/>
  <c r="BH57" i="2"/>
  <c r="BH66" i="2"/>
  <c r="BC67" i="2"/>
  <c r="BC58" i="2"/>
  <c r="BJ48" i="2" l="1"/>
  <c r="D29" i="2" s="1"/>
  <c r="BI57" i="2"/>
  <c r="BI66" i="2"/>
  <c r="BD67" i="2"/>
  <c r="BD58" i="2"/>
  <c r="D36" i="2" l="1"/>
  <c r="E29" i="2"/>
  <c r="E36" i="2"/>
  <c r="BJ66" i="2"/>
  <c r="BJ57" i="2"/>
  <c r="BE67" i="2"/>
  <c r="BE58" i="2"/>
  <c r="BF67" i="2" l="1"/>
  <c r="BF58" i="2"/>
  <c r="BG67" i="2" l="1"/>
  <c r="BG58" i="2"/>
  <c r="BH67" i="2" l="1"/>
  <c r="BH58" i="2"/>
  <c r="BI67" i="2" l="1"/>
  <c r="BI58" i="2"/>
  <c r="BJ67" i="2" l="1"/>
  <c r="BJ58" i="2"/>
  <c r="C50" i="3"/>
  <c r="D50" i="3" l="1"/>
  <c r="E50" i="3" s="1"/>
  <c r="F50" i="3" s="1"/>
  <c r="G50" i="3" s="1"/>
  <c r="H50" i="3" s="1"/>
  <c r="I50" i="3" s="1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T50" i="3" s="1"/>
  <c r="U50" i="3" s="1"/>
  <c r="V50" i="3" s="1"/>
  <c r="W50" i="3" s="1"/>
  <c r="X50" i="3" s="1"/>
  <c r="Y50" i="3" s="1"/>
  <c r="Z50" i="3" s="1"/>
  <c r="AA50" i="3" s="1"/>
  <c r="AB50" i="3" s="1"/>
  <c r="AC50" i="3" s="1"/>
  <c r="AD50" i="3" l="1"/>
  <c r="AE50" i="3" s="1"/>
  <c r="B52" i="3" l="1"/>
  <c r="F52" i="3" s="1"/>
  <c r="B53" i="3"/>
  <c r="F53" i="3" s="1"/>
  <c r="K58" i="3" s="1"/>
  <c r="C58" i="3" s="1"/>
  <c r="B54" i="3"/>
  <c r="K61" i="3" l="1"/>
  <c r="F54" i="3"/>
  <c r="Z62" i="3" s="1"/>
  <c r="K59" i="3" l="1"/>
  <c r="AD58" i="3"/>
  <c r="P58" i="3"/>
  <c r="AA58" i="3"/>
  <c r="I58" i="3"/>
  <c r="T58" i="3"/>
  <c r="AB58" i="3"/>
  <c r="L58" i="3"/>
  <c r="E58" i="3"/>
  <c r="V58" i="3"/>
  <c r="J58" i="3"/>
  <c r="X58" i="3"/>
  <c r="G58" i="3"/>
  <c r="D58" i="3"/>
  <c r="U58" i="3"/>
  <c r="AC58" i="3"/>
  <c r="O58" i="3"/>
  <c r="Q58" i="3"/>
  <c r="Y58" i="3"/>
  <c r="H58" i="3"/>
  <c r="F58" i="3"/>
  <c r="W58" i="3"/>
  <c r="M58" i="3"/>
  <c r="R58" i="3"/>
  <c r="Z58" i="3"/>
  <c r="N58" i="3"/>
  <c r="S58" i="3"/>
  <c r="I59" i="3" l="1"/>
  <c r="AN94" i="3" s="1"/>
  <c r="AP94" i="3"/>
  <c r="J59" i="3"/>
  <c r="AO94" i="3" s="1"/>
  <c r="L59" i="3"/>
  <c r="AQ94" i="3" s="1"/>
  <c r="O59" i="3"/>
  <c r="AT94" i="3" s="1"/>
  <c r="Y59" i="3"/>
  <c r="BD94" i="3" s="1"/>
  <c r="F59" i="3"/>
  <c r="AK94" i="3" s="1"/>
  <c r="N59" i="3"/>
  <c r="AS94" i="3" s="1"/>
  <c r="U59" i="3"/>
  <c r="AZ94" i="3" s="1"/>
  <c r="V59" i="3"/>
  <c r="BA94" i="3" s="1"/>
  <c r="AB59" i="3"/>
  <c r="BG94" i="3" s="1"/>
  <c r="T59" i="3"/>
  <c r="AY94" i="3" s="1"/>
  <c r="G59" i="3"/>
  <c r="AL94" i="3" s="1"/>
  <c r="W59" i="3"/>
  <c r="BB94" i="3" s="1"/>
  <c r="Q59" i="3"/>
  <c r="AV94" i="3" s="1"/>
  <c r="R59" i="3"/>
  <c r="AW94" i="3" s="1"/>
  <c r="AD59" i="3"/>
  <c r="BI94" i="3" s="1"/>
  <c r="X59" i="3"/>
  <c r="BC94" i="3" s="1"/>
  <c r="D59" i="3"/>
  <c r="AI94" i="3" s="1"/>
  <c r="E59" i="3"/>
  <c r="AJ94" i="3" s="1"/>
  <c r="H59" i="3"/>
  <c r="AM94" i="3" s="1"/>
  <c r="M59" i="3"/>
  <c r="AR94" i="3" s="1"/>
  <c r="S59" i="3"/>
  <c r="AX94" i="3" s="1"/>
  <c r="P59" i="3"/>
  <c r="AU94" i="3" s="1"/>
  <c r="AA59" i="3"/>
  <c r="BF94" i="3" s="1"/>
  <c r="Z59" i="3"/>
  <c r="BE94" i="3" s="1"/>
  <c r="AC59" i="3"/>
  <c r="BH94" i="3" s="1"/>
  <c r="C59" i="3"/>
  <c r="AH94" i="3" s="1"/>
  <c r="C53" i="3"/>
  <c r="C5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BSE</author>
  </authors>
  <commentList>
    <comment ref="AF15" authorId="0" shapeId="0" xr:uid="{6B462677-8F20-42E6-A937-E789D5899BC5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GHG emissions value in Reference Scenario 2020</t>
        </r>
      </text>
    </comment>
    <comment ref="AK15" authorId="0" shapeId="0" xr:uid="{241DB6F1-D3F6-4D91-9863-7AFC222C60C6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GHG emissions value in "Fit for 55" MIX scenario</t>
        </r>
      </text>
    </comment>
    <comment ref="AP15" authorId="0" shapeId="0" xr:uid="{3AEFB2A9-0AF5-4249-8947-34B0404551FA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GHG emissions value in "Fit for 55" MIX scenario</t>
        </r>
      </text>
    </comment>
    <comment ref="AF17" authorId="0" shapeId="0" xr:uid="{BFBFB591-FEED-44DE-B89C-6989BCB98E71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Carbon sink value in Reference Scenario 2020</t>
        </r>
      </text>
    </comment>
    <comment ref="AK17" authorId="0" shapeId="0" xr:uid="{FA23AF94-7175-4C01-BAFD-944411841C2B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Carbon sink value in "Fit for 55" MIX scenario</t>
        </r>
      </text>
    </comment>
    <comment ref="AP17" authorId="0" shapeId="0" xr:uid="{42508E1C-1D40-4697-A12E-11C92525FBF4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Carbon sink value in "Fit for 55" MIX scenario</t>
        </r>
      </text>
    </comment>
    <comment ref="BJ17" authorId="0" shapeId="0" xr:uid="{F00067E5-3A35-4446-B413-8D070A0089FB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Carbon sink/Removals value expected in 2050 (New Green Deal)</t>
        </r>
      </text>
    </comment>
    <comment ref="B21" authorId="0" shapeId="0" xr:uid="{11F6E7BF-D6B5-4777-8952-65607CF9FFBF}">
      <text>
        <r>
          <rPr>
            <b/>
            <sz val="9"/>
            <color indexed="81"/>
            <rFont val="Tahoma"/>
            <family val="2"/>
          </rPr>
          <t>BSE:</t>
        </r>
        <r>
          <rPr>
            <sz val="9"/>
            <color indexed="81"/>
            <rFont val="Tahoma"/>
            <family val="2"/>
          </rPr>
          <t xml:space="preserve">
“during the historical period (1850-2019) the observed land and ocean sink took up 1430 GtCO2 (59% of the emissions)" (IPCC, 2021), and assuming “total anthropogenic emissions since 1750 of 530 PgC, the relative uptake ratio for the ocean is ~30 %” (Khatiwala et al., 2013). Thus, we assume that historical land and ocean carbon sinks are both 29.5%, which is the mean of 59%. 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2" authorId="0" shapeId="0" xr:uid="{6D7A9D88-B32D-4DC4-92AC-1492218DBE41}">
      <text>
        <r>
          <rPr>
            <sz val="9"/>
            <color indexed="81"/>
            <rFont val="Tahoma"/>
            <charset val="1"/>
          </rPr>
          <t xml:space="preserve">This covers territorial emissions from 1850 to 1969 and footprint emissions from 1970 to 2015
</t>
        </r>
      </text>
    </comment>
  </commentList>
</comments>
</file>

<file path=xl/sharedStrings.xml><?xml version="1.0" encoding="utf-8"?>
<sst xmlns="http://schemas.openxmlformats.org/spreadsheetml/2006/main" count="266" uniqueCount="158">
  <si>
    <t>Footprint emissions</t>
  </si>
  <si>
    <t>World GHG (Worldbank)</t>
  </si>
  <si>
    <t>Direct intermediate (EXIOBASE)</t>
  </si>
  <si>
    <t>Direct household (EXIOBASE)</t>
  </si>
  <si>
    <t>Indirect intermediate EXIOBASE</t>
  </si>
  <si>
    <t>Direct impacts (EXIOBASE)</t>
  </si>
  <si>
    <t>-</t>
  </si>
  <si>
    <t>Footprint production (EXIOBASE)</t>
  </si>
  <si>
    <t>Indirect - Imports (EXIOBASE)</t>
  </si>
  <si>
    <t>Indirect - Exports (EXIOBASE)</t>
  </si>
  <si>
    <t>Indirect - Domestic (EXIOBASE)</t>
  </si>
  <si>
    <t>World population (UNEP, 2019)</t>
  </si>
  <si>
    <t>GHG Footprint consumption (EXIOBASE)</t>
  </si>
  <si>
    <t>a=</t>
  </si>
  <si>
    <t>b=</t>
  </si>
  <si>
    <t>Direct and Footprint emissions</t>
  </si>
  <si>
    <t>Reduction targets</t>
  </si>
  <si>
    <t>Target 2020</t>
  </si>
  <si>
    <t>Target 2030 - 40%</t>
  </si>
  <si>
    <t>Target 2030 - 55%</t>
  </si>
  <si>
    <t>Target 2050 - Carbon neutral</t>
  </si>
  <si>
    <t>2030 - 55%</t>
  </si>
  <si>
    <t>Carbon neutral</t>
  </si>
  <si>
    <t>2030 - 44%</t>
  </si>
  <si>
    <t>Target</t>
  </si>
  <si>
    <t>kg CO2eq</t>
  </si>
  <si>
    <t>% reached in 2020</t>
  </si>
  <si>
    <t>Budget world 1990-2100 1.5ºC</t>
  </si>
  <si>
    <t>Budget world 2000-2100 1.5ºC</t>
  </si>
  <si>
    <t>Budget world 2015-2100 1.5ºC</t>
  </si>
  <si>
    <t>Budget world 2021-2100 1.5ºC</t>
  </si>
  <si>
    <t>Budget world 2020-2100 1.5ºC (IPCC, 2021, 83%)</t>
  </si>
  <si>
    <t>Budget world 2020-2100 2ºC (IPCC, 2021, 83%)</t>
  </si>
  <si>
    <t>Budget world 1990-2100 2ºC</t>
  </si>
  <si>
    <t>Budget world 2000-2100 2ºC</t>
  </si>
  <si>
    <t>Budget world 2015-2100 2ºC</t>
  </si>
  <si>
    <t>Budget world 2021-2100 2ºC</t>
  </si>
  <si>
    <t>Pop EU 1990-2100</t>
  </si>
  <si>
    <t>Pop EU 2000-2100</t>
  </si>
  <si>
    <t>Pop EU 2015-2100</t>
  </si>
  <si>
    <t>Pop EU 2021-2100</t>
  </si>
  <si>
    <t>Pop World 1990-2100</t>
  </si>
  <si>
    <t>Pop World 2000-2100</t>
  </si>
  <si>
    <t>Pop World 2015-2100</t>
  </si>
  <si>
    <t>Pop World 2021-2100</t>
  </si>
  <si>
    <t>Accumulated</t>
  </si>
  <si>
    <t>Base year 1990</t>
  </si>
  <si>
    <t>Base year 2000</t>
  </si>
  <si>
    <t>Base year 2015</t>
  </si>
  <si>
    <t>Base year 2021</t>
  </si>
  <si>
    <t>Acumulated impacts</t>
  </si>
  <si>
    <t>Accumulated %</t>
  </si>
  <si>
    <t>Emissions</t>
  </si>
  <si>
    <t>Emissions accumulated from 2021</t>
  </si>
  <si>
    <t>Surplus EU 2021-2100 1.5ºC non-ethical</t>
  </si>
  <si>
    <t>Surplus EU 2021-2100 2ºC non-ethical</t>
  </si>
  <si>
    <t>max sink =</t>
  </si>
  <si>
    <t>Accumulated sink 1.5ºC non-ethical</t>
  </si>
  <si>
    <t>Accumulated sink 2ºC non-ethical</t>
  </si>
  <si>
    <t>Times the target</t>
  </si>
  <si>
    <t>Sink</t>
  </si>
  <si>
    <t>1.5ºC non-ethical</t>
  </si>
  <si>
    <t>2ºC non-ethical</t>
  </si>
  <si>
    <t>2020 (20%)</t>
  </si>
  <si>
    <t>2030 (40%)</t>
  </si>
  <si>
    <t>2030 (55%)</t>
  </si>
  <si>
    <t>EU population (UNEP, 2019)</t>
  </si>
  <si>
    <t>Sink accumulated</t>
  </si>
  <si>
    <t>Emissions 2030 =</t>
  </si>
  <si>
    <t>Emissions  1.5ºC non-ethical</t>
  </si>
  <si>
    <t>Emissions  2ºC non-ethical</t>
  </si>
  <si>
    <t>Carbon sink (EEA)</t>
  </si>
  <si>
    <t>GHG Direct emissions (EEA)</t>
  </si>
  <si>
    <t>Net GHG Footprint</t>
  </si>
  <si>
    <t>Net GHG direct</t>
  </si>
  <si>
    <t>Carbon sink</t>
  </si>
  <si>
    <t>2050 (neutral)</t>
  </si>
  <si>
    <t>Reductions from 2020</t>
  </si>
  <si>
    <t>World sink (Worldbank)</t>
  </si>
  <si>
    <t xml:space="preserve">Net global emissions </t>
  </si>
  <si>
    <t>377 Gt CO2</t>
  </si>
  <si>
    <t>Hickel et al. 2020 (1970-2015 EU-28)</t>
  </si>
  <si>
    <t>Pop World 1950-2100</t>
  </si>
  <si>
    <t>Pop EU 1950-2100</t>
  </si>
  <si>
    <t>kgCO2eq</t>
  </si>
  <si>
    <t>EU historical population (1950-2100)</t>
  </si>
  <si>
    <t>World historical population (1950-2100)</t>
  </si>
  <si>
    <t>Budget world 1850-2100 2ºC</t>
  </si>
  <si>
    <t>Budget world 1850-2100 1.5ºC</t>
  </si>
  <si>
    <t>EU historical gross emissions 1850-2015</t>
  </si>
  <si>
    <t>EU historical gross emissions until 1850-1989</t>
  </si>
  <si>
    <t>EU historical net emissions until 1850-2020</t>
  </si>
  <si>
    <t>Base year 1850</t>
  </si>
  <si>
    <t>EU historical net emissions until 1850-1989</t>
  </si>
  <si>
    <t>World historical gross emissions (1850-1989)</t>
  </si>
  <si>
    <t>World historical net emissions (1850-1989)</t>
  </si>
  <si>
    <t>thous people</t>
  </si>
  <si>
    <t>EU historical gross emissions 1850-2020</t>
  </si>
  <si>
    <t>World historical gross emissions 1850-2020</t>
  </si>
  <si>
    <t>Gross responsibility</t>
  </si>
  <si>
    <t>Net responsibility</t>
  </si>
  <si>
    <t>Budget EU 2021-2100 (S2 2015-responsi)</t>
  </si>
  <si>
    <t>Emissions accumulated S2 2015-respn</t>
  </si>
  <si>
    <t>Territorial emissions</t>
  </si>
  <si>
    <t>1850-2100</t>
  </si>
  <si>
    <t>1990-2100</t>
  </si>
  <si>
    <t>2000-2100</t>
  </si>
  <si>
    <t>2015-2100</t>
  </si>
  <si>
    <t>2021-2100</t>
  </si>
  <si>
    <t>+1.5ºC</t>
  </si>
  <si>
    <t>+2ºC</t>
  </si>
  <si>
    <t>50.4</t>
  </si>
  <si>
    <t>38.9</t>
  </si>
  <si>
    <t>19.4</t>
  </si>
  <si>
    <t>11.0</t>
  </si>
  <si>
    <t>78.2</t>
  </si>
  <si>
    <t>65.6</t>
  </si>
  <si>
    <t>1990-responsibility</t>
  </si>
  <si>
    <t>2000-responsibility</t>
  </si>
  <si>
    <t>2015-responsibility</t>
  </si>
  <si>
    <t>Historical responsibility</t>
  </si>
  <si>
    <t>Clean slate responsibility</t>
  </si>
  <si>
    <t>Period</t>
  </si>
  <si>
    <t>Tag</t>
  </si>
  <si>
    <t>35.7</t>
  </si>
  <si>
    <t>26.9</t>
  </si>
  <si>
    <t>44.6</t>
  </si>
  <si>
    <r>
      <t>*all data is in Gt CO</t>
    </r>
    <r>
      <rPr>
        <vertAlign val="subscript"/>
        <sz val="9"/>
        <color theme="1"/>
        <rFont val="Times New Roman"/>
        <family val="1"/>
      </rPr>
      <t>2</t>
    </r>
    <r>
      <rPr>
        <sz val="9"/>
        <color theme="1"/>
        <rFont val="Times New Roman"/>
        <family val="1"/>
      </rPr>
      <t>eq</t>
    </r>
  </si>
  <si>
    <t>Temperature increase limited to</t>
  </si>
  <si>
    <t>surpluss</t>
  </si>
  <si>
    <t>Times the budget</t>
  </si>
  <si>
    <t>World historical gross emissions (1850-2019) (IPCC 2021)</t>
  </si>
  <si>
    <t>World historical net emissions 1850-2020</t>
  </si>
  <si>
    <t>World historical gross emissions 1850-2015</t>
  </si>
  <si>
    <t>% registred in Hickel (2020)</t>
  </si>
  <si>
    <t>error +- 240GtCO2eq</t>
  </si>
  <si>
    <t>Budget EU 1850-2100 1.5ºC</t>
  </si>
  <si>
    <t>Budget EU 1990-2100 1.5ºC</t>
  </si>
  <si>
    <t>Budget EU 2000-2100 1.5ºC</t>
  </si>
  <si>
    <t>Budget EU 2015-2100 1.5ºC</t>
  </si>
  <si>
    <t>Budget EU 2021-2100 1.5ºC</t>
  </si>
  <si>
    <t>Budget EU 1850-2100 2ºC</t>
  </si>
  <si>
    <t>Budget EU 1990-2100 2ºC</t>
  </si>
  <si>
    <t xml:space="preserve">Budget EU 2000-2100 2ºC </t>
  </si>
  <si>
    <t>Budget EU 2015-2100 2ºC</t>
  </si>
  <si>
    <t xml:space="preserve">Budget EU 2021-2100 2ºC </t>
  </si>
  <si>
    <t>2ºC</t>
  </si>
  <si>
    <t>1.5ºC</t>
  </si>
  <si>
    <t>people</t>
  </si>
  <si>
    <t>Budget EU 2021-2100 2ºC</t>
  </si>
  <si>
    <t>Accumulated net emissions (until 2020)</t>
  </si>
  <si>
    <t>106.5</t>
  </si>
  <si>
    <t>182.7</t>
  </si>
  <si>
    <t>Emissions accumulated 1.5ºC</t>
  </si>
  <si>
    <t>Emissions accumulated 2ºC</t>
  </si>
  <si>
    <t>406.4</t>
  </si>
  <si>
    <t>156.4</t>
  </si>
  <si>
    <t>103.8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</si>
</sst>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name val="Times New Roman"/>
      <family val="1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sz val="9"/>
      <color indexed="81"/>
      <name val="Tahoma"/>
      <charset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bscript"/>
      <sz val="9"/>
      <color theme="1"/>
      <name val="Times New Roman"/>
      <family val="1"/>
    </font>
    <font>
      <sz val="9"/>
      <color theme="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3" borderId="4" xfId="0" applyFont="1" applyFill="1" applyBorder="1"/>
    <xf numFmtId="11" fontId="4" fillId="0" borderId="5" xfId="0" applyNumberFormat="1" applyFont="1" applyBorder="1"/>
    <xf numFmtId="0" fontId="0" fillId="0" borderId="0" xfId="0" applyFill="1"/>
    <xf numFmtId="11" fontId="0" fillId="0" borderId="0" xfId="0" applyNumberFormat="1"/>
    <xf numFmtId="0" fontId="4" fillId="0" borderId="5" xfId="0" applyFont="1" applyBorder="1"/>
    <xf numFmtId="11" fontId="4" fillId="0" borderId="5" xfId="0" applyNumberFormat="1" applyFont="1" applyFill="1" applyBorder="1" applyAlignment="1">
      <alignment horizontal="center" vertical="center"/>
    </xf>
    <xf numFmtId="11" fontId="4" fillId="0" borderId="5" xfId="0" applyNumberFormat="1" applyFont="1" applyFill="1" applyBorder="1"/>
    <xf numFmtId="0" fontId="4" fillId="0" borderId="5" xfId="0" applyFont="1" applyFill="1" applyBorder="1"/>
    <xf numFmtId="0" fontId="3" fillId="4" borderId="5" xfId="0" applyFont="1" applyFill="1" applyBorder="1" applyAlignment="1">
      <alignment horizontal="left"/>
    </xf>
    <xf numFmtId="11" fontId="4" fillId="5" borderId="5" xfId="0" applyNumberFormat="1" applyFont="1" applyFill="1" applyBorder="1"/>
    <xf numFmtId="0" fontId="0" fillId="0" borderId="0" xfId="0" applyAlignment="1">
      <alignment horizontal="right"/>
    </xf>
    <xf numFmtId="0" fontId="2" fillId="3" borderId="6" xfId="0" applyFont="1" applyFill="1" applyBorder="1"/>
    <xf numFmtId="0" fontId="1" fillId="0" borderId="0" xfId="0" applyFont="1" applyFill="1" applyBorder="1" applyAlignment="1"/>
    <xf numFmtId="0" fontId="0" fillId="0" borderId="0" xfId="0" applyFill="1" applyBorder="1"/>
    <xf numFmtId="0" fontId="0" fillId="0" borderId="0" xfId="0" applyAlignment="1">
      <alignment horizontal="left"/>
    </xf>
    <xf numFmtId="0" fontId="1" fillId="0" borderId="0" xfId="0" applyFont="1"/>
    <xf numFmtId="9" fontId="0" fillId="0" borderId="0" xfId="0" applyNumberFormat="1"/>
    <xf numFmtId="10" fontId="0" fillId="0" borderId="0" xfId="0" applyNumberFormat="1"/>
    <xf numFmtId="0" fontId="4" fillId="0" borderId="0" xfId="0" applyFont="1" applyFill="1" applyBorder="1"/>
    <xf numFmtId="0" fontId="0" fillId="0" borderId="7" xfId="0" applyBorder="1"/>
    <xf numFmtId="0" fontId="0" fillId="0" borderId="9" xfId="0" applyBorder="1"/>
    <xf numFmtId="11" fontId="0" fillId="0" borderId="10" xfId="0" applyNumberFormat="1" applyBorder="1"/>
    <xf numFmtId="11" fontId="0" fillId="0" borderId="11" xfId="0" applyNumberFormat="1" applyBorder="1"/>
    <xf numFmtId="11" fontId="0" fillId="0" borderId="12" xfId="0" applyNumberFormat="1" applyBorder="1"/>
    <xf numFmtId="2" fontId="0" fillId="0" borderId="0" xfId="0" applyNumberFormat="1"/>
    <xf numFmtId="11" fontId="0" fillId="0" borderId="11" xfId="0" applyNumberFormat="1" applyFill="1" applyBorder="1"/>
    <xf numFmtId="11" fontId="0" fillId="0" borderId="12" xfId="0" applyNumberFormat="1" applyFill="1" applyBorder="1"/>
    <xf numFmtId="0" fontId="0" fillId="0" borderId="0" xfId="0" applyBorder="1"/>
    <xf numFmtId="11" fontId="0" fillId="0" borderId="0" xfId="0" applyNumberFormat="1" applyBorder="1"/>
    <xf numFmtId="0" fontId="0" fillId="0" borderId="7" xfId="0" applyFill="1" applyBorder="1"/>
    <xf numFmtId="11" fontId="6" fillId="0" borderId="0" xfId="0" applyNumberFormat="1" applyFont="1"/>
    <xf numFmtId="11" fontId="6" fillId="0" borderId="11" xfId="0" applyNumberFormat="1" applyFont="1" applyFill="1" applyBorder="1"/>
    <xf numFmtId="11" fontId="6" fillId="0" borderId="8" xfId="0" applyNumberFormat="1" applyFont="1" applyFill="1" applyBorder="1"/>
    <xf numFmtId="9" fontId="7" fillId="0" borderId="5" xfId="0" applyNumberFormat="1" applyFont="1" applyBorder="1"/>
    <xf numFmtId="0" fontId="2" fillId="3" borderId="5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11" fontId="4" fillId="0" borderId="13" xfId="0" applyNumberFormat="1" applyFont="1" applyFill="1" applyBorder="1"/>
    <xf numFmtId="11" fontId="8" fillId="0" borderId="5" xfId="0" applyNumberFormat="1" applyFont="1" applyBorder="1"/>
    <xf numFmtId="11" fontId="4" fillId="6" borderId="5" xfId="0" applyNumberFormat="1" applyFont="1" applyFill="1" applyBorder="1"/>
    <xf numFmtId="0" fontId="11" fillId="0" borderId="0" xfId="0" applyFont="1"/>
    <xf numFmtId="11" fontId="4" fillId="0" borderId="0" xfId="0" applyNumberFormat="1" applyFont="1"/>
    <xf numFmtId="0" fontId="8" fillId="0" borderId="5" xfId="0" applyFont="1" applyBorder="1"/>
    <xf numFmtId="9" fontId="8" fillId="0" borderId="5" xfId="0" applyNumberFormat="1" applyFont="1" applyBorder="1"/>
    <xf numFmtId="0" fontId="3" fillId="4" borderId="0" xfId="0" applyFont="1" applyFill="1" applyBorder="1" applyAlignment="1">
      <alignment horizontal="left"/>
    </xf>
    <xf numFmtId="11" fontId="0" fillId="0" borderId="0" xfId="0" applyNumberFormat="1" applyFill="1"/>
    <xf numFmtId="11" fontId="8" fillId="0" borderId="5" xfId="0" applyNumberFormat="1" applyFont="1" applyFill="1" applyBorder="1"/>
    <xf numFmtId="0" fontId="13" fillId="0" borderId="0" xfId="0" applyFont="1"/>
    <xf numFmtId="9" fontId="8" fillId="0" borderId="5" xfId="0" applyNumberFormat="1" applyFont="1" applyFill="1" applyBorder="1"/>
    <xf numFmtId="1" fontId="0" fillId="0" borderId="0" xfId="0" applyNumberFormat="1"/>
    <xf numFmtId="0" fontId="15" fillId="0" borderId="0" xfId="0" applyFont="1"/>
    <xf numFmtId="0" fontId="15" fillId="7" borderId="0" xfId="0" applyFont="1" applyFill="1" applyBorder="1"/>
    <xf numFmtId="49" fontId="15" fillId="7" borderId="0" xfId="0" applyNumberFormat="1" applyFont="1" applyFill="1" applyBorder="1" applyAlignment="1">
      <alignment horizontal="right"/>
    </xf>
    <xf numFmtId="0" fontId="15" fillId="7" borderId="12" xfId="0" applyFont="1" applyFill="1" applyBorder="1"/>
    <xf numFmtId="49" fontId="15" fillId="7" borderId="12" xfId="0" applyNumberFormat="1" applyFont="1" applyFill="1" applyBorder="1" applyAlignment="1">
      <alignment horizontal="right"/>
    </xf>
    <xf numFmtId="49" fontId="17" fillId="3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 applyAlignment="1"/>
    <xf numFmtId="11" fontId="0" fillId="0" borderId="6" xfId="0" applyNumberFormat="1" applyBorder="1"/>
    <xf numFmtId="0" fontId="0" fillId="0" borderId="6" xfId="0" applyBorder="1"/>
    <xf numFmtId="11" fontId="0" fillId="0" borderId="13" xfId="0" applyNumberFormat="1" applyBorder="1"/>
    <xf numFmtId="0" fontId="0" fillId="0" borderId="4" xfId="0" applyBorder="1" applyAlignment="1">
      <alignment horizontal="center" vertical="center"/>
    </xf>
    <xf numFmtId="2" fontId="0" fillId="0" borderId="6" xfId="0" applyNumberFormat="1" applyBorder="1"/>
    <xf numFmtId="2" fontId="0" fillId="0" borderId="6" xfId="0" applyNumberFormat="1" applyFill="1" applyBorder="1"/>
    <xf numFmtId="2" fontId="0" fillId="0" borderId="13" xfId="0" applyNumberFormat="1" applyBorder="1"/>
    <xf numFmtId="0" fontId="0" fillId="0" borderId="5" xfId="0" applyBorder="1"/>
    <xf numFmtId="11" fontId="0" fillId="0" borderId="5" xfId="0" applyNumberFormat="1" applyBorder="1"/>
    <xf numFmtId="0" fontId="0" fillId="0" borderId="5" xfId="0" applyBorder="1" applyAlignment="1">
      <alignment horizontal="right"/>
    </xf>
    <xf numFmtId="9" fontId="4" fillId="0" borderId="5" xfId="0" applyNumberFormat="1" applyFont="1" applyBorder="1"/>
    <xf numFmtId="9" fontId="4" fillId="8" borderId="5" xfId="0" applyNumberFormat="1" applyFont="1" applyFill="1" applyBorder="1"/>
    <xf numFmtId="9" fontId="8" fillId="8" borderId="5" xfId="0" applyNumberFormat="1" applyFont="1" applyFill="1" applyBorder="1"/>
    <xf numFmtId="0" fontId="0" fillId="0" borderId="14" xfId="0" applyFill="1" applyBorder="1"/>
    <xf numFmtId="11" fontId="0" fillId="0" borderId="15" xfId="0" applyNumberFormat="1" applyFill="1" applyBorder="1"/>
    <xf numFmtId="0" fontId="0" fillId="0" borderId="16" xfId="0" applyFill="1" applyBorder="1"/>
    <xf numFmtId="0" fontId="0" fillId="0" borderId="9" xfId="0" applyFill="1" applyBorder="1"/>
    <xf numFmtId="11" fontId="6" fillId="0" borderId="12" xfId="0" applyNumberFormat="1" applyFont="1" applyFill="1" applyBorder="1"/>
    <xf numFmtId="11" fontId="6" fillId="0" borderId="10" xfId="0" applyNumberFormat="1" applyFont="1" applyFill="1" applyBorder="1"/>
    <xf numFmtId="11" fontId="0" fillId="0" borderId="5" xfId="0" applyNumberFormat="1" applyFill="1" applyBorder="1"/>
    <xf numFmtId="11" fontId="0" fillId="9" borderId="11" xfId="0" applyNumberFormat="1" applyFill="1" applyBorder="1"/>
    <xf numFmtId="11" fontId="0" fillId="0" borderId="8" xfId="0" applyNumberFormat="1" applyFill="1" applyBorder="1"/>
    <xf numFmtId="2" fontId="0" fillId="0" borderId="0" xfId="0" applyNumberFormat="1" applyFill="1"/>
    <xf numFmtId="0" fontId="0" fillId="0" borderId="12" xfId="0" applyFill="1" applyBorder="1"/>
    <xf numFmtId="11" fontId="0" fillId="0" borderId="10" xfId="0" applyNumberFormat="1" applyFill="1" applyBorder="1"/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quotePrefix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7DD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GHG Direct emissions EU (World Bank)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targets'!$A$15</c:f>
              <c:strCache>
                <c:ptCount val="1"/>
                <c:pt idx="0">
                  <c:v>GHG Direct emissions (EEA)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5952270155002988"/>
                  <c:y val="0.10731007582385535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'Emissions and targets'!$B$4:$AE$4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'Emissions and targets'!$B$15:$AE$15</c:f>
              <c:numCache>
                <c:formatCode>0.00E+00</c:formatCode>
                <c:ptCount val="30"/>
                <c:pt idx="0">
                  <c:v>4870956024273.7295</c:v>
                </c:pt>
                <c:pt idx="1">
                  <c:v>4757973635243.0967</c:v>
                </c:pt>
                <c:pt idx="2">
                  <c:v>4609706173558.2539</c:v>
                </c:pt>
                <c:pt idx="3">
                  <c:v>4528712169105.7461</c:v>
                </c:pt>
                <c:pt idx="4">
                  <c:v>4502238556413.9346</c:v>
                </c:pt>
                <c:pt idx="5">
                  <c:v>4553674878847.7168</c:v>
                </c:pt>
                <c:pt idx="6">
                  <c:v>4645845301142.2793</c:v>
                </c:pt>
                <c:pt idx="7">
                  <c:v>4575039511527.7217</c:v>
                </c:pt>
                <c:pt idx="8">
                  <c:v>4536701401352.5264</c:v>
                </c:pt>
                <c:pt idx="9">
                  <c:v>4460303976245.3281</c:v>
                </c:pt>
                <c:pt idx="10">
                  <c:v>4450480971704.498</c:v>
                </c:pt>
                <c:pt idx="11">
                  <c:v>4498027659349.8311</c:v>
                </c:pt>
                <c:pt idx="12">
                  <c:v>4483856573219.7959</c:v>
                </c:pt>
                <c:pt idx="13">
                  <c:v>4565722978464.5762</c:v>
                </c:pt>
                <c:pt idx="14">
                  <c:v>4570755440188.9434</c:v>
                </c:pt>
                <c:pt idx="15">
                  <c:v>4542902366989.7441</c:v>
                </c:pt>
                <c:pt idx="16">
                  <c:v>4539135035604.4834</c:v>
                </c:pt>
                <c:pt idx="17">
                  <c:v>4500263901386.5361</c:v>
                </c:pt>
                <c:pt idx="18">
                  <c:v>4403014830506.2295</c:v>
                </c:pt>
                <c:pt idx="19">
                  <c:v>4086814503331.8423</c:v>
                </c:pt>
                <c:pt idx="20">
                  <c:v>4177047855985.1401</c:v>
                </c:pt>
                <c:pt idx="21">
                  <c:v>4069145063418.3623</c:v>
                </c:pt>
                <c:pt idx="22">
                  <c:v>3994015718676.958</c:v>
                </c:pt>
                <c:pt idx="23">
                  <c:v>3910481864675.4419</c:v>
                </c:pt>
                <c:pt idx="24">
                  <c:v>3772893703014.5313</c:v>
                </c:pt>
                <c:pt idx="25">
                  <c:v>3821631039393.1948</c:v>
                </c:pt>
                <c:pt idx="26">
                  <c:v>3824097599706.1016</c:v>
                </c:pt>
                <c:pt idx="27">
                  <c:v>3849807875773.4707</c:v>
                </c:pt>
                <c:pt idx="28">
                  <c:v>3761922117196.1841</c:v>
                </c:pt>
                <c:pt idx="29">
                  <c:v>3610051757756.8706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9-4BB1-BE7A-513A59446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136719"/>
        <c:axId val="428141711"/>
      </c:lineChart>
      <c:catAx>
        <c:axId val="42813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8141711"/>
        <c:crosses val="autoZero"/>
        <c:auto val="1"/>
        <c:lblAlgn val="ctr"/>
        <c:lblOffset val="100"/>
        <c:noMultiLvlLbl val="0"/>
      </c:catAx>
      <c:valAx>
        <c:axId val="428141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8136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Capacity!$A$12</c:f>
              <c:strCache>
                <c:ptCount val="1"/>
                <c:pt idx="0">
                  <c:v>Emissions</c:v>
                </c:pt>
              </c:strCache>
            </c:strRef>
          </c:tx>
          <c:spPr>
            <a:solidFill>
              <a:srgbClr val="00B0F0">
                <a:alpha val="70000"/>
              </a:srgbClr>
            </a:solidFill>
            <a:ln>
              <a:noFill/>
            </a:ln>
            <a:effectLst/>
          </c:spP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Capacity!$B$12:$AE$12</c:f>
              <c:numCache>
                <c:formatCode>0.00E+00</c:formatCode>
                <c:ptCount val="30"/>
                <c:pt idx="0">
                  <c:v>4576563610900.418</c:v>
                </c:pt>
                <c:pt idx="1">
                  <c:v>4378542419784.7114</c:v>
                </c:pt>
                <c:pt idx="2">
                  <c:v>4180521228669.0049</c:v>
                </c:pt>
                <c:pt idx="3">
                  <c:v>3982500037553.2979</c:v>
                </c:pt>
                <c:pt idx="4">
                  <c:v>3784478846437.5913</c:v>
                </c:pt>
                <c:pt idx="5">
                  <c:v>3586457655321.8848</c:v>
                </c:pt>
                <c:pt idx="6">
                  <c:v>3388436464206.1777</c:v>
                </c:pt>
                <c:pt idx="7">
                  <c:v>3190415273090.4712</c:v>
                </c:pt>
                <c:pt idx="8">
                  <c:v>2992394081974.7646</c:v>
                </c:pt>
                <c:pt idx="9">
                  <c:v>2794372890859.0576</c:v>
                </c:pt>
                <c:pt idx="10">
                  <c:v>2670154246316.1045</c:v>
                </c:pt>
                <c:pt idx="11">
                  <c:v>2545935601773.1519</c:v>
                </c:pt>
                <c:pt idx="12">
                  <c:v>2421716957230.1992</c:v>
                </c:pt>
                <c:pt idx="13">
                  <c:v>2297498312687.2461</c:v>
                </c:pt>
                <c:pt idx="14">
                  <c:v>2173279668144.2932</c:v>
                </c:pt>
                <c:pt idx="15">
                  <c:v>2049061023601.3403</c:v>
                </c:pt>
                <c:pt idx="16">
                  <c:v>1924842379058.3875</c:v>
                </c:pt>
                <c:pt idx="17">
                  <c:v>1800623734515.4346</c:v>
                </c:pt>
                <c:pt idx="18">
                  <c:v>1676405089972.4817</c:v>
                </c:pt>
                <c:pt idx="19">
                  <c:v>1552186445429.5288</c:v>
                </c:pt>
                <c:pt idx="20">
                  <c:v>1427967800886.5759</c:v>
                </c:pt>
                <c:pt idx="21">
                  <c:v>1303749156343.623</c:v>
                </c:pt>
                <c:pt idx="22">
                  <c:v>1179530511800.6702</c:v>
                </c:pt>
                <c:pt idx="23">
                  <c:v>1055311867257.7173</c:v>
                </c:pt>
                <c:pt idx="24">
                  <c:v>931093222714.7644</c:v>
                </c:pt>
                <c:pt idx="25">
                  <c:v>806874578171.81152</c:v>
                </c:pt>
                <c:pt idx="26">
                  <c:v>682655933628.85864</c:v>
                </c:pt>
                <c:pt idx="27">
                  <c:v>558437289085.90576</c:v>
                </c:pt>
                <c:pt idx="28">
                  <c:v>434218644542.95313</c:v>
                </c:pt>
                <c:pt idx="29">
                  <c:v>310000000000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E9-43A6-AA93-329FF682E4AE}"/>
            </c:ext>
          </c:extLst>
        </c:ser>
        <c:ser>
          <c:idx val="1"/>
          <c:order val="1"/>
          <c:tx>
            <c:strRef>
              <c:f>Capacity!$A$14</c:f>
              <c:strCache>
                <c:ptCount val="1"/>
                <c:pt idx="0">
                  <c:v>Sink</c:v>
                </c:pt>
              </c:strCache>
            </c:strRef>
          </c:tx>
          <c:spPr>
            <a:solidFill>
              <a:srgbClr val="92D050">
                <a:alpha val="70000"/>
              </a:srgbClr>
            </a:solidFill>
            <a:ln>
              <a:noFill/>
            </a:ln>
            <a:effectLst/>
          </c:spP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Capacity!$B$14:$AE$14</c:f>
              <c:numCache>
                <c:formatCode>0.00E+00</c:formatCode>
                <c:ptCount val="30"/>
                <c:pt idx="0">
                  <c:v>259376443793.612</c:v>
                </c:pt>
                <c:pt idx="1">
                  <c:v>369452484905.8645</c:v>
                </c:pt>
                <c:pt idx="2">
                  <c:v>479528526018.11694</c:v>
                </c:pt>
                <c:pt idx="3">
                  <c:v>589604567130.36938</c:v>
                </c:pt>
                <c:pt idx="4">
                  <c:v>699680608242.62183</c:v>
                </c:pt>
                <c:pt idx="5">
                  <c:v>809756649354.87427</c:v>
                </c:pt>
                <c:pt idx="6">
                  <c:v>919832690467.12695</c:v>
                </c:pt>
                <c:pt idx="7">
                  <c:v>1029908731579.3794</c:v>
                </c:pt>
                <c:pt idx="8">
                  <c:v>1139984772691.6318</c:v>
                </c:pt>
                <c:pt idx="9">
                  <c:v>1250060813803.8843</c:v>
                </c:pt>
                <c:pt idx="10">
                  <c:v>1360136854916.1367</c:v>
                </c:pt>
                <c:pt idx="11">
                  <c:v>1470212896028.3892</c:v>
                </c:pt>
                <c:pt idx="12">
                  <c:v>1580288937140.6418</c:v>
                </c:pt>
                <c:pt idx="13">
                  <c:v>1690364978252.8943</c:v>
                </c:pt>
                <c:pt idx="14">
                  <c:v>1800441019365.1467</c:v>
                </c:pt>
                <c:pt idx="15">
                  <c:v>1910517060477.3992</c:v>
                </c:pt>
                <c:pt idx="16">
                  <c:v>2020593101589.6516</c:v>
                </c:pt>
                <c:pt idx="17">
                  <c:v>2130669142701.9041</c:v>
                </c:pt>
                <c:pt idx="18">
                  <c:v>2240745183814.1563</c:v>
                </c:pt>
                <c:pt idx="19">
                  <c:v>2350821224926.4087</c:v>
                </c:pt>
                <c:pt idx="20">
                  <c:v>2460897266038.6611</c:v>
                </c:pt>
                <c:pt idx="21">
                  <c:v>2570973307150.9136</c:v>
                </c:pt>
                <c:pt idx="22">
                  <c:v>2681049348263.166</c:v>
                </c:pt>
                <c:pt idx="23">
                  <c:v>2791125389375.4185</c:v>
                </c:pt>
                <c:pt idx="24">
                  <c:v>2901201430487.6714</c:v>
                </c:pt>
                <c:pt idx="25">
                  <c:v>3011277471599.9238</c:v>
                </c:pt>
                <c:pt idx="26">
                  <c:v>3121353512712.1763</c:v>
                </c:pt>
                <c:pt idx="27">
                  <c:v>3231429553824.4287</c:v>
                </c:pt>
                <c:pt idx="28">
                  <c:v>3341505594936.6812</c:v>
                </c:pt>
                <c:pt idx="29">
                  <c:v>3451581636048.9336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E9-43A6-AA93-329FF682E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103008"/>
        <c:axId val="965101344"/>
      </c:areaChart>
      <c:catAx>
        <c:axId val="9651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1344"/>
        <c:crosses val="autoZero"/>
        <c:auto val="1"/>
        <c:lblAlgn val="ctr"/>
        <c:lblOffset val="100"/>
        <c:noMultiLvlLbl val="0"/>
      </c:catAx>
      <c:valAx>
        <c:axId val="9651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9.441592528206701E-3"/>
              <c:y val="0.388501403797144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3008"/>
        <c:crosses val="autoZero"/>
        <c:crossBetween val="midCat"/>
        <c:majorUnit val="1000000000000"/>
        <c:dispUnits>
          <c:custUnit val="1000000000000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Capacity!$A$12</c:f>
              <c:strCache>
                <c:ptCount val="1"/>
                <c:pt idx="0">
                  <c:v>Emissions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Capacity!$B$12:$AE$12</c:f>
              <c:numCache>
                <c:formatCode>0.00E+00</c:formatCode>
                <c:ptCount val="30"/>
                <c:pt idx="0">
                  <c:v>4576563610900.418</c:v>
                </c:pt>
                <c:pt idx="1">
                  <c:v>4378542419784.7114</c:v>
                </c:pt>
                <c:pt idx="2">
                  <c:v>4180521228669.0049</c:v>
                </c:pt>
                <c:pt idx="3">
                  <c:v>3982500037553.2979</c:v>
                </c:pt>
                <c:pt idx="4">
                  <c:v>3784478846437.5913</c:v>
                </c:pt>
                <c:pt idx="5">
                  <c:v>3586457655321.8848</c:v>
                </c:pt>
                <c:pt idx="6">
                  <c:v>3388436464206.1777</c:v>
                </c:pt>
                <c:pt idx="7">
                  <c:v>3190415273090.4712</c:v>
                </c:pt>
                <c:pt idx="8">
                  <c:v>2992394081974.7646</c:v>
                </c:pt>
                <c:pt idx="9">
                  <c:v>2794372890859.0576</c:v>
                </c:pt>
                <c:pt idx="10">
                  <c:v>2670154246316.1045</c:v>
                </c:pt>
                <c:pt idx="11">
                  <c:v>2545935601773.1519</c:v>
                </c:pt>
                <c:pt idx="12">
                  <c:v>2421716957230.1992</c:v>
                </c:pt>
                <c:pt idx="13">
                  <c:v>2297498312687.2461</c:v>
                </c:pt>
                <c:pt idx="14">
                  <c:v>2173279668144.2932</c:v>
                </c:pt>
                <c:pt idx="15">
                  <c:v>2049061023601.3403</c:v>
                </c:pt>
                <c:pt idx="16">
                  <c:v>1924842379058.3875</c:v>
                </c:pt>
                <c:pt idx="17">
                  <c:v>1800623734515.4346</c:v>
                </c:pt>
                <c:pt idx="18">
                  <c:v>1676405089972.4817</c:v>
                </c:pt>
                <c:pt idx="19">
                  <c:v>1552186445429.5288</c:v>
                </c:pt>
                <c:pt idx="20">
                  <c:v>1427967800886.5759</c:v>
                </c:pt>
                <c:pt idx="21">
                  <c:v>1303749156343.623</c:v>
                </c:pt>
                <c:pt idx="22">
                  <c:v>1179530511800.6702</c:v>
                </c:pt>
                <c:pt idx="23">
                  <c:v>1055311867257.7173</c:v>
                </c:pt>
                <c:pt idx="24">
                  <c:v>931093222714.7644</c:v>
                </c:pt>
                <c:pt idx="25">
                  <c:v>806874578171.81152</c:v>
                </c:pt>
                <c:pt idx="26">
                  <c:v>682655933628.85864</c:v>
                </c:pt>
                <c:pt idx="27">
                  <c:v>558437289085.90576</c:v>
                </c:pt>
                <c:pt idx="28">
                  <c:v>434218644542.95313</c:v>
                </c:pt>
                <c:pt idx="29">
                  <c:v>310000000000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F3B-4215-AD82-72ACB92BCBCF}"/>
            </c:ext>
          </c:extLst>
        </c:ser>
        <c:ser>
          <c:idx val="1"/>
          <c:order val="1"/>
          <c:tx>
            <c:strRef>
              <c:f>Capacity!$A$16</c:f>
              <c:strCache>
                <c:ptCount val="1"/>
                <c:pt idx="0">
                  <c:v>Sink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Capacity!$B$16:$AE$16</c:f>
              <c:numCache>
                <c:formatCode>0.00E+00</c:formatCode>
                <c:ptCount val="30"/>
                <c:pt idx="0">
                  <c:v>259376443793.612</c:v>
                </c:pt>
                <c:pt idx="1">
                  <c:v>312647415056.03247</c:v>
                </c:pt>
                <c:pt idx="2">
                  <c:v>365918386318.45294</c:v>
                </c:pt>
                <c:pt idx="3">
                  <c:v>419189357580.87341</c:v>
                </c:pt>
                <c:pt idx="4">
                  <c:v>472460328843.29388</c:v>
                </c:pt>
                <c:pt idx="5">
                  <c:v>525731300105.71436</c:v>
                </c:pt>
                <c:pt idx="6">
                  <c:v>579002271368.13477</c:v>
                </c:pt>
                <c:pt idx="7">
                  <c:v>632273242630.5553</c:v>
                </c:pt>
                <c:pt idx="8">
                  <c:v>685544213892.97583</c:v>
                </c:pt>
                <c:pt idx="9">
                  <c:v>738815185155.39624</c:v>
                </c:pt>
                <c:pt idx="10">
                  <c:v>792086156417.81665</c:v>
                </c:pt>
                <c:pt idx="11">
                  <c:v>845357127680.2373</c:v>
                </c:pt>
                <c:pt idx="12">
                  <c:v>898628098942.65771</c:v>
                </c:pt>
                <c:pt idx="13">
                  <c:v>951899070205.07813</c:v>
                </c:pt>
                <c:pt idx="14">
                  <c:v>1005170041467.4985</c:v>
                </c:pt>
                <c:pt idx="15">
                  <c:v>1058441012729.9192</c:v>
                </c:pt>
                <c:pt idx="16">
                  <c:v>1111711983992.3396</c:v>
                </c:pt>
                <c:pt idx="17">
                  <c:v>1164982955254.76</c:v>
                </c:pt>
                <c:pt idx="18">
                  <c:v>1218253926517.1804</c:v>
                </c:pt>
                <c:pt idx="19">
                  <c:v>1271524897779.6011</c:v>
                </c:pt>
                <c:pt idx="20">
                  <c:v>1324795869042.0215</c:v>
                </c:pt>
                <c:pt idx="21">
                  <c:v>1378066840304.4419</c:v>
                </c:pt>
                <c:pt idx="22">
                  <c:v>1431337811566.8625</c:v>
                </c:pt>
                <c:pt idx="23">
                  <c:v>1484608782829.283</c:v>
                </c:pt>
                <c:pt idx="24">
                  <c:v>1537879754091.7034</c:v>
                </c:pt>
                <c:pt idx="25">
                  <c:v>1591150725354.1238</c:v>
                </c:pt>
                <c:pt idx="26">
                  <c:v>1644421696616.5442</c:v>
                </c:pt>
                <c:pt idx="27">
                  <c:v>1697692667878.9648</c:v>
                </c:pt>
                <c:pt idx="28">
                  <c:v>1750963639141.3853</c:v>
                </c:pt>
                <c:pt idx="29">
                  <c:v>1804234610403.8057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F3B-4215-AD82-72ACB92BC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5103008"/>
        <c:axId val="965101344"/>
      </c:lineChart>
      <c:catAx>
        <c:axId val="965103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1344"/>
        <c:crosses val="autoZero"/>
        <c:auto val="1"/>
        <c:lblAlgn val="ctr"/>
        <c:lblOffset val="100"/>
        <c:noMultiLvlLbl val="0"/>
      </c:catAx>
      <c:valAx>
        <c:axId val="9651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 sz="1500" b="0" i="0" baseline="0">
                    <a:effectLst/>
                  </a:rPr>
                  <a:t>Gt CO</a:t>
                </a:r>
                <a:r>
                  <a:rPr lang="es-ES" sz="1500" b="0" i="0" baseline="-25000">
                    <a:effectLst/>
                  </a:rPr>
                  <a:t>2</a:t>
                </a:r>
                <a:r>
                  <a:rPr lang="es-ES" sz="1500" b="0" i="0" baseline="0">
                    <a:effectLst/>
                  </a:rPr>
                  <a:t>eq</a:t>
                </a:r>
                <a:endParaRPr lang="es-ES" sz="1500">
                  <a:effectLst/>
                </a:endParaRPr>
              </a:p>
            </c:rich>
          </c:tx>
          <c:layout>
            <c:manualLayout>
              <c:xMode val="edge"/>
              <c:yMode val="edge"/>
              <c:x val="9.441592528206701E-3"/>
              <c:y val="0.388501403797144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3008"/>
        <c:crosses val="autoZero"/>
        <c:crossBetween val="between"/>
        <c:majorUnit val="1000000000000"/>
        <c:dispUnits>
          <c:custUnit val="1000000000000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Capacity!$A$58</c:f>
              <c:strCache>
                <c:ptCount val="1"/>
                <c:pt idx="0">
                  <c:v>Emissions  1.5ºC non-ethical</c:v>
                </c:pt>
              </c:strCache>
            </c:strRef>
          </c:tx>
          <c:spPr>
            <a:solidFill>
              <a:srgbClr val="00B0F0">
                <a:alpha val="70000"/>
              </a:srgbClr>
            </a:solidFill>
            <a:ln w="25400">
              <a:noFill/>
            </a:ln>
            <a:effectLst/>
          </c:spP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Capacity!$B$58:$AE$58</c:f>
              <c:numCache>
                <c:formatCode>0.00E+00</c:formatCode>
                <c:ptCount val="30"/>
                <c:pt idx="0">
                  <c:v>4576563610900.418</c:v>
                </c:pt>
                <c:pt idx="1">
                  <c:v>4015502793982.0928</c:v>
                </c:pt>
                <c:pt idx="2">
                  <c:v>3454441977063.7681</c:v>
                </c:pt>
                <c:pt idx="3">
                  <c:v>2893381160145.4434</c:v>
                </c:pt>
                <c:pt idx="4">
                  <c:v>2332320343227.1182</c:v>
                </c:pt>
                <c:pt idx="5">
                  <c:v>1771259526308.793</c:v>
                </c:pt>
                <c:pt idx="6">
                  <c:v>1210198709390.4683</c:v>
                </c:pt>
                <c:pt idx="7">
                  <c:v>649137892472.14355</c:v>
                </c:pt>
                <c:pt idx="8">
                  <c:v>88077075553.818359</c:v>
                </c:pt>
                <c:pt idx="9">
                  <c:v>-472983741364.50702</c:v>
                </c:pt>
                <c:pt idx="10">
                  <c:v>-433834554296.28168</c:v>
                </c:pt>
                <c:pt idx="11">
                  <c:v>-394685367228.05627</c:v>
                </c:pt>
                <c:pt idx="12">
                  <c:v>-355536180159.83093</c:v>
                </c:pt>
                <c:pt idx="13">
                  <c:v>-316386993091.60559</c:v>
                </c:pt>
                <c:pt idx="14">
                  <c:v>-277237806023.38025</c:v>
                </c:pt>
                <c:pt idx="15">
                  <c:v>-238088618955.15488</c:v>
                </c:pt>
                <c:pt idx="16">
                  <c:v>-198939431886.9295</c:v>
                </c:pt>
                <c:pt idx="17">
                  <c:v>-159790244818.70416</c:v>
                </c:pt>
                <c:pt idx="18">
                  <c:v>-120641057750.47882</c:v>
                </c:pt>
                <c:pt idx="19">
                  <c:v>-81491870682.253479</c:v>
                </c:pt>
                <c:pt idx="20">
                  <c:v>-42342683614.028076</c:v>
                </c:pt>
                <c:pt idx="21">
                  <c:v>-3193496545.8027344</c:v>
                </c:pt>
                <c:pt idx="22">
                  <c:v>35955690522.422607</c:v>
                </c:pt>
                <c:pt idx="23">
                  <c:v>75104877590.64801</c:v>
                </c:pt>
                <c:pt idx="24">
                  <c:v>114254064658.87335</c:v>
                </c:pt>
                <c:pt idx="25">
                  <c:v>153403251727.09869</c:v>
                </c:pt>
                <c:pt idx="26">
                  <c:v>192552438795.32404</c:v>
                </c:pt>
                <c:pt idx="27">
                  <c:v>231701625863.54938</c:v>
                </c:pt>
                <c:pt idx="28">
                  <c:v>270850812931.77472</c:v>
                </c:pt>
                <c:pt idx="29">
                  <c:v>310000000000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8-490D-9E99-DA6A7C83411D}"/>
            </c:ext>
          </c:extLst>
        </c:ser>
        <c:ser>
          <c:idx val="1"/>
          <c:order val="1"/>
          <c:tx>
            <c:strRef>
              <c:f>Capacity!$A$49</c:f>
              <c:strCache>
                <c:ptCount val="1"/>
                <c:pt idx="0">
                  <c:v>Sink</c:v>
                </c:pt>
              </c:strCache>
            </c:strRef>
          </c:tx>
          <c:spPr>
            <a:solidFill>
              <a:srgbClr val="92D050">
                <a:alpha val="70000"/>
              </a:srgbClr>
            </a:solidFill>
            <a:ln w="25400">
              <a:noFill/>
            </a:ln>
            <a:effectLst/>
          </c:spP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Capacity!$B$49:$AE$49</c:f>
              <c:numCache>
                <c:formatCode>0.00E+00</c:formatCode>
                <c:ptCount val="30"/>
                <c:pt idx="0">
                  <c:v>259376443793.612</c:v>
                </c:pt>
                <c:pt idx="1">
                  <c:v>260132950586.647</c:v>
                </c:pt>
                <c:pt idx="2">
                  <c:v>260889457379.68201</c:v>
                </c:pt>
                <c:pt idx="3">
                  <c:v>261645964172.71701</c:v>
                </c:pt>
                <c:pt idx="4">
                  <c:v>262402470965.75201</c:v>
                </c:pt>
                <c:pt idx="5">
                  <c:v>261177141597.66641</c:v>
                </c:pt>
                <c:pt idx="6">
                  <c:v>259951812229.58081</c:v>
                </c:pt>
                <c:pt idx="7">
                  <c:v>258726482861.49521</c:v>
                </c:pt>
                <c:pt idx="8">
                  <c:v>257501153493.40961</c:v>
                </c:pt>
                <c:pt idx="9">
                  <c:v>256275824125.32401</c:v>
                </c:pt>
                <c:pt idx="10">
                  <c:v>258962032919.0578</c:v>
                </c:pt>
                <c:pt idx="11">
                  <c:v>261648241712.7916</c:v>
                </c:pt>
                <c:pt idx="12">
                  <c:v>264334450506.52539</c:v>
                </c:pt>
                <c:pt idx="13">
                  <c:v>267020659300.25922</c:v>
                </c:pt>
                <c:pt idx="14">
                  <c:v>269706868093.99301</c:v>
                </c:pt>
                <c:pt idx="15">
                  <c:v>272393076887.72681</c:v>
                </c:pt>
                <c:pt idx="16">
                  <c:v>275079285681.46063</c:v>
                </c:pt>
                <c:pt idx="17">
                  <c:v>277765494475.1944</c:v>
                </c:pt>
                <c:pt idx="18">
                  <c:v>280451703268.92822</c:v>
                </c:pt>
                <c:pt idx="19">
                  <c:v>283137912062.66199</c:v>
                </c:pt>
                <c:pt idx="20">
                  <c:v>285824120856.39581</c:v>
                </c:pt>
                <c:pt idx="21">
                  <c:v>288510329650.12958</c:v>
                </c:pt>
                <c:pt idx="22">
                  <c:v>291196538443.8634</c:v>
                </c:pt>
                <c:pt idx="23">
                  <c:v>293882747237.59723</c:v>
                </c:pt>
                <c:pt idx="24">
                  <c:v>296568956031.33099</c:v>
                </c:pt>
                <c:pt idx="25">
                  <c:v>299255164825.06482</c:v>
                </c:pt>
                <c:pt idx="26">
                  <c:v>301941373618.79858</c:v>
                </c:pt>
                <c:pt idx="27">
                  <c:v>304627582412.53241</c:v>
                </c:pt>
                <c:pt idx="28">
                  <c:v>307313791206.26624</c:v>
                </c:pt>
                <c:pt idx="29">
                  <c:v>310000000000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C8-490D-9E99-DA6A7C834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103008"/>
        <c:axId val="965101344"/>
      </c:areaChart>
      <c:catAx>
        <c:axId val="9651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1344"/>
        <c:crosses val="autoZero"/>
        <c:auto val="1"/>
        <c:lblAlgn val="ctr"/>
        <c:lblOffset val="100"/>
        <c:noMultiLvlLbl val="0"/>
      </c:catAx>
      <c:valAx>
        <c:axId val="9651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-250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 sz="1500" baseline="0"/>
                  <a:t>Gt CO</a:t>
                </a:r>
                <a:r>
                  <a:rPr lang="es-ES" sz="1500" baseline="-25000"/>
                  <a:t>2</a:t>
                </a:r>
                <a:r>
                  <a:rPr lang="es-ES" sz="1500" baseline="0"/>
                  <a:t>eq</a:t>
                </a:r>
              </a:p>
            </c:rich>
          </c:tx>
          <c:layout>
            <c:manualLayout>
              <c:xMode val="edge"/>
              <c:yMode val="edge"/>
              <c:x val="9.441592528206701E-3"/>
              <c:y val="0.388501403797144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-2500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3008"/>
        <c:crosses val="autoZero"/>
        <c:crossBetween val="midCat"/>
        <c:majorUnit val="1000000000000"/>
        <c:dispUnits>
          <c:custUnit val="1000000000000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Capacity!$A$59</c:f>
              <c:strCache>
                <c:ptCount val="1"/>
                <c:pt idx="0">
                  <c:v>Emissions  2ºC non-ethical</c:v>
                </c:pt>
              </c:strCache>
            </c:strRef>
          </c:tx>
          <c:spPr>
            <a:solidFill>
              <a:srgbClr val="00B0F0">
                <a:alpha val="70000"/>
              </a:srgbClr>
            </a:solidFill>
            <a:ln w="25400">
              <a:noFill/>
            </a:ln>
            <a:effectLst/>
          </c:spP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Capacity!$B$59:$AE$59</c:f>
              <c:numCache>
                <c:formatCode>0.00E+00</c:formatCode>
                <c:ptCount val="30"/>
                <c:pt idx="0">
                  <c:v>4576563610900.418</c:v>
                </c:pt>
                <c:pt idx="1">
                  <c:v>4204853026814.8662</c:v>
                </c:pt>
                <c:pt idx="2">
                  <c:v>3833142442729.3145</c:v>
                </c:pt>
                <c:pt idx="3">
                  <c:v>3461431858643.7632</c:v>
                </c:pt>
                <c:pt idx="4">
                  <c:v>3089721274558.2114</c:v>
                </c:pt>
                <c:pt idx="5">
                  <c:v>2718010690472.6597</c:v>
                </c:pt>
                <c:pt idx="6">
                  <c:v>2346300106387.1084</c:v>
                </c:pt>
                <c:pt idx="7">
                  <c:v>1974589522301.5566</c:v>
                </c:pt>
                <c:pt idx="8">
                  <c:v>1602878938216.0049</c:v>
                </c:pt>
                <c:pt idx="9">
                  <c:v>1231168354130.4529</c:v>
                </c:pt>
                <c:pt idx="10">
                  <c:v>1185109936423.9302</c:v>
                </c:pt>
                <c:pt idx="11">
                  <c:v>1139051518717.4077</c:v>
                </c:pt>
                <c:pt idx="12">
                  <c:v>1092993101010.885</c:v>
                </c:pt>
                <c:pt idx="13">
                  <c:v>1046934683304.3623</c:v>
                </c:pt>
                <c:pt idx="14">
                  <c:v>1000876265597.8396</c:v>
                </c:pt>
                <c:pt idx="15">
                  <c:v>954817847891.31702</c:v>
                </c:pt>
                <c:pt idx="16">
                  <c:v>908759430184.79443</c:v>
                </c:pt>
                <c:pt idx="17">
                  <c:v>862701012478.27173</c:v>
                </c:pt>
                <c:pt idx="18">
                  <c:v>816642594771.74902</c:v>
                </c:pt>
                <c:pt idx="19">
                  <c:v>770584177065.22644</c:v>
                </c:pt>
                <c:pt idx="20">
                  <c:v>724525759358.70386</c:v>
                </c:pt>
                <c:pt idx="21">
                  <c:v>678467341652.18115</c:v>
                </c:pt>
                <c:pt idx="22">
                  <c:v>632408923945.65845</c:v>
                </c:pt>
                <c:pt idx="23">
                  <c:v>586350506239.13586</c:v>
                </c:pt>
                <c:pt idx="24">
                  <c:v>540292088532.61328</c:v>
                </c:pt>
                <c:pt idx="25">
                  <c:v>494233670826.09058</c:v>
                </c:pt>
                <c:pt idx="26">
                  <c:v>448175253119.56787</c:v>
                </c:pt>
                <c:pt idx="27">
                  <c:v>402116835413.04529</c:v>
                </c:pt>
                <c:pt idx="28">
                  <c:v>356058417706.52271</c:v>
                </c:pt>
                <c:pt idx="29">
                  <c:v>310000000000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2-476E-99F7-EE9D4E573E0F}"/>
            </c:ext>
          </c:extLst>
        </c:ser>
        <c:ser>
          <c:idx val="1"/>
          <c:order val="1"/>
          <c:tx>
            <c:strRef>
              <c:f>Capacity!$A$49</c:f>
              <c:strCache>
                <c:ptCount val="1"/>
                <c:pt idx="0">
                  <c:v>Sink</c:v>
                </c:pt>
              </c:strCache>
            </c:strRef>
          </c:tx>
          <c:spPr>
            <a:solidFill>
              <a:srgbClr val="92D050">
                <a:alpha val="70000"/>
              </a:srgbClr>
            </a:solidFill>
            <a:ln w="25400">
              <a:noFill/>
            </a:ln>
            <a:effectLst/>
          </c:spPr>
          <c:cat>
            <c:numRef>
              <c:f>Capacity!$B$11:$AE$11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f>Capacity!$B$49:$AE$49</c:f>
              <c:numCache>
                <c:formatCode>0.00E+00</c:formatCode>
                <c:ptCount val="30"/>
                <c:pt idx="0">
                  <c:v>259376443793.612</c:v>
                </c:pt>
                <c:pt idx="1">
                  <c:v>260132950586.647</c:v>
                </c:pt>
                <c:pt idx="2">
                  <c:v>260889457379.68201</c:v>
                </c:pt>
                <c:pt idx="3">
                  <c:v>261645964172.71701</c:v>
                </c:pt>
                <c:pt idx="4">
                  <c:v>262402470965.75201</c:v>
                </c:pt>
                <c:pt idx="5">
                  <c:v>261177141597.66641</c:v>
                </c:pt>
                <c:pt idx="6">
                  <c:v>259951812229.58081</c:v>
                </c:pt>
                <c:pt idx="7">
                  <c:v>258726482861.49521</c:v>
                </c:pt>
                <c:pt idx="8">
                  <c:v>257501153493.40961</c:v>
                </c:pt>
                <c:pt idx="9">
                  <c:v>256275824125.32401</c:v>
                </c:pt>
                <c:pt idx="10">
                  <c:v>258962032919.0578</c:v>
                </c:pt>
                <c:pt idx="11">
                  <c:v>261648241712.7916</c:v>
                </c:pt>
                <c:pt idx="12">
                  <c:v>264334450506.52539</c:v>
                </c:pt>
                <c:pt idx="13">
                  <c:v>267020659300.25922</c:v>
                </c:pt>
                <c:pt idx="14">
                  <c:v>269706868093.99301</c:v>
                </c:pt>
                <c:pt idx="15">
                  <c:v>272393076887.72681</c:v>
                </c:pt>
                <c:pt idx="16">
                  <c:v>275079285681.46063</c:v>
                </c:pt>
                <c:pt idx="17">
                  <c:v>277765494475.1944</c:v>
                </c:pt>
                <c:pt idx="18">
                  <c:v>280451703268.92822</c:v>
                </c:pt>
                <c:pt idx="19">
                  <c:v>283137912062.66199</c:v>
                </c:pt>
                <c:pt idx="20">
                  <c:v>285824120856.39581</c:v>
                </c:pt>
                <c:pt idx="21">
                  <c:v>288510329650.12958</c:v>
                </c:pt>
                <c:pt idx="22">
                  <c:v>291196538443.8634</c:v>
                </c:pt>
                <c:pt idx="23">
                  <c:v>293882747237.59723</c:v>
                </c:pt>
                <c:pt idx="24">
                  <c:v>296568956031.33099</c:v>
                </c:pt>
                <c:pt idx="25">
                  <c:v>299255164825.06482</c:v>
                </c:pt>
                <c:pt idx="26">
                  <c:v>301941373618.79858</c:v>
                </c:pt>
                <c:pt idx="27">
                  <c:v>304627582412.53241</c:v>
                </c:pt>
                <c:pt idx="28">
                  <c:v>307313791206.26624</c:v>
                </c:pt>
                <c:pt idx="29">
                  <c:v>310000000000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92-476E-99F7-EE9D4E573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103008"/>
        <c:axId val="965101344"/>
      </c:areaChart>
      <c:catAx>
        <c:axId val="96510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1344"/>
        <c:crosses val="autoZero"/>
        <c:auto val="1"/>
        <c:lblAlgn val="ctr"/>
        <c:lblOffset val="100"/>
        <c:noMultiLvlLbl val="0"/>
      </c:catAx>
      <c:valAx>
        <c:axId val="9651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5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9.441592528206701E-3"/>
              <c:y val="0.388501403797144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5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965103008"/>
        <c:crosses val="autoZero"/>
        <c:crossBetween val="midCat"/>
        <c:majorUnit val="1000000000000"/>
        <c:dispUnits>
          <c:custUnit val="1000000000000"/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5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targets'!$A$57</c:f>
              <c:strCache>
                <c:ptCount val="1"/>
                <c:pt idx="0">
                  <c:v>Footprint emissions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'Emissions and targets'!$B$13:$BJ$13</c:f>
              <c:numCache>
                <c:formatCode>0.00E+00</c:formatCode>
                <c:ptCount val="61"/>
                <c:pt idx="0">
                  <c:v>5851451037105</c:v>
                </c:pt>
                <c:pt idx="1">
                  <c:v>5819394414844</c:v>
                </c:pt>
                <c:pt idx="2">
                  <c:v>5787337792583</c:v>
                </c:pt>
                <c:pt idx="3">
                  <c:v>5755281170322</c:v>
                </c:pt>
                <c:pt idx="4">
                  <c:v>5723224548061</c:v>
                </c:pt>
                <c:pt idx="5">
                  <c:v>4894720324814.9463</c:v>
                </c:pt>
                <c:pt idx="6">
                  <c:v>5579731838683.1133</c:v>
                </c:pt>
                <c:pt idx="7">
                  <c:v>5288297577909.4785</c:v>
                </c:pt>
                <c:pt idx="8">
                  <c:v>5400434641233.6689</c:v>
                </c:pt>
                <c:pt idx="9">
                  <c:v>5408054057773.916</c:v>
                </c:pt>
                <c:pt idx="10">
                  <c:v>5486934122415.292</c:v>
                </c:pt>
                <c:pt idx="11">
                  <c:v>5447350180661.7168</c:v>
                </c:pt>
                <c:pt idx="12">
                  <c:v>5456738569205.6875</c:v>
                </c:pt>
                <c:pt idx="13">
                  <c:v>5620398302119.3154</c:v>
                </c:pt>
                <c:pt idx="14">
                  <c:v>5669718536499.0117</c:v>
                </c:pt>
                <c:pt idx="15">
                  <c:v>5736703249042.1006</c:v>
                </c:pt>
                <c:pt idx="16">
                  <c:v>5856477635392.6182</c:v>
                </c:pt>
                <c:pt idx="17">
                  <c:v>5881553599361.1953</c:v>
                </c:pt>
                <c:pt idx="18">
                  <c:v>5754749773010.541</c:v>
                </c:pt>
                <c:pt idx="19">
                  <c:v>5305778304980.1191</c:v>
                </c:pt>
                <c:pt idx="20">
                  <c:v>5320309176875.4648</c:v>
                </c:pt>
                <c:pt idx="21">
                  <c:v>5369259891518.0898</c:v>
                </c:pt>
                <c:pt idx="22">
                  <c:v>4991542155871.376</c:v>
                </c:pt>
                <c:pt idx="23">
                  <c:v>4900330917967.9902</c:v>
                </c:pt>
                <c:pt idx="24">
                  <c:v>4819938295036.4229</c:v>
                </c:pt>
                <c:pt idx="25">
                  <c:v>4760217685403.4951</c:v>
                </c:pt>
                <c:pt idx="26">
                  <c:v>4724628176328.5977</c:v>
                </c:pt>
                <c:pt idx="27">
                  <c:v>4702061050839.2363</c:v>
                </c:pt>
                <c:pt idx="28">
                  <c:v>4874475689389.7656</c:v>
                </c:pt>
                <c:pt idx="29">
                  <c:v>4693503102155.2793</c:v>
                </c:pt>
                <c:pt idx="30">
                  <c:v>4774584802016.125</c:v>
                </c:pt>
                <c:pt idx="31">
                  <c:v>4576563610900.418</c:v>
                </c:pt>
                <c:pt idx="32">
                  <c:v>4378542419784.7114</c:v>
                </c:pt>
                <c:pt idx="33">
                  <c:v>4180521228669.0049</c:v>
                </c:pt>
                <c:pt idx="34">
                  <c:v>3982500037553.2979</c:v>
                </c:pt>
                <c:pt idx="35">
                  <c:v>3784478846437.5913</c:v>
                </c:pt>
                <c:pt idx="36">
                  <c:v>3586457655321.8848</c:v>
                </c:pt>
                <c:pt idx="37">
                  <c:v>3388436464206.1777</c:v>
                </c:pt>
                <c:pt idx="38">
                  <c:v>3190415273090.4712</c:v>
                </c:pt>
                <c:pt idx="39">
                  <c:v>2992394081974.7646</c:v>
                </c:pt>
                <c:pt idx="40">
                  <c:v>2794372890859.0576</c:v>
                </c:pt>
                <c:pt idx="41">
                  <c:v>2670154246316.1045</c:v>
                </c:pt>
                <c:pt idx="42">
                  <c:v>2545935601773.1519</c:v>
                </c:pt>
                <c:pt idx="43">
                  <c:v>2421716957230.1992</c:v>
                </c:pt>
                <c:pt idx="44">
                  <c:v>2297498312687.2461</c:v>
                </c:pt>
                <c:pt idx="45">
                  <c:v>2173279668144.2932</c:v>
                </c:pt>
                <c:pt idx="46">
                  <c:v>2049061023601.3403</c:v>
                </c:pt>
                <c:pt idx="47">
                  <c:v>1924842379058.3875</c:v>
                </c:pt>
                <c:pt idx="48">
                  <c:v>1800623734515.4346</c:v>
                </c:pt>
                <c:pt idx="49">
                  <c:v>1676405089972.4817</c:v>
                </c:pt>
                <c:pt idx="50">
                  <c:v>1552186445429.5288</c:v>
                </c:pt>
                <c:pt idx="51">
                  <c:v>1427967800886.5759</c:v>
                </c:pt>
                <c:pt idx="52">
                  <c:v>1303749156343.623</c:v>
                </c:pt>
                <c:pt idx="53">
                  <c:v>1179530511800.6702</c:v>
                </c:pt>
                <c:pt idx="54">
                  <c:v>1055311867257.7173</c:v>
                </c:pt>
                <c:pt idx="55">
                  <c:v>931093222714.7644</c:v>
                </c:pt>
                <c:pt idx="56">
                  <c:v>806874578171.81152</c:v>
                </c:pt>
                <c:pt idx="57">
                  <c:v>682655933628.85864</c:v>
                </c:pt>
                <c:pt idx="58">
                  <c:v>558437289085.90576</c:v>
                </c:pt>
                <c:pt idx="59">
                  <c:v>434218644542.95313</c:v>
                </c:pt>
                <c:pt idx="6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6-4FB5-90F7-C878C86CA6E0}"/>
            </c:ext>
          </c:extLst>
        </c:ser>
        <c:ser>
          <c:idx val="2"/>
          <c:order val="1"/>
          <c:tx>
            <c:strRef>
              <c:f>'Emissions and targets'!$A$63</c:f>
              <c:strCache>
                <c:ptCount val="1"/>
                <c:pt idx="0">
                  <c:v>Carbon sink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Capacity!$B$93:$BJ$93</c:f>
              <c:numCache>
                <c:formatCode>General</c:formatCode>
                <c:ptCount val="61"/>
                <c:pt idx="0">
                  <c:v>211235333252.25925</c:v>
                </c:pt>
                <c:pt idx="1">
                  <c:v>294189809794.03784</c:v>
                </c:pt>
                <c:pt idx="2">
                  <c:v>269367869697.00146</c:v>
                </c:pt>
                <c:pt idx="3">
                  <c:v>271577432029.99734</c:v>
                </c:pt>
                <c:pt idx="4">
                  <c:v>268448611640.14722</c:v>
                </c:pt>
                <c:pt idx="5">
                  <c:v>297864603300.34735</c:v>
                </c:pt>
                <c:pt idx="6">
                  <c:v>319158227254.35449</c:v>
                </c:pt>
                <c:pt idx="7">
                  <c:v>315064378845.2821</c:v>
                </c:pt>
                <c:pt idx="8">
                  <c:v>330156523888.54407</c:v>
                </c:pt>
                <c:pt idx="9">
                  <c:v>340854482454.37146</c:v>
                </c:pt>
                <c:pt idx="10">
                  <c:v>306292109961.67517</c:v>
                </c:pt>
                <c:pt idx="11">
                  <c:v>331456693704.84589</c:v>
                </c:pt>
                <c:pt idx="12">
                  <c:v>316439170951.01453</c:v>
                </c:pt>
                <c:pt idx="13">
                  <c:v>289714369232.9469</c:v>
                </c:pt>
                <c:pt idx="14">
                  <c:v>319031166721.4718</c:v>
                </c:pt>
                <c:pt idx="15">
                  <c:v>310835995971.06171</c:v>
                </c:pt>
                <c:pt idx="16">
                  <c:v>328724236740.35406</c:v>
                </c:pt>
                <c:pt idx="17">
                  <c:v>279690623322.41772</c:v>
                </c:pt>
                <c:pt idx="18">
                  <c:v>321366492247.86566</c:v>
                </c:pt>
                <c:pt idx="19">
                  <c:v>328788210659.89734</c:v>
                </c:pt>
                <c:pt idx="20">
                  <c:v>315205793354.54797</c:v>
                </c:pt>
                <c:pt idx="21">
                  <c:v>312595293087.57544</c:v>
                </c:pt>
                <c:pt idx="22">
                  <c:v>319400397851.20007</c:v>
                </c:pt>
                <c:pt idx="23">
                  <c:v>322177511859.79797</c:v>
                </c:pt>
                <c:pt idx="24">
                  <c:v>302821237747.50519</c:v>
                </c:pt>
                <c:pt idx="25">
                  <c:v>298033089566.69189</c:v>
                </c:pt>
                <c:pt idx="26">
                  <c:v>296635519324.74091</c:v>
                </c:pt>
                <c:pt idx="27">
                  <c:v>255981253421.59128</c:v>
                </c:pt>
                <c:pt idx="28">
                  <c:v>262003799748.95001</c:v>
                </c:pt>
                <c:pt idx="29">
                  <c:v>249067073673.29263</c:v>
                </c:pt>
                <c:pt idx="30">
                  <c:v>258619937000.577</c:v>
                </c:pt>
                <c:pt idx="31" formatCode="0.00E+00">
                  <c:v>259376443793.612</c:v>
                </c:pt>
                <c:pt idx="32" formatCode="0.00E+00">
                  <c:v>312647415056.03247</c:v>
                </c:pt>
                <c:pt idx="33" formatCode="0.00E+00">
                  <c:v>365918386318.45294</c:v>
                </c:pt>
                <c:pt idx="34" formatCode="0.00E+00">
                  <c:v>419189357580.87341</c:v>
                </c:pt>
                <c:pt idx="35" formatCode="0.00E+00">
                  <c:v>472460328843.29388</c:v>
                </c:pt>
                <c:pt idx="36" formatCode="0.00E+00">
                  <c:v>525731300105.71436</c:v>
                </c:pt>
                <c:pt idx="37" formatCode="0.00E+00">
                  <c:v>579002271368.13477</c:v>
                </c:pt>
                <c:pt idx="38" formatCode="0.00E+00">
                  <c:v>632273242630.5553</c:v>
                </c:pt>
                <c:pt idx="39" formatCode="0.00E+00">
                  <c:v>685544213892.97583</c:v>
                </c:pt>
                <c:pt idx="40" formatCode="0.00E+00">
                  <c:v>738815185155.39624</c:v>
                </c:pt>
                <c:pt idx="41" formatCode="0.00E+00">
                  <c:v>792086156417.81665</c:v>
                </c:pt>
                <c:pt idx="42" formatCode="0.00E+00">
                  <c:v>845357127680.2373</c:v>
                </c:pt>
                <c:pt idx="43" formatCode="0.00E+00">
                  <c:v>898628098942.65771</c:v>
                </c:pt>
                <c:pt idx="44" formatCode="0.00E+00">
                  <c:v>951899070205.07813</c:v>
                </c:pt>
                <c:pt idx="45" formatCode="0.00E+00">
                  <c:v>1005170041467.4985</c:v>
                </c:pt>
                <c:pt idx="46" formatCode="0.00E+00">
                  <c:v>1058441012729.9192</c:v>
                </c:pt>
                <c:pt idx="47" formatCode="0.00E+00">
                  <c:v>1111711983992.3396</c:v>
                </c:pt>
                <c:pt idx="48" formatCode="0.00E+00">
                  <c:v>1164982955254.76</c:v>
                </c:pt>
                <c:pt idx="49" formatCode="0.00E+00">
                  <c:v>1218253926517.1804</c:v>
                </c:pt>
                <c:pt idx="50" formatCode="0.00E+00">
                  <c:v>1271524897779.6011</c:v>
                </c:pt>
                <c:pt idx="51" formatCode="0.00E+00">
                  <c:v>1324795869042.0215</c:v>
                </c:pt>
                <c:pt idx="52" formatCode="0.00E+00">
                  <c:v>1378066840304.4419</c:v>
                </c:pt>
                <c:pt idx="53" formatCode="0.00E+00">
                  <c:v>1431337811566.8625</c:v>
                </c:pt>
                <c:pt idx="54" formatCode="0.00E+00">
                  <c:v>1484608782829.283</c:v>
                </c:pt>
                <c:pt idx="55" formatCode="0.00E+00">
                  <c:v>1537879754091.7034</c:v>
                </c:pt>
                <c:pt idx="56" formatCode="0.00E+00">
                  <c:v>1591150725354.1238</c:v>
                </c:pt>
                <c:pt idx="57" formatCode="0.00E+00">
                  <c:v>1644421696616.5442</c:v>
                </c:pt>
                <c:pt idx="58" formatCode="0.00E+00">
                  <c:v>1697692667878.9648</c:v>
                </c:pt>
                <c:pt idx="59" formatCode="0.00E+00">
                  <c:v>1750963639141.3853</c:v>
                </c:pt>
                <c:pt idx="60" formatCode="0.00E+00">
                  <c:v>1804234610403.8057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56-4FB5-90F7-C878C86CA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911151"/>
        <c:axId val="288902831"/>
      </c:lineChart>
      <c:catAx>
        <c:axId val="2889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02831"/>
        <c:crosses val="autoZero"/>
        <c:auto val="1"/>
        <c:lblAlgn val="ctr"/>
        <c:lblOffset val="100"/>
        <c:noMultiLvlLbl val="0"/>
      </c:catAx>
      <c:valAx>
        <c:axId val="28890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5.7332163643766584E-3"/>
              <c:y val="0.38239913984851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11151"/>
        <c:crosses val="autoZero"/>
        <c:crossBetween val="between"/>
        <c:dispUnits>
          <c:custUnit val="1000000000000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targets'!$A$57</c:f>
              <c:strCache>
                <c:ptCount val="1"/>
                <c:pt idx="0">
                  <c:v>Footprint emissions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Capacity!$B$94:$BJ$94</c:f>
              <c:numCache>
                <c:formatCode>General</c:formatCode>
                <c:ptCount val="61"/>
                <c:pt idx="0">
                  <c:v>5851451037105</c:v>
                </c:pt>
                <c:pt idx="1">
                  <c:v>5819394414844</c:v>
                </c:pt>
                <c:pt idx="2">
                  <c:v>5787337792583</c:v>
                </c:pt>
                <c:pt idx="3">
                  <c:v>5755281170322</c:v>
                </c:pt>
                <c:pt idx="4">
                  <c:v>5723224548061</c:v>
                </c:pt>
                <c:pt idx="5">
                  <c:v>4894720324814.9463</c:v>
                </c:pt>
                <c:pt idx="6">
                  <c:v>5579731838683.1133</c:v>
                </c:pt>
                <c:pt idx="7">
                  <c:v>5288297577909.4785</c:v>
                </c:pt>
                <c:pt idx="8">
                  <c:v>5400434641233.6689</c:v>
                </c:pt>
                <c:pt idx="9">
                  <c:v>5408054057773.916</c:v>
                </c:pt>
                <c:pt idx="10">
                  <c:v>5486934122415.292</c:v>
                </c:pt>
                <c:pt idx="11">
                  <c:v>5447350180661.7168</c:v>
                </c:pt>
                <c:pt idx="12">
                  <c:v>5456738569205.6875</c:v>
                </c:pt>
                <c:pt idx="13">
                  <c:v>5620398302119.3154</c:v>
                </c:pt>
                <c:pt idx="14">
                  <c:v>5669718536499.0117</c:v>
                </c:pt>
                <c:pt idx="15">
                  <c:v>5736703249042.1006</c:v>
                </c:pt>
                <c:pt idx="16">
                  <c:v>5856477635392.6182</c:v>
                </c:pt>
                <c:pt idx="17">
                  <c:v>5881553599361.1953</c:v>
                </c:pt>
                <c:pt idx="18">
                  <c:v>5754749773010.541</c:v>
                </c:pt>
                <c:pt idx="19">
                  <c:v>5305778304980.1191</c:v>
                </c:pt>
                <c:pt idx="20">
                  <c:v>5320309176875.4648</c:v>
                </c:pt>
                <c:pt idx="21">
                  <c:v>5369259891518.0898</c:v>
                </c:pt>
                <c:pt idx="22">
                  <c:v>4991542155871.376</c:v>
                </c:pt>
                <c:pt idx="23">
                  <c:v>4900330917967.9902</c:v>
                </c:pt>
                <c:pt idx="24">
                  <c:v>4819938295036.4229</c:v>
                </c:pt>
                <c:pt idx="25">
                  <c:v>4760217685403.4951</c:v>
                </c:pt>
                <c:pt idx="26">
                  <c:v>4724628176328.5977</c:v>
                </c:pt>
                <c:pt idx="27">
                  <c:v>4702061050839.2363</c:v>
                </c:pt>
                <c:pt idx="28">
                  <c:v>4874475689389.7656</c:v>
                </c:pt>
                <c:pt idx="29">
                  <c:v>4693503102155.2793</c:v>
                </c:pt>
                <c:pt idx="30">
                  <c:v>4774584802016.125</c:v>
                </c:pt>
                <c:pt idx="31" formatCode="0.00E+00">
                  <c:v>4576563610900.418</c:v>
                </c:pt>
                <c:pt idx="32" formatCode="0.00E+00">
                  <c:v>4204853026814.8662</c:v>
                </c:pt>
                <c:pt idx="33" formatCode="0.00E+00">
                  <c:v>3833142442729.3145</c:v>
                </c:pt>
                <c:pt idx="34" formatCode="0.00E+00">
                  <c:v>3461431858643.7632</c:v>
                </c:pt>
                <c:pt idx="35" formatCode="0.00E+00">
                  <c:v>3089721274558.2114</c:v>
                </c:pt>
                <c:pt idx="36" formatCode="0.00E+00">
                  <c:v>2718010690472.6597</c:v>
                </c:pt>
                <c:pt idx="37" formatCode="0.00E+00">
                  <c:v>2346300106387.1084</c:v>
                </c:pt>
                <c:pt idx="38" formatCode="0.00E+00">
                  <c:v>1974589522301.5566</c:v>
                </c:pt>
                <c:pt idx="39" formatCode="0.00E+00">
                  <c:v>1602878938216.0049</c:v>
                </c:pt>
                <c:pt idx="40" formatCode="0.00E+00">
                  <c:v>1231168354130.4529</c:v>
                </c:pt>
                <c:pt idx="41" formatCode="0.00E+00">
                  <c:v>1185109936423.9302</c:v>
                </c:pt>
                <c:pt idx="42" formatCode="0.00E+00">
                  <c:v>1139051518717.4077</c:v>
                </c:pt>
                <c:pt idx="43" formatCode="0.00E+00">
                  <c:v>1092993101010.885</c:v>
                </c:pt>
                <c:pt idx="44" formatCode="0.00E+00">
                  <c:v>1046934683304.3623</c:v>
                </c:pt>
                <c:pt idx="45" formatCode="0.00E+00">
                  <c:v>1000876265597.8396</c:v>
                </c:pt>
                <c:pt idx="46" formatCode="0.00E+00">
                  <c:v>954817847891.31702</c:v>
                </c:pt>
                <c:pt idx="47" formatCode="0.00E+00">
                  <c:v>908759430184.79443</c:v>
                </c:pt>
                <c:pt idx="48" formatCode="0.00E+00">
                  <c:v>862701012478.27173</c:v>
                </c:pt>
                <c:pt idx="49" formatCode="0.00E+00">
                  <c:v>816642594771.74902</c:v>
                </c:pt>
                <c:pt idx="50" formatCode="0.00E+00">
                  <c:v>770584177065.22644</c:v>
                </c:pt>
                <c:pt idx="51" formatCode="0.00E+00">
                  <c:v>724525759358.70386</c:v>
                </c:pt>
                <c:pt idx="52" formatCode="0.00E+00">
                  <c:v>678467341652.18115</c:v>
                </c:pt>
                <c:pt idx="53" formatCode="0.00E+00">
                  <c:v>632408923945.65845</c:v>
                </c:pt>
                <c:pt idx="54" formatCode="0.00E+00">
                  <c:v>586350506239.13586</c:v>
                </c:pt>
                <c:pt idx="55" formatCode="0.00E+00">
                  <c:v>540292088532.61328</c:v>
                </c:pt>
                <c:pt idx="56" formatCode="0.00E+00">
                  <c:v>494233670826.09058</c:v>
                </c:pt>
                <c:pt idx="57" formatCode="0.00E+00">
                  <c:v>448175253119.56787</c:v>
                </c:pt>
                <c:pt idx="58" formatCode="0.00E+00">
                  <c:v>402116835413.04529</c:v>
                </c:pt>
                <c:pt idx="59" formatCode="0.00E+00">
                  <c:v>356058417706.52271</c:v>
                </c:pt>
                <c:pt idx="60" formatCode="0.00E+0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9D-47A1-A3F0-455FA61911AE}"/>
            </c:ext>
          </c:extLst>
        </c:ser>
        <c:ser>
          <c:idx val="2"/>
          <c:order val="1"/>
          <c:tx>
            <c:strRef>
              <c:f>'Emissions and targets'!$A$63</c:f>
              <c:strCache>
                <c:ptCount val="1"/>
                <c:pt idx="0">
                  <c:v>Carbon sink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'Emissions and targets'!$B$17:$BJ$17</c:f>
              <c:numCache>
                <c:formatCode>0.00E+00</c:formatCode>
                <c:ptCount val="61"/>
                <c:pt idx="0">
                  <c:v>211235333252.25925</c:v>
                </c:pt>
                <c:pt idx="1">
                  <c:v>294189809794.03784</c:v>
                </c:pt>
                <c:pt idx="2">
                  <c:v>269367869697.00146</c:v>
                </c:pt>
                <c:pt idx="3">
                  <c:v>271577432029.99734</c:v>
                </c:pt>
                <c:pt idx="4">
                  <c:v>268448611640.14722</c:v>
                </c:pt>
                <c:pt idx="5">
                  <c:v>297864603300.34735</c:v>
                </c:pt>
                <c:pt idx="6">
                  <c:v>319158227254.35449</c:v>
                </c:pt>
                <c:pt idx="7">
                  <c:v>315064378845.2821</c:v>
                </c:pt>
                <c:pt idx="8">
                  <c:v>330156523888.54407</c:v>
                </c:pt>
                <c:pt idx="9">
                  <c:v>340854482454.37146</c:v>
                </c:pt>
                <c:pt idx="10">
                  <c:v>306292109961.67517</c:v>
                </c:pt>
                <c:pt idx="11">
                  <c:v>331456693704.84589</c:v>
                </c:pt>
                <c:pt idx="12">
                  <c:v>316439170951.01453</c:v>
                </c:pt>
                <c:pt idx="13">
                  <c:v>289714369232.9469</c:v>
                </c:pt>
                <c:pt idx="14">
                  <c:v>319031166721.4718</c:v>
                </c:pt>
                <c:pt idx="15">
                  <c:v>310835995971.06171</c:v>
                </c:pt>
                <c:pt idx="16">
                  <c:v>328724236740.35406</c:v>
                </c:pt>
                <c:pt idx="17">
                  <c:v>279690623322.41772</c:v>
                </c:pt>
                <c:pt idx="18">
                  <c:v>321366492247.86566</c:v>
                </c:pt>
                <c:pt idx="19">
                  <c:v>328788210659.89734</c:v>
                </c:pt>
                <c:pt idx="20">
                  <c:v>315205793354.54797</c:v>
                </c:pt>
                <c:pt idx="21">
                  <c:v>312595293087.57544</c:v>
                </c:pt>
                <c:pt idx="22">
                  <c:v>319400397851.20007</c:v>
                </c:pt>
                <c:pt idx="23">
                  <c:v>322177511859.79797</c:v>
                </c:pt>
                <c:pt idx="24">
                  <c:v>302821237747.50519</c:v>
                </c:pt>
                <c:pt idx="25">
                  <c:v>298033089566.69189</c:v>
                </c:pt>
                <c:pt idx="26">
                  <c:v>296635519324.74091</c:v>
                </c:pt>
                <c:pt idx="27">
                  <c:v>255981253421.59128</c:v>
                </c:pt>
                <c:pt idx="28">
                  <c:v>262003799748.95001</c:v>
                </c:pt>
                <c:pt idx="29">
                  <c:v>249067073673.29263</c:v>
                </c:pt>
                <c:pt idx="30">
                  <c:v>258619937000.577</c:v>
                </c:pt>
                <c:pt idx="31">
                  <c:v>259376443793.612</c:v>
                </c:pt>
                <c:pt idx="32">
                  <c:v>260132950586.647</c:v>
                </c:pt>
                <c:pt idx="33">
                  <c:v>260889457379.68201</c:v>
                </c:pt>
                <c:pt idx="34">
                  <c:v>261645964172.71701</c:v>
                </c:pt>
                <c:pt idx="35">
                  <c:v>262402470965.75201</c:v>
                </c:pt>
                <c:pt idx="36">
                  <c:v>261177141597.66641</c:v>
                </c:pt>
                <c:pt idx="37">
                  <c:v>259951812229.58081</c:v>
                </c:pt>
                <c:pt idx="38">
                  <c:v>258726482861.49521</c:v>
                </c:pt>
                <c:pt idx="39">
                  <c:v>257501153493.40961</c:v>
                </c:pt>
                <c:pt idx="40">
                  <c:v>256275824125.32401</c:v>
                </c:pt>
                <c:pt idx="41">
                  <c:v>258962032919.0578</c:v>
                </c:pt>
                <c:pt idx="42">
                  <c:v>261648241712.7916</c:v>
                </c:pt>
                <c:pt idx="43">
                  <c:v>264334450506.52539</c:v>
                </c:pt>
                <c:pt idx="44">
                  <c:v>267020659300.25922</c:v>
                </c:pt>
                <c:pt idx="45">
                  <c:v>269706868093.99301</c:v>
                </c:pt>
                <c:pt idx="46">
                  <c:v>272393076887.72681</c:v>
                </c:pt>
                <c:pt idx="47">
                  <c:v>275079285681.46063</c:v>
                </c:pt>
                <c:pt idx="48">
                  <c:v>277765494475.1944</c:v>
                </c:pt>
                <c:pt idx="49">
                  <c:v>280451703268.92822</c:v>
                </c:pt>
                <c:pt idx="50">
                  <c:v>283137912062.66199</c:v>
                </c:pt>
                <c:pt idx="51">
                  <c:v>285824120856.39581</c:v>
                </c:pt>
                <c:pt idx="52">
                  <c:v>288510329650.12958</c:v>
                </c:pt>
                <c:pt idx="53">
                  <c:v>291196538443.8634</c:v>
                </c:pt>
                <c:pt idx="54">
                  <c:v>293882747237.59723</c:v>
                </c:pt>
                <c:pt idx="55">
                  <c:v>296568956031.33099</c:v>
                </c:pt>
                <c:pt idx="56">
                  <c:v>299255164825.06482</c:v>
                </c:pt>
                <c:pt idx="57">
                  <c:v>301941373618.79858</c:v>
                </c:pt>
                <c:pt idx="58">
                  <c:v>304627582412.53241</c:v>
                </c:pt>
                <c:pt idx="59">
                  <c:v>307313791206.26624</c:v>
                </c:pt>
                <c:pt idx="6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D-47A1-A3F0-455FA6191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911151"/>
        <c:axId val="288902831"/>
      </c:lineChart>
      <c:catAx>
        <c:axId val="2889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02831"/>
        <c:crosses val="autoZero"/>
        <c:auto val="1"/>
        <c:lblAlgn val="ctr"/>
        <c:lblOffset val="100"/>
        <c:noMultiLvlLbl val="0"/>
      </c:catAx>
      <c:valAx>
        <c:axId val="28890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5.7332163643766584E-3"/>
              <c:y val="0.38239913984851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11151"/>
        <c:crosses val="autoZero"/>
        <c:crossBetween val="between"/>
        <c:dispUnits>
          <c:custUnit val="1000000000000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1"/>
          <c:tx>
            <c:strRef>
              <c:f>'Emissions and targets'!$A$63</c:f>
              <c:strCache>
                <c:ptCount val="1"/>
                <c:pt idx="0">
                  <c:v>Carbon sink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808532215677959"/>
                  <c:y val="3.2925912894183028E-2"/>
                </c:manualLayout>
              </c:layout>
              <c:numFmt formatCode="0.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ES"/>
                </a:p>
              </c:txPr>
            </c:trendlineLbl>
          </c:trendline>
          <c:cat>
            <c:numRef>
              <c:extLst>
                <c:ext xmlns:c15="http://schemas.microsoft.com/office/drawing/2012/chart" uri="{02D57815-91ED-43cb-92C2-25804820EDAC}">
                  <c15:fullRef>
                    <c15:sqref>'Emissions and targets'!$B$4:$BJ$4</c15:sqref>
                  </c15:fullRef>
                </c:ext>
              </c:extLst>
              <c:f>'Emissions and targets'!$AG$4:$BJ$4</c:f>
              <c:numCache>
                <c:formatCode>General</c:formatCode>
                <c:ptCount val="30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  <c:pt idx="13">
                  <c:v>2034</c:v>
                </c:pt>
                <c:pt idx="14">
                  <c:v>2035</c:v>
                </c:pt>
                <c:pt idx="15">
                  <c:v>2036</c:v>
                </c:pt>
                <c:pt idx="16">
                  <c:v>2037</c:v>
                </c:pt>
                <c:pt idx="17">
                  <c:v>2038</c:v>
                </c:pt>
                <c:pt idx="18">
                  <c:v>2039</c:v>
                </c:pt>
                <c:pt idx="19">
                  <c:v>2040</c:v>
                </c:pt>
                <c:pt idx="20">
                  <c:v>2041</c:v>
                </c:pt>
                <c:pt idx="21">
                  <c:v>2042</c:v>
                </c:pt>
                <c:pt idx="22">
                  <c:v>2043</c:v>
                </c:pt>
                <c:pt idx="23">
                  <c:v>2044</c:v>
                </c:pt>
                <c:pt idx="24">
                  <c:v>2045</c:v>
                </c:pt>
                <c:pt idx="25">
                  <c:v>2046</c:v>
                </c:pt>
                <c:pt idx="26">
                  <c:v>2047</c:v>
                </c:pt>
                <c:pt idx="27">
                  <c:v>2048</c:v>
                </c:pt>
                <c:pt idx="28">
                  <c:v>2049</c:v>
                </c:pt>
                <c:pt idx="29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Capacity!$B$93:$BJ$93</c15:sqref>
                  </c15:fullRef>
                </c:ext>
              </c:extLst>
              <c:f>Capacity!$AG$93:$BJ$93</c:f>
              <c:numCache>
                <c:formatCode>General</c:formatCode>
                <c:ptCount val="30"/>
                <c:pt idx="0" formatCode="0.00E+00">
                  <c:v>259376443793.612</c:v>
                </c:pt>
                <c:pt idx="1" formatCode="0.00E+00">
                  <c:v>312647415056.03247</c:v>
                </c:pt>
                <c:pt idx="2" formatCode="0.00E+00">
                  <c:v>365918386318.45294</c:v>
                </c:pt>
                <c:pt idx="3" formatCode="0.00E+00">
                  <c:v>419189357580.87341</c:v>
                </c:pt>
                <c:pt idx="4" formatCode="0.00E+00">
                  <c:v>472460328843.29388</c:v>
                </c:pt>
                <c:pt idx="5" formatCode="0.00E+00">
                  <c:v>525731300105.71436</c:v>
                </c:pt>
                <c:pt idx="6" formatCode="0.00E+00">
                  <c:v>579002271368.13477</c:v>
                </c:pt>
                <c:pt idx="7" formatCode="0.00E+00">
                  <c:v>632273242630.5553</c:v>
                </c:pt>
                <c:pt idx="8" formatCode="0.00E+00">
                  <c:v>685544213892.97583</c:v>
                </c:pt>
                <c:pt idx="9" formatCode="0.00E+00">
                  <c:v>738815185155.39624</c:v>
                </c:pt>
                <c:pt idx="10" formatCode="0.00E+00">
                  <c:v>792086156417.81665</c:v>
                </c:pt>
                <c:pt idx="11" formatCode="0.00E+00">
                  <c:v>845357127680.2373</c:v>
                </c:pt>
                <c:pt idx="12" formatCode="0.00E+00">
                  <c:v>898628098942.65771</c:v>
                </c:pt>
                <c:pt idx="13" formatCode="0.00E+00">
                  <c:v>951899070205.07813</c:v>
                </c:pt>
                <c:pt idx="14" formatCode="0.00E+00">
                  <c:v>1005170041467.4985</c:v>
                </c:pt>
                <c:pt idx="15" formatCode="0.00E+00">
                  <c:v>1058441012729.9192</c:v>
                </c:pt>
                <c:pt idx="16" formatCode="0.00E+00">
                  <c:v>1111711983992.3396</c:v>
                </c:pt>
                <c:pt idx="17" formatCode="0.00E+00">
                  <c:v>1164982955254.76</c:v>
                </c:pt>
                <c:pt idx="18" formatCode="0.00E+00">
                  <c:v>1218253926517.1804</c:v>
                </c:pt>
                <c:pt idx="19" formatCode="0.00E+00">
                  <c:v>1271524897779.6011</c:v>
                </c:pt>
                <c:pt idx="20" formatCode="0.00E+00">
                  <c:v>1324795869042.0215</c:v>
                </c:pt>
                <c:pt idx="21" formatCode="0.00E+00">
                  <c:v>1378066840304.4419</c:v>
                </c:pt>
                <c:pt idx="22" formatCode="0.00E+00">
                  <c:v>1431337811566.8625</c:v>
                </c:pt>
                <c:pt idx="23" formatCode="0.00E+00">
                  <c:v>1484608782829.283</c:v>
                </c:pt>
                <c:pt idx="24" formatCode="0.00E+00">
                  <c:v>1537879754091.7034</c:v>
                </c:pt>
                <c:pt idx="25" formatCode="0.00E+00">
                  <c:v>1591150725354.1238</c:v>
                </c:pt>
                <c:pt idx="26" formatCode="0.00E+00">
                  <c:v>1644421696616.5442</c:v>
                </c:pt>
                <c:pt idx="27" formatCode="0.00E+00">
                  <c:v>1697692667878.9648</c:v>
                </c:pt>
                <c:pt idx="28" formatCode="0.00E+00">
                  <c:v>1750963639141.3853</c:v>
                </c:pt>
                <c:pt idx="29" formatCode="0.00E+00">
                  <c:v>1804234610403.8057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E9-4CB5-A952-1921AC88C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911151"/>
        <c:axId val="28890283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'Emissions and targets'!$A$57</c15:sqref>
                        </c15:formulaRef>
                      </c:ext>
                    </c:extLst>
                    <c:strCache>
                      <c:ptCount val="1"/>
                      <c:pt idx="0">
                        <c:v>Footprint emissions</c:v>
                      </c:pt>
                    </c:strCache>
                  </c:strRef>
                </c:tx>
                <c:spPr>
                  <a:ln w="19050" cap="rnd">
                    <a:solidFill>
                      <a:srgbClr val="0070C0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'Emissions and targets'!$B$4:$BJ$4</c15:sqref>
                        </c15:fullRef>
                        <c15:formulaRef>
                          <c15:sqref>'Emissions and targets'!$AG$4:$BJ$4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  <c:pt idx="4">
                        <c:v>2025</c:v>
                      </c:pt>
                      <c:pt idx="5">
                        <c:v>2026</c:v>
                      </c:pt>
                      <c:pt idx="6">
                        <c:v>2027</c:v>
                      </c:pt>
                      <c:pt idx="7">
                        <c:v>2028</c:v>
                      </c:pt>
                      <c:pt idx="8">
                        <c:v>2029</c:v>
                      </c:pt>
                      <c:pt idx="9">
                        <c:v>2030</c:v>
                      </c:pt>
                      <c:pt idx="10">
                        <c:v>2031</c:v>
                      </c:pt>
                      <c:pt idx="11">
                        <c:v>2032</c:v>
                      </c:pt>
                      <c:pt idx="12">
                        <c:v>2033</c:v>
                      </c:pt>
                      <c:pt idx="13">
                        <c:v>2034</c:v>
                      </c:pt>
                      <c:pt idx="14">
                        <c:v>2035</c:v>
                      </c:pt>
                      <c:pt idx="15">
                        <c:v>2036</c:v>
                      </c:pt>
                      <c:pt idx="16">
                        <c:v>2037</c:v>
                      </c:pt>
                      <c:pt idx="17">
                        <c:v>2038</c:v>
                      </c:pt>
                      <c:pt idx="18">
                        <c:v>2039</c:v>
                      </c:pt>
                      <c:pt idx="19">
                        <c:v>2040</c:v>
                      </c:pt>
                      <c:pt idx="20">
                        <c:v>2041</c:v>
                      </c:pt>
                      <c:pt idx="21">
                        <c:v>2042</c:v>
                      </c:pt>
                      <c:pt idx="22">
                        <c:v>2043</c:v>
                      </c:pt>
                      <c:pt idx="23">
                        <c:v>2044</c:v>
                      </c:pt>
                      <c:pt idx="24">
                        <c:v>2045</c:v>
                      </c:pt>
                      <c:pt idx="25">
                        <c:v>2046</c:v>
                      </c:pt>
                      <c:pt idx="26">
                        <c:v>2047</c:v>
                      </c:pt>
                      <c:pt idx="27">
                        <c:v>2048</c:v>
                      </c:pt>
                      <c:pt idx="28">
                        <c:v>2049</c:v>
                      </c:pt>
                      <c:pt idx="29">
                        <c:v>2050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'Emissions and targets'!$B$13:$BJ$13</c15:sqref>
                        </c15:fullRef>
                        <c15:formulaRef>
                          <c15:sqref>'Emissions and targets'!$AG$13:$BJ$13</c15:sqref>
                        </c15:formulaRef>
                      </c:ext>
                    </c:extLst>
                    <c:numCache>
                      <c:formatCode>0.00E+00</c:formatCode>
                      <c:ptCount val="30"/>
                      <c:pt idx="0">
                        <c:v>4576563610900.418</c:v>
                      </c:pt>
                      <c:pt idx="1">
                        <c:v>4378542419784.7114</c:v>
                      </c:pt>
                      <c:pt idx="2">
                        <c:v>4180521228669.0049</c:v>
                      </c:pt>
                      <c:pt idx="3">
                        <c:v>3982500037553.2979</c:v>
                      </c:pt>
                      <c:pt idx="4">
                        <c:v>3784478846437.5913</c:v>
                      </c:pt>
                      <c:pt idx="5">
                        <c:v>3586457655321.8848</c:v>
                      </c:pt>
                      <c:pt idx="6">
                        <c:v>3388436464206.1777</c:v>
                      </c:pt>
                      <c:pt idx="7">
                        <c:v>3190415273090.4712</c:v>
                      </c:pt>
                      <c:pt idx="8">
                        <c:v>2992394081974.7646</c:v>
                      </c:pt>
                      <c:pt idx="9">
                        <c:v>2794372890859.0576</c:v>
                      </c:pt>
                      <c:pt idx="10">
                        <c:v>2670154246316.1045</c:v>
                      </c:pt>
                      <c:pt idx="11">
                        <c:v>2545935601773.1519</c:v>
                      </c:pt>
                      <c:pt idx="12">
                        <c:v>2421716957230.1992</c:v>
                      </c:pt>
                      <c:pt idx="13">
                        <c:v>2297498312687.2461</c:v>
                      </c:pt>
                      <c:pt idx="14">
                        <c:v>2173279668144.2932</c:v>
                      </c:pt>
                      <c:pt idx="15">
                        <c:v>2049061023601.3403</c:v>
                      </c:pt>
                      <c:pt idx="16">
                        <c:v>1924842379058.3875</c:v>
                      </c:pt>
                      <c:pt idx="17">
                        <c:v>1800623734515.4346</c:v>
                      </c:pt>
                      <c:pt idx="18">
                        <c:v>1676405089972.4817</c:v>
                      </c:pt>
                      <c:pt idx="19">
                        <c:v>1552186445429.5288</c:v>
                      </c:pt>
                      <c:pt idx="20">
                        <c:v>1427967800886.5759</c:v>
                      </c:pt>
                      <c:pt idx="21">
                        <c:v>1303749156343.623</c:v>
                      </c:pt>
                      <c:pt idx="22">
                        <c:v>1179530511800.6702</c:v>
                      </c:pt>
                      <c:pt idx="23">
                        <c:v>1055311867257.7173</c:v>
                      </c:pt>
                      <c:pt idx="24">
                        <c:v>931093222714.7644</c:v>
                      </c:pt>
                      <c:pt idx="25">
                        <c:v>806874578171.81152</c:v>
                      </c:pt>
                      <c:pt idx="26">
                        <c:v>682655933628.85864</c:v>
                      </c:pt>
                      <c:pt idx="27">
                        <c:v>558437289085.90576</c:v>
                      </c:pt>
                      <c:pt idx="28">
                        <c:v>434218644542.95313</c:v>
                      </c:pt>
                      <c:pt idx="29">
                        <c:v>310000000000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7E9-4CB5-A952-1921AC88CDD5}"/>
                  </c:ext>
                </c:extLst>
              </c15:ser>
            </c15:filteredLineSeries>
          </c:ext>
        </c:extLst>
      </c:lineChart>
      <c:catAx>
        <c:axId val="2889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02831"/>
        <c:crosses val="autoZero"/>
        <c:auto val="1"/>
        <c:lblAlgn val="ctr"/>
        <c:lblOffset val="100"/>
        <c:noMultiLvlLbl val="0"/>
      </c:catAx>
      <c:valAx>
        <c:axId val="28890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5.7332163643766584E-3"/>
              <c:y val="0.38239913984851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11151"/>
        <c:crosses val="autoZero"/>
        <c:crossBetween val="between"/>
        <c:dispUnits>
          <c:custUnit val="1000000000000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targets'!$A$57</c:f>
              <c:strCache>
                <c:ptCount val="1"/>
                <c:pt idx="0">
                  <c:v>Footprint emissions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'Emissions and targets'!$B$4:$BJ$4</c15:sqref>
                  </c15:fullRef>
                </c:ext>
              </c:extLst>
              <c:f>('Emissions and targets'!$AG$4:$AP$4,'Emissions and targets'!$AZ$4:$BJ$4)</c:f>
              <c:numCache>
                <c:formatCode>General</c:formatCode>
                <c:ptCount val="21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2040</c:v>
                </c:pt>
                <c:pt idx="11">
                  <c:v>2041</c:v>
                </c:pt>
                <c:pt idx="12">
                  <c:v>2042</c:v>
                </c:pt>
                <c:pt idx="13">
                  <c:v>2043</c:v>
                </c:pt>
                <c:pt idx="14">
                  <c:v>2044</c:v>
                </c:pt>
                <c:pt idx="15">
                  <c:v>2045</c:v>
                </c:pt>
                <c:pt idx="16">
                  <c:v>2046</c:v>
                </c:pt>
                <c:pt idx="17">
                  <c:v>2047</c:v>
                </c:pt>
                <c:pt idx="18">
                  <c:v>2048</c:v>
                </c:pt>
                <c:pt idx="19">
                  <c:v>2049</c:v>
                </c:pt>
                <c:pt idx="20">
                  <c:v>2050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Capacity!$B$94:$BJ$94</c15:sqref>
                  </c15:fullRef>
                </c:ext>
              </c:extLst>
              <c:f>(Capacity!$AG$94:$AP$94,Capacity!$AZ$94:$BJ$94)</c:f>
              <c:numCache>
                <c:formatCode>General</c:formatCode>
                <c:ptCount val="21"/>
                <c:pt idx="0" formatCode="0.00E+00">
                  <c:v>4576563610900.418</c:v>
                </c:pt>
                <c:pt idx="1" formatCode="0.00E+00">
                  <c:v>4204853026814.8662</c:v>
                </c:pt>
                <c:pt idx="2" formatCode="0.00E+00">
                  <c:v>3833142442729.3145</c:v>
                </c:pt>
                <c:pt idx="3" formatCode="0.00E+00">
                  <c:v>3461431858643.7632</c:v>
                </c:pt>
                <c:pt idx="4" formatCode="0.00E+00">
                  <c:v>3089721274558.2114</c:v>
                </c:pt>
                <c:pt idx="5" formatCode="0.00E+00">
                  <c:v>2718010690472.6597</c:v>
                </c:pt>
                <c:pt idx="6" formatCode="0.00E+00">
                  <c:v>2346300106387.1084</c:v>
                </c:pt>
                <c:pt idx="7" formatCode="0.00E+00">
                  <c:v>1974589522301.5566</c:v>
                </c:pt>
                <c:pt idx="8" formatCode="0.00E+00">
                  <c:v>1602878938216.0049</c:v>
                </c:pt>
                <c:pt idx="9" formatCode="0.00E+00">
                  <c:v>1231168354130.4529</c:v>
                </c:pt>
                <c:pt idx="10" formatCode="0.00E+00">
                  <c:v>770584177065.22644</c:v>
                </c:pt>
                <c:pt idx="11" formatCode="0.00E+00">
                  <c:v>724525759358.70386</c:v>
                </c:pt>
                <c:pt idx="12" formatCode="0.00E+00">
                  <c:v>678467341652.18115</c:v>
                </c:pt>
                <c:pt idx="13" formatCode="0.00E+00">
                  <c:v>632408923945.65845</c:v>
                </c:pt>
                <c:pt idx="14" formatCode="0.00E+00">
                  <c:v>586350506239.13586</c:v>
                </c:pt>
                <c:pt idx="15" formatCode="0.00E+00">
                  <c:v>540292088532.61328</c:v>
                </c:pt>
                <c:pt idx="16" formatCode="0.00E+00">
                  <c:v>494233670826.09058</c:v>
                </c:pt>
                <c:pt idx="17" formatCode="0.00E+00">
                  <c:v>448175253119.56787</c:v>
                </c:pt>
                <c:pt idx="18" formatCode="0.00E+00">
                  <c:v>402116835413.04529</c:v>
                </c:pt>
                <c:pt idx="19" formatCode="0.00E+00">
                  <c:v>356058417706.52271</c:v>
                </c:pt>
                <c:pt idx="20" formatCode="0.00E+0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A-4F25-9875-48024864F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911151"/>
        <c:axId val="288902831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'Emissions and targets'!$A$63</c15:sqref>
                        </c15:formulaRef>
                      </c:ext>
                    </c:extLst>
                    <c:strCache>
                      <c:ptCount val="1"/>
                      <c:pt idx="0">
                        <c:v>Carbon sink</c:v>
                      </c:pt>
                    </c:strCache>
                  </c:strRef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'Emissions and targets'!$B$4:$BJ$4</c15:sqref>
                        </c15:fullRef>
                        <c15:formulaRef>
                          <c15:sqref>('Emissions and targets'!$AG$4:$AP$4,'Emissions and targets'!$AZ$4:$BJ$4)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  <c:pt idx="4">
                        <c:v>2025</c:v>
                      </c:pt>
                      <c:pt idx="5">
                        <c:v>2026</c:v>
                      </c:pt>
                      <c:pt idx="6">
                        <c:v>2027</c:v>
                      </c:pt>
                      <c:pt idx="7">
                        <c:v>2028</c:v>
                      </c:pt>
                      <c:pt idx="8">
                        <c:v>2029</c:v>
                      </c:pt>
                      <c:pt idx="9">
                        <c:v>2030</c:v>
                      </c:pt>
                      <c:pt idx="10">
                        <c:v>2040</c:v>
                      </c:pt>
                      <c:pt idx="11">
                        <c:v>2041</c:v>
                      </c:pt>
                      <c:pt idx="12">
                        <c:v>2042</c:v>
                      </c:pt>
                      <c:pt idx="13">
                        <c:v>2043</c:v>
                      </c:pt>
                      <c:pt idx="14">
                        <c:v>2044</c:v>
                      </c:pt>
                      <c:pt idx="15">
                        <c:v>2045</c:v>
                      </c:pt>
                      <c:pt idx="16">
                        <c:v>2046</c:v>
                      </c:pt>
                      <c:pt idx="17">
                        <c:v>2047</c:v>
                      </c:pt>
                      <c:pt idx="18">
                        <c:v>2048</c:v>
                      </c:pt>
                      <c:pt idx="19">
                        <c:v>2049</c:v>
                      </c:pt>
                      <c:pt idx="20">
                        <c:v>2050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'Emissions and targets'!$B$17:$BJ$17</c15:sqref>
                        </c15:fullRef>
                        <c15:formulaRef>
                          <c15:sqref>('Emissions and targets'!$AG$17:$AP$17,'Emissions and targets'!$AZ$17:$BJ$17)</c15:sqref>
                        </c15:formulaRef>
                      </c:ext>
                    </c:extLst>
                    <c:numCache>
                      <c:formatCode>0.00E+00</c:formatCode>
                      <c:ptCount val="21"/>
                      <c:pt idx="0">
                        <c:v>259376443793.612</c:v>
                      </c:pt>
                      <c:pt idx="1">
                        <c:v>260132950586.647</c:v>
                      </c:pt>
                      <c:pt idx="2">
                        <c:v>260889457379.68201</c:v>
                      </c:pt>
                      <c:pt idx="3">
                        <c:v>261645964172.71701</c:v>
                      </c:pt>
                      <c:pt idx="4">
                        <c:v>262402470965.75201</c:v>
                      </c:pt>
                      <c:pt idx="5">
                        <c:v>261177141597.66641</c:v>
                      </c:pt>
                      <c:pt idx="6">
                        <c:v>259951812229.58081</c:v>
                      </c:pt>
                      <c:pt idx="7">
                        <c:v>258726482861.49521</c:v>
                      </c:pt>
                      <c:pt idx="8">
                        <c:v>257501153493.40961</c:v>
                      </c:pt>
                      <c:pt idx="9">
                        <c:v>256275824125.32401</c:v>
                      </c:pt>
                      <c:pt idx="10">
                        <c:v>283137912062.66199</c:v>
                      </c:pt>
                      <c:pt idx="11">
                        <c:v>285824120856.39581</c:v>
                      </c:pt>
                      <c:pt idx="12">
                        <c:v>288510329650.12958</c:v>
                      </c:pt>
                      <c:pt idx="13">
                        <c:v>291196538443.8634</c:v>
                      </c:pt>
                      <c:pt idx="14">
                        <c:v>293882747237.59723</c:v>
                      </c:pt>
                      <c:pt idx="15">
                        <c:v>296568956031.33099</c:v>
                      </c:pt>
                      <c:pt idx="16">
                        <c:v>299255164825.06482</c:v>
                      </c:pt>
                      <c:pt idx="17">
                        <c:v>301941373618.79858</c:v>
                      </c:pt>
                      <c:pt idx="18">
                        <c:v>304627582412.53241</c:v>
                      </c:pt>
                      <c:pt idx="19">
                        <c:v>307313791206.26624</c:v>
                      </c:pt>
                      <c:pt idx="20">
                        <c:v>310000000000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9A8A-4F25-9875-48024864F0C7}"/>
                  </c:ext>
                </c:extLst>
              </c15:ser>
            </c15:filteredLineSeries>
          </c:ext>
        </c:extLst>
      </c:lineChart>
      <c:catAx>
        <c:axId val="2889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02831"/>
        <c:crosses val="autoZero"/>
        <c:auto val="1"/>
        <c:lblAlgn val="ctr"/>
        <c:lblOffset val="100"/>
        <c:noMultiLvlLbl val="0"/>
      </c:catAx>
      <c:valAx>
        <c:axId val="28890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5.7332163643766584E-3"/>
              <c:y val="0.38239913984851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11151"/>
        <c:crosses val="autoZero"/>
        <c:crossBetween val="between"/>
        <c:dispUnits>
          <c:custUnit val="1000000000000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targets'!$A$57</c:f>
              <c:strCache>
                <c:ptCount val="1"/>
                <c:pt idx="0">
                  <c:v>Footprint emissions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Capacity!$B$94:$BJ$94</c:f>
              <c:numCache>
                <c:formatCode>General</c:formatCode>
                <c:ptCount val="61"/>
                <c:pt idx="0">
                  <c:v>5851451037105</c:v>
                </c:pt>
                <c:pt idx="1">
                  <c:v>5819394414844</c:v>
                </c:pt>
                <c:pt idx="2">
                  <c:v>5787337792583</c:v>
                </c:pt>
                <c:pt idx="3">
                  <c:v>5755281170322</c:v>
                </c:pt>
                <c:pt idx="4">
                  <c:v>5723224548061</c:v>
                </c:pt>
                <c:pt idx="5">
                  <c:v>4894720324814.9463</c:v>
                </c:pt>
                <c:pt idx="6">
                  <c:v>5579731838683.1133</c:v>
                </c:pt>
                <c:pt idx="7">
                  <c:v>5288297577909.4785</c:v>
                </c:pt>
                <c:pt idx="8">
                  <c:v>5400434641233.6689</c:v>
                </c:pt>
                <c:pt idx="9">
                  <c:v>5408054057773.916</c:v>
                </c:pt>
                <c:pt idx="10">
                  <c:v>5486934122415.292</c:v>
                </c:pt>
                <c:pt idx="11">
                  <c:v>5447350180661.7168</c:v>
                </c:pt>
                <c:pt idx="12">
                  <c:v>5456738569205.6875</c:v>
                </c:pt>
                <c:pt idx="13">
                  <c:v>5620398302119.3154</c:v>
                </c:pt>
                <c:pt idx="14">
                  <c:v>5669718536499.0117</c:v>
                </c:pt>
                <c:pt idx="15">
                  <c:v>5736703249042.1006</c:v>
                </c:pt>
                <c:pt idx="16">
                  <c:v>5856477635392.6182</c:v>
                </c:pt>
                <c:pt idx="17">
                  <c:v>5881553599361.1953</c:v>
                </c:pt>
                <c:pt idx="18">
                  <c:v>5754749773010.541</c:v>
                </c:pt>
                <c:pt idx="19">
                  <c:v>5305778304980.1191</c:v>
                </c:pt>
                <c:pt idx="20">
                  <c:v>5320309176875.4648</c:v>
                </c:pt>
                <c:pt idx="21">
                  <c:v>5369259891518.0898</c:v>
                </c:pt>
                <c:pt idx="22">
                  <c:v>4991542155871.376</c:v>
                </c:pt>
                <c:pt idx="23">
                  <c:v>4900330917967.9902</c:v>
                </c:pt>
                <c:pt idx="24">
                  <c:v>4819938295036.4229</c:v>
                </c:pt>
                <c:pt idx="25">
                  <c:v>4760217685403.4951</c:v>
                </c:pt>
                <c:pt idx="26">
                  <c:v>4724628176328.5977</c:v>
                </c:pt>
                <c:pt idx="27">
                  <c:v>4702061050839.2363</c:v>
                </c:pt>
                <c:pt idx="28">
                  <c:v>4874475689389.7656</c:v>
                </c:pt>
                <c:pt idx="29">
                  <c:v>4693503102155.2793</c:v>
                </c:pt>
                <c:pt idx="30">
                  <c:v>4774584802016.125</c:v>
                </c:pt>
                <c:pt idx="31" formatCode="0.00E+00">
                  <c:v>4576563610900.418</c:v>
                </c:pt>
                <c:pt idx="32" formatCode="0.00E+00">
                  <c:v>4204853026814.8662</c:v>
                </c:pt>
                <c:pt idx="33" formatCode="0.00E+00">
                  <c:v>3833142442729.3145</c:v>
                </c:pt>
                <c:pt idx="34" formatCode="0.00E+00">
                  <c:v>3461431858643.7632</c:v>
                </c:pt>
                <c:pt idx="35" formatCode="0.00E+00">
                  <c:v>3089721274558.2114</c:v>
                </c:pt>
                <c:pt idx="36" formatCode="0.00E+00">
                  <c:v>2718010690472.6597</c:v>
                </c:pt>
                <c:pt idx="37" formatCode="0.00E+00">
                  <c:v>2346300106387.1084</c:v>
                </c:pt>
                <c:pt idx="38" formatCode="0.00E+00">
                  <c:v>1974589522301.5566</c:v>
                </c:pt>
                <c:pt idx="39" formatCode="0.00E+00">
                  <c:v>1602878938216.0049</c:v>
                </c:pt>
                <c:pt idx="40" formatCode="0.00E+00">
                  <c:v>1231168354130.4529</c:v>
                </c:pt>
                <c:pt idx="41" formatCode="0.00E+00">
                  <c:v>1185109936423.9302</c:v>
                </c:pt>
                <c:pt idx="42" formatCode="0.00E+00">
                  <c:v>1139051518717.4077</c:v>
                </c:pt>
                <c:pt idx="43" formatCode="0.00E+00">
                  <c:v>1092993101010.885</c:v>
                </c:pt>
                <c:pt idx="44" formatCode="0.00E+00">
                  <c:v>1046934683304.3623</c:v>
                </c:pt>
                <c:pt idx="45" formatCode="0.00E+00">
                  <c:v>1000876265597.8396</c:v>
                </c:pt>
                <c:pt idx="46" formatCode="0.00E+00">
                  <c:v>954817847891.31702</c:v>
                </c:pt>
                <c:pt idx="47" formatCode="0.00E+00">
                  <c:v>908759430184.79443</c:v>
                </c:pt>
                <c:pt idx="48" formatCode="0.00E+00">
                  <c:v>862701012478.27173</c:v>
                </c:pt>
                <c:pt idx="49" formatCode="0.00E+00">
                  <c:v>816642594771.74902</c:v>
                </c:pt>
                <c:pt idx="50" formatCode="0.00E+00">
                  <c:v>770584177065.22644</c:v>
                </c:pt>
                <c:pt idx="51" formatCode="0.00E+00">
                  <c:v>724525759358.70386</c:v>
                </c:pt>
                <c:pt idx="52" formatCode="0.00E+00">
                  <c:v>678467341652.18115</c:v>
                </c:pt>
                <c:pt idx="53" formatCode="0.00E+00">
                  <c:v>632408923945.65845</c:v>
                </c:pt>
                <c:pt idx="54" formatCode="0.00E+00">
                  <c:v>586350506239.13586</c:v>
                </c:pt>
                <c:pt idx="55" formatCode="0.00E+00">
                  <c:v>540292088532.61328</c:v>
                </c:pt>
                <c:pt idx="56" formatCode="0.00E+00">
                  <c:v>494233670826.09058</c:v>
                </c:pt>
                <c:pt idx="57" formatCode="0.00E+00">
                  <c:v>448175253119.56787</c:v>
                </c:pt>
                <c:pt idx="58" formatCode="0.00E+00">
                  <c:v>402116835413.04529</c:v>
                </c:pt>
                <c:pt idx="59" formatCode="0.00E+00">
                  <c:v>356058417706.52271</c:v>
                </c:pt>
                <c:pt idx="60" formatCode="0.00E+0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D-4FBD-B87F-75FB66246D58}"/>
            </c:ext>
          </c:extLst>
        </c:ser>
        <c:ser>
          <c:idx val="2"/>
          <c:order val="1"/>
          <c:tx>
            <c:strRef>
              <c:f>'Emissions and targets'!$A$63</c:f>
              <c:strCache>
                <c:ptCount val="1"/>
                <c:pt idx="0">
                  <c:v>Carbon sink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'Emissions and targets'!$B$17:$BJ$17</c:f>
              <c:numCache>
                <c:formatCode>0.00E+00</c:formatCode>
                <c:ptCount val="61"/>
                <c:pt idx="0">
                  <c:v>211235333252.25925</c:v>
                </c:pt>
                <c:pt idx="1">
                  <c:v>294189809794.03784</c:v>
                </c:pt>
                <c:pt idx="2">
                  <c:v>269367869697.00146</c:v>
                </c:pt>
                <c:pt idx="3">
                  <c:v>271577432029.99734</c:v>
                </c:pt>
                <c:pt idx="4">
                  <c:v>268448611640.14722</c:v>
                </c:pt>
                <c:pt idx="5">
                  <c:v>297864603300.34735</c:v>
                </c:pt>
                <c:pt idx="6">
                  <c:v>319158227254.35449</c:v>
                </c:pt>
                <c:pt idx="7">
                  <c:v>315064378845.2821</c:v>
                </c:pt>
                <c:pt idx="8">
                  <c:v>330156523888.54407</c:v>
                </c:pt>
                <c:pt idx="9">
                  <c:v>340854482454.37146</c:v>
                </c:pt>
                <c:pt idx="10">
                  <c:v>306292109961.67517</c:v>
                </c:pt>
                <c:pt idx="11">
                  <c:v>331456693704.84589</c:v>
                </c:pt>
                <c:pt idx="12">
                  <c:v>316439170951.01453</c:v>
                </c:pt>
                <c:pt idx="13">
                  <c:v>289714369232.9469</c:v>
                </c:pt>
                <c:pt idx="14">
                  <c:v>319031166721.4718</c:v>
                </c:pt>
                <c:pt idx="15">
                  <c:v>310835995971.06171</c:v>
                </c:pt>
                <c:pt idx="16">
                  <c:v>328724236740.35406</c:v>
                </c:pt>
                <c:pt idx="17">
                  <c:v>279690623322.41772</c:v>
                </c:pt>
                <c:pt idx="18">
                  <c:v>321366492247.86566</c:v>
                </c:pt>
                <c:pt idx="19">
                  <c:v>328788210659.89734</c:v>
                </c:pt>
                <c:pt idx="20">
                  <c:v>315205793354.54797</c:v>
                </c:pt>
                <c:pt idx="21">
                  <c:v>312595293087.57544</c:v>
                </c:pt>
                <c:pt idx="22">
                  <c:v>319400397851.20007</c:v>
                </c:pt>
                <c:pt idx="23">
                  <c:v>322177511859.79797</c:v>
                </c:pt>
                <c:pt idx="24">
                  <c:v>302821237747.50519</c:v>
                </c:pt>
                <c:pt idx="25">
                  <c:v>298033089566.69189</c:v>
                </c:pt>
                <c:pt idx="26">
                  <c:v>296635519324.74091</c:v>
                </c:pt>
                <c:pt idx="27">
                  <c:v>255981253421.59128</c:v>
                </c:pt>
                <c:pt idx="28">
                  <c:v>262003799748.95001</c:v>
                </c:pt>
                <c:pt idx="29">
                  <c:v>249067073673.29263</c:v>
                </c:pt>
                <c:pt idx="30">
                  <c:v>258619937000.577</c:v>
                </c:pt>
                <c:pt idx="31">
                  <c:v>259376443793.612</c:v>
                </c:pt>
                <c:pt idx="32">
                  <c:v>260132950586.647</c:v>
                </c:pt>
                <c:pt idx="33">
                  <c:v>260889457379.68201</c:v>
                </c:pt>
                <c:pt idx="34">
                  <c:v>261645964172.71701</c:v>
                </c:pt>
                <c:pt idx="35">
                  <c:v>262402470965.75201</c:v>
                </c:pt>
                <c:pt idx="36">
                  <c:v>261177141597.66641</c:v>
                </c:pt>
                <c:pt idx="37">
                  <c:v>259951812229.58081</c:v>
                </c:pt>
                <c:pt idx="38">
                  <c:v>258726482861.49521</c:v>
                </c:pt>
                <c:pt idx="39">
                  <c:v>257501153493.40961</c:v>
                </c:pt>
                <c:pt idx="40">
                  <c:v>256275824125.32401</c:v>
                </c:pt>
                <c:pt idx="41">
                  <c:v>258962032919.0578</c:v>
                </c:pt>
                <c:pt idx="42">
                  <c:v>261648241712.7916</c:v>
                </c:pt>
                <c:pt idx="43">
                  <c:v>264334450506.52539</c:v>
                </c:pt>
                <c:pt idx="44">
                  <c:v>267020659300.25922</c:v>
                </c:pt>
                <c:pt idx="45">
                  <c:v>269706868093.99301</c:v>
                </c:pt>
                <c:pt idx="46">
                  <c:v>272393076887.72681</c:v>
                </c:pt>
                <c:pt idx="47">
                  <c:v>275079285681.46063</c:v>
                </c:pt>
                <c:pt idx="48">
                  <c:v>277765494475.1944</c:v>
                </c:pt>
                <c:pt idx="49">
                  <c:v>280451703268.92822</c:v>
                </c:pt>
                <c:pt idx="50">
                  <c:v>283137912062.66199</c:v>
                </c:pt>
                <c:pt idx="51">
                  <c:v>285824120856.39581</c:v>
                </c:pt>
                <c:pt idx="52">
                  <c:v>288510329650.12958</c:v>
                </c:pt>
                <c:pt idx="53">
                  <c:v>291196538443.8634</c:v>
                </c:pt>
                <c:pt idx="54">
                  <c:v>293882747237.59723</c:v>
                </c:pt>
                <c:pt idx="55">
                  <c:v>296568956031.33099</c:v>
                </c:pt>
                <c:pt idx="56">
                  <c:v>299255164825.06482</c:v>
                </c:pt>
                <c:pt idx="57">
                  <c:v>301941373618.79858</c:v>
                </c:pt>
                <c:pt idx="58">
                  <c:v>304627582412.53241</c:v>
                </c:pt>
                <c:pt idx="59">
                  <c:v>307313791206.26624</c:v>
                </c:pt>
                <c:pt idx="6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D-4FBD-B87F-75FB66246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911151"/>
        <c:axId val="288902831"/>
      </c:lineChart>
      <c:catAx>
        <c:axId val="2889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02831"/>
        <c:crosses val="autoZero"/>
        <c:auto val="1"/>
        <c:lblAlgn val="ctr"/>
        <c:lblOffset val="100"/>
        <c:noMultiLvlLbl val="0"/>
      </c:catAx>
      <c:valAx>
        <c:axId val="28890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5.7332163643766584E-3"/>
              <c:y val="0.38239913984851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11151"/>
        <c:crosses val="autoZero"/>
        <c:crossBetween val="between"/>
        <c:dispUnits>
          <c:custUnit val="1000000000000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0.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val>
            <c:numRef>
              <c:f>Capacity!$AG$94:$AP$94</c:f>
              <c:numCache>
                <c:formatCode>0.00E+00</c:formatCode>
                <c:ptCount val="10"/>
                <c:pt idx="0">
                  <c:v>4576563610900.418</c:v>
                </c:pt>
                <c:pt idx="1">
                  <c:v>4204853026814.8662</c:v>
                </c:pt>
                <c:pt idx="2">
                  <c:v>3833142442729.3145</c:v>
                </c:pt>
                <c:pt idx="3">
                  <c:v>3461431858643.7632</c:v>
                </c:pt>
                <c:pt idx="4">
                  <c:v>3089721274558.2114</c:v>
                </c:pt>
                <c:pt idx="5">
                  <c:v>2718010690472.6597</c:v>
                </c:pt>
                <c:pt idx="6">
                  <c:v>2346300106387.1084</c:v>
                </c:pt>
                <c:pt idx="7">
                  <c:v>1974589522301.5566</c:v>
                </c:pt>
                <c:pt idx="8">
                  <c:v>1602878938216.0049</c:v>
                </c:pt>
                <c:pt idx="9">
                  <c:v>1231168354130.4529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C-4B5F-885D-412D1585A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1983200"/>
        <c:axId val="1311982368"/>
      </c:lineChart>
      <c:catAx>
        <c:axId val="1311983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1982368"/>
        <c:crosses val="autoZero"/>
        <c:auto val="1"/>
        <c:lblAlgn val="ctr"/>
        <c:lblOffset val="100"/>
        <c:noMultiLvlLbl val="0"/>
      </c:catAx>
      <c:valAx>
        <c:axId val="131198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1983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targets'!$A$13</c:f>
              <c:strCache>
                <c:ptCount val="1"/>
                <c:pt idx="0">
                  <c:v>GHG Footprint consumption (EXIOBASE)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2579527559055116"/>
                  <c:y val="3.457531350247885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'Emissions and targets'!$G$4:$AF$4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'Emissions and targets'!$G$13:$AF$13</c:f>
              <c:numCache>
                <c:formatCode>0.00E+00</c:formatCode>
                <c:ptCount val="26"/>
                <c:pt idx="0">
                  <c:v>4894720324814.9463</c:v>
                </c:pt>
                <c:pt idx="1">
                  <c:v>5579731838683.1133</c:v>
                </c:pt>
                <c:pt idx="2">
                  <c:v>5288297577909.4785</c:v>
                </c:pt>
                <c:pt idx="3">
                  <c:v>5400434641233.6689</c:v>
                </c:pt>
                <c:pt idx="4">
                  <c:v>5408054057773.916</c:v>
                </c:pt>
                <c:pt idx="5">
                  <c:v>5486934122415.292</c:v>
                </c:pt>
                <c:pt idx="6">
                  <c:v>5447350180661.7168</c:v>
                </c:pt>
                <c:pt idx="7">
                  <c:v>5456738569205.6875</c:v>
                </c:pt>
                <c:pt idx="8">
                  <c:v>5620398302119.3154</c:v>
                </c:pt>
                <c:pt idx="9">
                  <c:v>5669718536499.0117</c:v>
                </c:pt>
                <c:pt idx="10">
                  <c:v>5736703249042.1006</c:v>
                </c:pt>
                <c:pt idx="11">
                  <c:v>5856477635392.6182</c:v>
                </c:pt>
                <c:pt idx="12">
                  <c:v>5881553599361.1953</c:v>
                </c:pt>
                <c:pt idx="13">
                  <c:v>5754749773010.541</c:v>
                </c:pt>
                <c:pt idx="14">
                  <c:v>5305778304980.1191</c:v>
                </c:pt>
                <c:pt idx="15">
                  <c:v>5320309176875.4648</c:v>
                </c:pt>
                <c:pt idx="16">
                  <c:v>5369259891518.0898</c:v>
                </c:pt>
                <c:pt idx="17">
                  <c:v>4991542155871.376</c:v>
                </c:pt>
                <c:pt idx="18">
                  <c:v>4900330917967.9902</c:v>
                </c:pt>
                <c:pt idx="19">
                  <c:v>4819938295036.4229</c:v>
                </c:pt>
                <c:pt idx="20">
                  <c:v>4760217685403.4951</c:v>
                </c:pt>
                <c:pt idx="21">
                  <c:v>4724628176328.5977</c:v>
                </c:pt>
                <c:pt idx="22">
                  <c:v>4702061050839.2363</c:v>
                </c:pt>
                <c:pt idx="23">
                  <c:v>4874475689389.7656</c:v>
                </c:pt>
                <c:pt idx="24">
                  <c:v>4693503102155.2793</c:v>
                </c:pt>
                <c:pt idx="25">
                  <c:v>4774584802016.125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8-4539-AE57-AC21D68CB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082351"/>
        <c:axId val="424045327"/>
      </c:lineChart>
      <c:catAx>
        <c:axId val="424082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4045327"/>
        <c:crosses val="autoZero"/>
        <c:auto val="1"/>
        <c:lblAlgn val="ctr"/>
        <c:lblOffset val="100"/>
        <c:noMultiLvlLbl val="0"/>
      </c:catAx>
      <c:valAx>
        <c:axId val="42404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4082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2332363619411889"/>
                  <c:y val="-1.2493048846030775E-2"/>
                </c:manualLayout>
              </c:layout>
              <c:numFmt formatCode="0.00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val>
            <c:numRef>
              <c:f>Capacity!$AP$94:$BJ$94</c:f>
              <c:numCache>
                <c:formatCode>0.00E+00</c:formatCode>
                <c:ptCount val="21"/>
                <c:pt idx="0">
                  <c:v>1231168354130.4529</c:v>
                </c:pt>
                <c:pt idx="1">
                  <c:v>1185109936423.9302</c:v>
                </c:pt>
                <c:pt idx="2">
                  <c:v>1139051518717.4077</c:v>
                </c:pt>
                <c:pt idx="3">
                  <c:v>1092993101010.885</c:v>
                </c:pt>
                <c:pt idx="4">
                  <c:v>1046934683304.3623</c:v>
                </c:pt>
                <c:pt idx="5">
                  <c:v>1000876265597.8396</c:v>
                </c:pt>
                <c:pt idx="6">
                  <c:v>954817847891.31702</c:v>
                </c:pt>
                <c:pt idx="7">
                  <c:v>908759430184.79443</c:v>
                </c:pt>
                <c:pt idx="8">
                  <c:v>862701012478.27173</c:v>
                </c:pt>
                <c:pt idx="9">
                  <c:v>816642594771.74902</c:v>
                </c:pt>
                <c:pt idx="10">
                  <c:v>770584177065.22644</c:v>
                </c:pt>
                <c:pt idx="11">
                  <c:v>724525759358.70386</c:v>
                </c:pt>
                <c:pt idx="12">
                  <c:v>678467341652.18115</c:v>
                </c:pt>
                <c:pt idx="13">
                  <c:v>632408923945.65845</c:v>
                </c:pt>
                <c:pt idx="14">
                  <c:v>586350506239.13586</c:v>
                </c:pt>
                <c:pt idx="15">
                  <c:v>540292088532.61328</c:v>
                </c:pt>
                <c:pt idx="16">
                  <c:v>494233670826.09058</c:v>
                </c:pt>
                <c:pt idx="17">
                  <c:v>448175253119.56787</c:v>
                </c:pt>
                <c:pt idx="18">
                  <c:v>402116835413.04529</c:v>
                </c:pt>
                <c:pt idx="19">
                  <c:v>356058417706.52271</c:v>
                </c:pt>
                <c:pt idx="2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6F-40E7-93B5-4DF43DFDA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2465088"/>
        <c:axId val="702470912"/>
      </c:lineChart>
      <c:catAx>
        <c:axId val="7024650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2470912"/>
        <c:crosses val="autoZero"/>
        <c:auto val="1"/>
        <c:lblAlgn val="ctr"/>
        <c:lblOffset val="100"/>
        <c:noMultiLvlLbl val="0"/>
      </c:catAx>
      <c:valAx>
        <c:axId val="70247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02465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ysClr val="windowText" lastClr="000000"/>
                </a:solidFill>
              </a:rPr>
              <a:t>EU</a:t>
            </a:r>
            <a:r>
              <a:rPr lang="es-ES" baseline="0">
                <a:solidFill>
                  <a:sysClr val="windowText" lastClr="000000"/>
                </a:solidFill>
              </a:rPr>
              <a:t> </a:t>
            </a:r>
            <a:r>
              <a:rPr lang="es-ES">
                <a:solidFill>
                  <a:sysClr val="windowText" lastClr="000000"/>
                </a:solidFill>
              </a:rPr>
              <a:t>Historical</a:t>
            </a:r>
            <a:r>
              <a:rPr lang="es-ES" baseline="0">
                <a:solidFill>
                  <a:sysClr val="windowText" lastClr="000000"/>
                </a:solidFill>
              </a:rPr>
              <a:t> gross GHG emissions</a:t>
            </a:r>
            <a:endParaRPr lang="es-ES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2086488559207176"/>
          <c:y val="2.31280681871297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Lit>
              <c:ptCount val="1"/>
              <c:pt idx="0">
                <c:v>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HistoricalBudget!$G$16:$H$16</c15:sqref>
                  </c15:fullRef>
                </c:ext>
              </c:extLst>
              <c:f>HistoricalBudget!$G$16</c:f>
              <c:numCache>
                <c:formatCode>General</c:formatCode>
                <c:ptCount val="1"/>
                <c:pt idx="0">
                  <c:v>18.757985207946362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0-453E-9205-9C3D61953FA8}"/>
            </c:ext>
          </c:extLst>
        </c:ser>
        <c:ser>
          <c:idx val="1"/>
          <c:order val="1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F0-453E-9205-9C3D61953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Lit>
              <c:ptCount val="1"/>
              <c:pt idx="0">
                <c:v>1</c:v>
              </c:pt>
              <c:pt idx="1">
                <c:v>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HistoricalBudget!$H$16</c15:sqref>
                  </c15:fullRef>
                </c:ext>
              </c:extLst>
              <c:f>HistoricalBudget!$H$16</c:f>
              <c:numCache>
                <c:formatCode>General</c:formatCode>
                <c:ptCount val="1"/>
                <c:pt idx="0">
                  <c:v>81.242014792053638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F0-453E-9205-9C3D61953FA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103179743"/>
        <c:axId val="1103180575"/>
      </c:barChart>
      <c:catAx>
        <c:axId val="1103179743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1103180575"/>
        <c:crosses val="autoZero"/>
        <c:auto val="1"/>
        <c:lblAlgn val="ctr"/>
        <c:lblOffset val="100"/>
        <c:noMultiLvlLbl val="0"/>
      </c:catAx>
      <c:valAx>
        <c:axId val="110318057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>
                    <a:solidFill>
                      <a:sysClr val="windowText" lastClr="000000"/>
                    </a:solidFill>
                  </a:rPr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03179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targets'!$A$57</c:f>
              <c:strCache>
                <c:ptCount val="1"/>
                <c:pt idx="0">
                  <c:v>Footprint emissions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'Emissions and targets'!$B$13:$BJ$13</c:f>
              <c:numCache>
                <c:formatCode>0.00E+00</c:formatCode>
                <c:ptCount val="61"/>
                <c:pt idx="0">
                  <c:v>5851451037105</c:v>
                </c:pt>
                <c:pt idx="1">
                  <c:v>5819394414844</c:v>
                </c:pt>
                <c:pt idx="2">
                  <c:v>5787337792583</c:v>
                </c:pt>
                <c:pt idx="3">
                  <c:v>5755281170322</c:v>
                </c:pt>
                <c:pt idx="4">
                  <c:v>5723224548061</c:v>
                </c:pt>
                <c:pt idx="5">
                  <c:v>4894720324814.9463</c:v>
                </c:pt>
                <c:pt idx="6">
                  <c:v>5579731838683.1133</c:v>
                </c:pt>
                <c:pt idx="7">
                  <c:v>5288297577909.4785</c:v>
                </c:pt>
                <c:pt idx="8">
                  <c:v>5400434641233.6689</c:v>
                </c:pt>
                <c:pt idx="9">
                  <c:v>5408054057773.916</c:v>
                </c:pt>
                <c:pt idx="10">
                  <c:v>5486934122415.292</c:v>
                </c:pt>
                <c:pt idx="11">
                  <c:v>5447350180661.7168</c:v>
                </c:pt>
                <c:pt idx="12">
                  <c:v>5456738569205.6875</c:v>
                </c:pt>
                <c:pt idx="13">
                  <c:v>5620398302119.3154</c:v>
                </c:pt>
                <c:pt idx="14">
                  <c:v>5669718536499.0117</c:v>
                </c:pt>
                <c:pt idx="15">
                  <c:v>5736703249042.1006</c:v>
                </c:pt>
                <c:pt idx="16">
                  <c:v>5856477635392.6182</c:v>
                </c:pt>
                <c:pt idx="17">
                  <c:v>5881553599361.1953</c:v>
                </c:pt>
                <c:pt idx="18">
                  <c:v>5754749773010.541</c:v>
                </c:pt>
                <c:pt idx="19">
                  <c:v>5305778304980.1191</c:v>
                </c:pt>
                <c:pt idx="20">
                  <c:v>5320309176875.4648</c:v>
                </c:pt>
                <c:pt idx="21">
                  <c:v>5369259891518.0898</c:v>
                </c:pt>
                <c:pt idx="22">
                  <c:v>4991542155871.376</c:v>
                </c:pt>
                <c:pt idx="23">
                  <c:v>4900330917967.9902</c:v>
                </c:pt>
                <c:pt idx="24">
                  <c:v>4819938295036.4229</c:v>
                </c:pt>
                <c:pt idx="25">
                  <c:v>4760217685403.4951</c:v>
                </c:pt>
                <c:pt idx="26">
                  <c:v>4724628176328.5977</c:v>
                </c:pt>
                <c:pt idx="27">
                  <c:v>4702061050839.2363</c:v>
                </c:pt>
                <c:pt idx="28">
                  <c:v>4874475689389.7656</c:v>
                </c:pt>
                <c:pt idx="29">
                  <c:v>4693503102155.2793</c:v>
                </c:pt>
                <c:pt idx="30">
                  <c:v>4774584802016.125</c:v>
                </c:pt>
                <c:pt idx="31">
                  <c:v>4576563610900.418</c:v>
                </c:pt>
                <c:pt idx="32">
                  <c:v>4378542419784.7114</c:v>
                </c:pt>
                <c:pt idx="33">
                  <c:v>4180521228669.0049</c:v>
                </c:pt>
                <c:pt idx="34">
                  <c:v>3982500037553.2979</c:v>
                </c:pt>
                <c:pt idx="35">
                  <c:v>3784478846437.5913</c:v>
                </c:pt>
                <c:pt idx="36">
                  <c:v>3586457655321.8848</c:v>
                </c:pt>
                <c:pt idx="37">
                  <c:v>3388436464206.1777</c:v>
                </c:pt>
                <c:pt idx="38">
                  <c:v>3190415273090.4712</c:v>
                </c:pt>
                <c:pt idx="39">
                  <c:v>2992394081974.7646</c:v>
                </c:pt>
                <c:pt idx="40">
                  <c:v>2794372890859.0576</c:v>
                </c:pt>
                <c:pt idx="41">
                  <c:v>2670154246316.1045</c:v>
                </c:pt>
                <c:pt idx="42">
                  <c:v>2545935601773.1519</c:v>
                </c:pt>
                <c:pt idx="43">
                  <c:v>2421716957230.1992</c:v>
                </c:pt>
                <c:pt idx="44">
                  <c:v>2297498312687.2461</c:v>
                </c:pt>
                <c:pt idx="45">
                  <c:v>2173279668144.2932</c:v>
                </c:pt>
                <c:pt idx="46">
                  <c:v>2049061023601.3403</c:v>
                </c:pt>
                <c:pt idx="47">
                  <c:v>1924842379058.3875</c:v>
                </c:pt>
                <c:pt idx="48">
                  <c:v>1800623734515.4346</c:v>
                </c:pt>
                <c:pt idx="49">
                  <c:v>1676405089972.4817</c:v>
                </c:pt>
                <c:pt idx="50">
                  <c:v>1552186445429.5288</c:v>
                </c:pt>
                <c:pt idx="51">
                  <c:v>1427967800886.5759</c:v>
                </c:pt>
                <c:pt idx="52">
                  <c:v>1303749156343.623</c:v>
                </c:pt>
                <c:pt idx="53">
                  <c:v>1179530511800.6702</c:v>
                </c:pt>
                <c:pt idx="54">
                  <c:v>1055311867257.7173</c:v>
                </c:pt>
                <c:pt idx="55">
                  <c:v>931093222714.7644</c:v>
                </c:pt>
                <c:pt idx="56">
                  <c:v>806874578171.81152</c:v>
                </c:pt>
                <c:pt idx="57">
                  <c:v>682655933628.85864</c:v>
                </c:pt>
                <c:pt idx="58">
                  <c:v>558437289085.90576</c:v>
                </c:pt>
                <c:pt idx="59">
                  <c:v>434218644542.95313</c:v>
                </c:pt>
                <c:pt idx="6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9-449F-A4C9-A9F3E525391A}"/>
            </c:ext>
          </c:extLst>
        </c:ser>
        <c:ser>
          <c:idx val="1"/>
          <c:order val="1"/>
          <c:tx>
            <c:strRef>
              <c:f>'Emissions and targets'!$A$51</c:f>
              <c:strCache>
                <c:ptCount val="1"/>
                <c:pt idx="0">
                  <c:v>Territorial emissions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'Emissions and targets'!$B$15:$BJ$15</c:f>
              <c:numCache>
                <c:formatCode>0.00E+00</c:formatCode>
                <c:ptCount val="61"/>
                <c:pt idx="0">
                  <c:v>4870956024273.7295</c:v>
                </c:pt>
                <c:pt idx="1">
                  <c:v>4757973635243.0967</c:v>
                </c:pt>
                <c:pt idx="2">
                  <c:v>4609706173558.2539</c:v>
                </c:pt>
                <c:pt idx="3">
                  <c:v>4528712169105.7461</c:v>
                </c:pt>
                <c:pt idx="4">
                  <c:v>4502238556413.9346</c:v>
                </c:pt>
                <c:pt idx="5">
                  <c:v>4553674878847.7168</c:v>
                </c:pt>
                <c:pt idx="6">
                  <c:v>4645845301142.2793</c:v>
                </c:pt>
                <c:pt idx="7">
                  <c:v>4575039511527.7217</c:v>
                </c:pt>
                <c:pt idx="8">
                  <c:v>4536701401352.5264</c:v>
                </c:pt>
                <c:pt idx="9">
                  <c:v>4460303976245.3281</c:v>
                </c:pt>
                <c:pt idx="10">
                  <c:v>4450480971704.498</c:v>
                </c:pt>
                <c:pt idx="11">
                  <c:v>4498027659349.8311</c:v>
                </c:pt>
                <c:pt idx="12">
                  <c:v>4483856573219.7959</c:v>
                </c:pt>
                <c:pt idx="13">
                  <c:v>4565722978464.5762</c:v>
                </c:pt>
                <c:pt idx="14">
                  <c:v>4570755440188.9434</c:v>
                </c:pt>
                <c:pt idx="15">
                  <c:v>4542902366989.7441</c:v>
                </c:pt>
                <c:pt idx="16">
                  <c:v>4539135035604.4834</c:v>
                </c:pt>
                <c:pt idx="17">
                  <c:v>4500263901386.5361</c:v>
                </c:pt>
                <c:pt idx="18">
                  <c:v>4403014830506.2295</c:v>
                </c:pt>
                <c:pt idx="19">
                  <c:v>4086814503331.8423</c:v>
                </c:pt>
                <c:pt idx="20">
                  <c:v>4177047855985.1401</c:v>
                </c:pt>
                <c:pt idx="21">
                  <c:v>4069145063418.3623</c:v>
                </c:pt>
                <c:pt idx="22">
                  <c:v>3994015718676.958</c:v>
                </c:pt>
                <c:pt idx="23">
                  <c:v>3910481864675.4419</c:v>
                </c:pt>
                <c:pt idx="24">
                  <c:v>3772893703014.5313</c:v>
                </c:pt>
                <c:pt idx="25">
                  <c:v>3821631039393.1948</c:v>
                </c:pt>
                <c:pt idx="26">
                  <c:v>3824097599706.1016</c:v>
                </c:pt>
                <c:pt idx="27">
                  <c:v>3849807875773.4707</c:v>
                </c:pt>
                <c:pt idx="28">
                  <c:v>3761922117196.1841</c:v>
                </c:pt>
                <c:pt idx="29">
                  <c:v>3610051757756.8706</c:v>
                </c:pt>
                <c:pt idx="30">
                  <c:v>3253654325552.0698</c:v>
                </c:pt>
                <c:pt idx="31">
                  <c:v>3188706794184.8276</c:v>
                </c:pt>
                <c:pt idx="32">
                  <c:v>3123759262817.5859</c:v>
                </c:pt>
                <c:pt idx="33">
                  <c:v>3058811731450.3438</c:v>
                </c:pt>
                <c:pt idx="34">
                  <c:v>2993864200083.1021</c:v>
                </c:pt>
                <c:pt idx="35">
                  <c:v>2928916668715.8599</c:v>
                </c:pt>
                <c:pt idx="36">
                  <c:v>2807729425524.9341</c:v>
                </c:pt>
                <c:pt idx="37">
                  <c:v>2686542182334.0078</c:v>
                </c:pt>
                <c:pt idx="38">
                  <c:v>2565354939143.082</c:v>
                </c:pt>
                <c:pt idx="39">
                  <c:v>2444167695952.1558</c:v>
                </c:pt>
                <c:pt idx="40">
                  <c:v>2322980452761.23</c:v>
                </c:pt>
                <c:pt idx="41">
                  <c:v>2222331430123.1685</c:v>
                </c:pt>
                <c:pt idx="42">
                  <c:v>2121682407485.1069</c:v>
                </c:pt>
                <c:pt idx="43">
                  <c:v>2021033384847.0454</c:v>
                </c:pt>
                <c:pt idx="44">
                  <c:v>1920384362208.9839</c:v>
                </c:pt>
                <c:pt idx="45">
                  <c:v>1819735339570.9224</c:v>
                </c:pt>
                <c:pt idx="46">
                  <c:v>1719086316932.8611</c:v>
                </c:pt>
                <c:pt idx="47">
                  <c:v>1618437294294.7996</c:v>
                </c:pt>
                <c:pt idx="48">
                  <c:v>1517788271656.738</c:v>
                </c:pt>
                <c:pt idx="49">
                  <c:v>1417139249018.6765</c:v>
                </c:pt>
                <c:pt idx="50">
                  <c:v>1316490226380.615</c:v>
                </c:pt>
                <c:pt idx="51">
                  <c:v>1215841203742.5535</c:v>
                </c:pt>
                <c:pt idx="52">
                  <c:v>1115192181104.4922</c:v>
                </c:pt>
                <c:pt idx="53">
                  <c:v>1014543158466.4307</c:v>
                </c:pt>
                <c:pt idx="54">
                  <c:v>913894135828.36914</c:v>
                </c:pt>
                <c:pt idx="55">
                  <c:v>813245113190.30762</c:v>
                </c:pt>
                <c:pt idx="56">
                  <c:v>712596090552.24609</c:v>
                </c:pt>
                <c:pt idx="57">
                  <c:v>611947067914.18457</c:v>
                </c:pt>
                <c:pt idx="58">
                  <c:v>511298045276.12305</c:v>
                </c:pt>
                <c:pt idx="59">
                  <c:v>410649022638.06152</c:v>
                </c:pt>
                <c:pt idx="6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9-449F-A4C9-A9F3E525391A}"/>
            </c:ext>
          </c:extLst>
        </c:ser>
        <c:ser>
          <c:idx val="2"/>
          <c:order val="2"/>
          <c:tx>
            <c:strRef>
              <c:f>'Emissions and targets'!$A$63</c:f>
              <c:strCache>
                <c:ptCount val="1"/>
                <c:pt idx="0">
                  <c:v>Carbon sink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targets'!$B$4:$BJ$4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'Emissions and targets'!$B$17:$BJ$17</c:f>
              <c:numCache>
                <c:formatCode>0.00E+00</c:formatCode>
                <c:ptCount val="61"/>
                <c:pt idx="0">
                  <c:v>211235333252.25925</c:v>
                </c:pt>
                <c:pt idx="1">
                  <c:v>294189809794.03784</c:v>
                </c:pt>
                <c:pt idx="2">
                  <c:v>269367869697.00146</c:v>
                </c:pt>
                <c:pt idx="3">
                  <c:v>271577432029.99734</c:v>
                </c:pt>
                <c:pt idx="4">
                  <c:v>268448611640.14722</c:v>
                </c:pt>
                <c:pt idx="5">
                  <c:v>297864603300.34735</c:v>
                </c:pt>
                <c:pt idx="6">
                  <c:v>319158227254.35449</c:v>
                </c:pt>
                <c:pt idx="7">
                  <c:v>315064378845.2821</c:v>
                </c:pt>
                <c:pt idx="8">
                  <c:v>330156523888.54407</c:v>
                </c:pt>
                <c:pt idx="9">
                  <c:v>340854482454.37146</c:v>
                </c:pt>
                <c:pt idx="10">
                  <c:v>306292109961.67517</c:v>
                </c:pt>
                <c:pt idx="11">
                  <c:v>331456693704.84589</c:v>
                </c:pt>
                <c:pt idx="12">
                  <c:v>316439170951.01453</c:v>
                </c:pt>
                <c:pt idx="13">
                  <c:v>289714369232.9469</c:v>
                </c:pt>
                <c:pt idx="14">
                  <c:v>319031166721.4718</c:v>
                </c:pt>
                <c:pt idx="15">
                  <c:v>310835995971.06171</c:v>
                </c:pt>
                <c:pt idx="16">
                  <c:v>328724236740.35406</c:v>
                </c:pt>
                <c:pt idx="17">
                  <c:v>279690623322.41772</c:v>
                </c:pt>
                <c:pt idx="18">
                  <c:v>321366492247.86566</c:v>
                </c:pt>
                <c:pt idx="19">
                  <c:v>328788210659.89734</c:v>
                </c:pt>
                <c:pt idx="20">
                  <c:v>315205793354.54797</c:v>
                </c:pt>
                <c:pt idx="21">
                  <c:v>312595293087.57544</c:v>
                </c:pt>
                <c:pt idx="22">
                  <c:v>319400397851.20007</c:v>
                </c:pt>
                <c:pt idx="23">
                  <c:v>322177511859.79797</c:v>
                </c:pt>
                <c:pt idx="24">
                  <c:v>302821237747.50519</c:v>
                </c:pt>
                <c:pt idx="25">
                  <c:v>298033089566.69189</c:v>
                </c:pt>
                <c:pt idx="26">
                  <c:v>296635519324.74091</c:v>
                </c:pt>
                <c:pt idx="27">
                  <c:v>255981253421.59128</c:v>
                </c:pt>
                <c:pt idx="28">
                  <c:v>262003799748.95001</c:v>
                </c:pt>
                <c:pt idx="29">
                  <c:v>249067073673.29263</c:v>
                </c:pt>
                <c:pt idx="30">
                  <c:v>258619937000.577</c:v>
                </c:pt>
                <c:pt idx="31">
                  <c:v>259376443793.612</c:v>
                </c:pt>
                <c:pt idx="32">
                  <c:v>260132950586.647</c:v>
                </c:pt>
                <c:pt idx="33">
                  <c:v>260889457379.68201</c:v>
                </c:pt>
                <c:pt idx="34">
                  <c:v>261645964172.71701</c:v>
                </c:pt>
                <c:pt idx="35">
                  <c:v>262402470965.75201</c:v>
                </c:pt>
                <c:pt idx="36">
                  <c:v>261177141597.66641</c:v>
                </c:pt>
                <c:pt idx="37">
                  <c:v>259951812229.58081</c:v>
                </c:pt>
                <c:pt idx="38">
                  <c:v>258726482861.49521</c:v>
                </c:pt>
                <c:pt idx="39">
                  <c:v>257501153493.40961</c:v>
                </c:pt>
                <c:pt idx="40">
                  <c:v>256275824125.32401</c:v>
                </c:pt>
                <c:pt idx="41">
                  <c:v>258962032919.0578</c:v>
                </c:pt>
                <c:pt idx="42">
                  <c:v>261648241712.7916</c:v>
                </c:pt>
                <c:pt idx="43">
                  <c:v>264334450506.52539</c:v>
                </c:pt>
                <c:pt idx="44">
                  <c:v>267020659300.25922</c:v>
                </c:pt>
                <c:pt idx="45">
                  <c:v>269706868093.99301</c:v>
                </c:pt>
                <c:pt idx="46">
                  <c:v>272393076887.72681</c:v>
                </c:pt>
                <c:pt idx="47">
                  <c:v>275079285681.46063</c:v>
                </c:pt>
                <c:pt idx="48">
                  <c:v>277765494475.1944</c:v>
                </c:pt>
                <c:pt idx="49">
                  <c:v>280451703268.92822</c:v>
                </c:pt>
                <c:pt idx="50">
                  <c:v>283137912062.66199</c:v>
                </c:pt>
                <c:pt idx="51">
                  <c:v>285824120856.39581</c:v>
                </c:pt>
                <c:pt idx="52">
                  <c:v>288510329650.12958</c:v>
                </c:pt>
                <c:pt idx="53">
                  <c:v>291196538443.8634</c:v>
                </c:pt>
                <c:pt idx="54">
                  <c:v>293882747237.59723</c:v>
                </c:pt>
                <c:pt idx="55">
                  <c:v>296568956031.33099</c:v>
                </c:pt>
                <c:pt idx="56">
                  <c:v>299255164825.06482</c:v>
                </c:pt>
                <c:pt idx="57">
                  <c:v>301941373618.79858</c:v>
                </c:pt>
                <c:pt idx="58">
                  <c:v>304627582412.53241</c:v>
                </c:pt>
                <c:pt idx="59">
                  <c:v>307313791206.26624</c:v>
                </c:pt>
                <c:pt idx="60">
                  <c:v>310000000000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A-47D5-88F8-B52A93E15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8911151"/>
        <c:axId val="288902831"/>
      </c:lineChart>
      <c:catAx>
        <c:axId val="2889111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02831"/>
        <c:crosses val="autoZero"/>
        <c:auto val="1"/>
        <c:lblAlgn val="ctr"/>
        <c:lblOffset val="100"/>
        <c:noMultiLvlLbl val="0"/>
      </c:catAx>
      <c:valAx>
        <c:axId val="28890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ES"/>
                  <a:t>Gt CO</a:t>
                </a:r>
                <a:r>
                  <a:rPr lang="es-ES" baseline="-25000"/>
                  <a:t>2</a:t>
                </a:r>
                <a:r>
                  <a:rPr lang="es-ES"/>
                  <a:t>eq</a:t>
                </a:r>
              </a:p>
            </c:rich>
          </c:tx>
          <c:layout>
            <c:manualLayout>
              <c:xMode val="edge"/>
              <c:yMode val="edge"/>
              <c:x val="5.7332163643766584E-3"/>
              <c:y val="0.382399139848512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88911151"/>
        <c:crosses val="autoZero"/>
        <c:crossBetween val="between"/>
        <c:dispUnits>
          <c:custUnit val="1000000000000"/>
        </c:dispUnits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'Emissions and targets'!$A$51</c:f>
              <c:strCache>
                <c:ptCount val="1"/>
                <c:pt idx="0">
                  <c:v>Territorial emissions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'Emissions and targets'!$A$52:$A$55</c:f>
              <c:strCache>
                <c:ptCount val="4"/>
                <c:pt idx="0">
                  <c:v>2020 (20%)</c:v>
                </c:pt>
                <c:pt idx="1">
                  <c:v>2030 (40%)</c:v>
                </c:pt>
                <c:pt idx="2">
                  <c:v>2030 (55%)</c:v>
                </c:pt>
                <c:pt idx="3">
                  <c:v>2050 (neutral)</c:v>
                </c:pt>
              </c:strCache>
            </c:strRef>
          </c:cat>
          <c:val>
            <c:numRef>
              <c:f>'Emissions and targets'!$C$52:$C$55</c:f>
              <c:numCache>
                <c:formatCode>0%</c:formatCode>
                <c:ptCount val="4"/>
                <c:pt idx="0">
                  <c:v>1.786251164879431</c:v>
                </c:pt>
                <c:pt idx="1">
                  <c:v>0.89312558243971552</c:v>
                </c:pt>
                <c:pt idx="2">
                  <c:v>0.64954587813797493</c:v>
                </c:pt>
                <c:pt idx="3">
                  <c:v>0.35725023297588626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7-4613-873F-B32D0C5285D1}"/>
            </c:ext>
          </c:extLst>
        </c:ser>
        <c:ser>
          <c:idx val="1"/>
          <c:order val="1"/>
          <c:tx>
            <c:strRef>
              <c:f>'Emissions and targets'!$A$57</c:f>
              <c:strCache>
                <c:ptCount val="1"/>
                <c:pt idx="0">
                  <c:v>Footprint emissions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'Emissions and targets'!$A$52:$A$55</c:f>
              <c:strCache>
                <c:ptCount val="4"/>
                <c:pt idx="0">
                  <c:v>2020 (20%)</c:v>
                </c:pt>
                <c:pt idx="1">
                  <c:v>2030 (40%)</c:v>
                </c:pt>
                <c:pt idx="2">
                  <c:v>2030 (55%)</c:v>
                </c:pt>
                <c:pt idx="3">
                  <c:v>2050 (neutral)</c:v>
                </c:pt>
              </c:strCache>
            </c:strRef>
          </c:cat>
          <c:val>
            <c:numRef>
              <c:f>'Emissions and targets'!$C$58:$C$61</c:f>
              <c:numCache>
                <c:formatCode>0%</c:formatCode>
                <c:ptCount val="4"/>
                <c:pt idx="0">
                  <c:v>0.99663815877576767</c:v>
                </c:pt>
                <c:pt idx="1">
                  <c:v>0.49831907938788383</c:v>
                </c:pt>
                <c:pt idx="2">
                  <c:v>0.36241387591846097</c:v>
                </c:pt>
                <c:pt idx="3">
                  <c:v>0.19932763175515356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7-4613-873F-B32D0C528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7788895"/>
        <c:axId val="447797215"/>
      </c:barChart>
      <c:catAx>
        <c:axId val="447788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47797215"/>
        <c:crosses val="autoZero"/>
        <c:auto val="1"/>
        <c:lblAlgn val="ctr"/>
        <c:lblOffset val="100"/>
        <c:noMultiLvlLbl val="0"/>
      </c:catAx>
      <c:valAx>
        <c:axId val="44779721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4477888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GHG emissions</a:t>
            </a:r>
            <a:r>
              <a:rPr lang="en-US" baseline="0"/>
              <a:t> world (World Bank)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targets'!$A$20</c:f>
              <c:strCache>
                <c:ptCount val="1"/>
                <c:pt idx="0">
                  <c:v>World GHG (Worldbank)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863805675432079"/>
                  <c:y val="0.259418756862282"/>
                </c:manualLayout>
              </c:layout>
              <c:numFmt formatCode="0.E+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</c:trendlineLbl>
          </c:trendline>
          <c:cat>
            <c:numRef>
              <c:f>'Emissions and targets'!$B$4:$AD$4</c:f>
              <c:numCache>
                <c:formatCode>General</c:formatCode>
                <c:ptCount val="2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</c:numCache>
            </c:numRef>
          </c:cat>
          <c:val>
            <c:numRef>
              <c:f>'Emissions and targets'!$B$20:$AD$20</c:f>
              <c:numCache>
                <c:formatCode>0.00E+00</c:formatCode>
                <c:ptCount val="29"/>
                <c:pt idx="0">
                  <c:v>29848570000000</c:v>
                </c:pt>
                <c:pt idx="1">
                  <c:v>30009210000000</c:v>
                </c:pt>
                <c:pt idx="2">
                  <c:v>29879100000000</c:v>
                </c:pt>
                <c:pt idx="3">
                  <c:v>29970470000000</c:v>
                </c:pt>
                <c:pt idx="4">
                  <c:v>30152090000000</c:v>
                </c:pt>
                <c:pt idx="5">
                  <c:v>30839910000000</c:v>
                </c:pt>
                <c:pt idx="6">
                  <c:v>31379670000000</c:v>
                </c:pt>
                <c:pt idx="7">
                  <c:v>31691800000000</c:v>
                </c:pt>
                <c:pt idx="8">
                  <c:v>31860170000000</c:v>
                </c:pt>
                <c:pt idx="9">
                  <c:v>32018180000000</c:v>
                </c:pt>
                <c:pt idx="10">
                  <c:v>32781530000000</c:v>
                </c:pt>
                <c:pt idx="11">
                  <c:v>33235280000000</c:v>
                </c:pt>
                <c:pt idx="12">
                  <c:v>33702380000000</c:v>
                </c:pt>
                <c:pt idx="13">
                  <c:v>34882860000000</c:v>
                </c:pt>
                <c:pt idx="14">
                  <c:v>36252860000000</c:v>
                </c:pt>
                <c:pt idx="15">
                  <c:v>37346260000000</c:v>
                </c:pt>
                <c:pt idx="16">
                  <c:v>38444310000000</c:v>
                </c:pt>
                <c:pt idx="17">
                  <c:v>39738280000000</c:v>
                </c:pt>
                <c:pt idx="18">
                  <c:v>40139260000000</c:v>
                </c:pt>
                <c:pt idx="19">
                  <c:v>39846770000000</c:v>
                </c:pt>
                <c:pt idx="20">
                  <c:v>41817500000000</c:v>
                </c:pt>
                <c:pt idx="21">
                  <c:v>43022060000000</c:v>
                </c:pt>
                <c:pt idx="22">
                  <c:v>43582450000000</c:v>
                </c:pt>
                <c:pt idx="23">
                  <c:v>44233530000000</c:v>
                </c:pt>
                <c:pt idx="24">
                  <c:v>44438190000000</c:v>
                </c:pt>
                <c:pt idx="25">
                  <c:v>44423270000000</c:v>
                </c:pt>
                <c:pt idx="26">
                  <c:v>44550150000000</c:v>
                </c:pt>
                <c:pt idx="27">
                  <c:v>45117640000000</c:v>
                </c:pt>
                <c:pt idx="28">
                  <c:v>45873850000000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C-43B3-95B5-8CCC9312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091503"/>
        <c:axId val="424089839"/>
      </c:lineChart>
      <c:catAx>
        <c:axId val="424091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4089839"/>
        <c:crosses val="autoZero"/>
        <c:auto val="1"/>
        <c:lblAlgn val="ctr"/>
        <c:lblOffset val="100"/>
        <c:noMultiLvlLbl val="0"/>
      </c:catAx>
      <c:valAx>
        <c:axId val="424089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4091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'Emissions and targets'!$A$17</c:f>
              <c:strCache>
                <c:ptCount val="1"/>
                <c:pt idx="0">
                  <c:v>Carbon sink (EEA)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'Emissions and targets'!$B$4:$AF$4</c:f>
              <c:numCache>
                <c:formatCode>General</c:formatCod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numCache>
            </c:numRef>
          </c:cat>
          <c:val>
            <c:numRef>
              <c:f>'Emissions and targets'!$B$17:$AF$17</c:f>
              <c:numCache>
                <c:formatCode>0.00E+00</c:formatCode>
                <c:ptCount val="31"/>
                <c:pt idx="0">
                  <c:v>211235333252.25925</c:v>
                </c:pt>
                <c:pt idx="1">
                  <c:v>294189809794.03784</c:v>
                </c:pt>
                <c:pt idx="2">
                  <c:v>269367869697.00146</c:v>
                </c:pt>
                <c:pt idx="3">
                  <c:v>271577432029.99734</c:v>
                </c:pt>
                <c:pt idx="4">
                  <c:v>268448611640.14722</c:v>
                </c:pt>
                <c:pt idx="5">
                  <c:v>297864603300.34735</c:v>
                </c:pt>
                <c:pt idx="6">
                  <c:v>319158227254.35449</c:v>
                </c:pt>
                <c:pt idx="7">
                  <c:v>315064378845.2821</c:v>
                </c:pt>
                <c:pt idx="8">
                  <c:v>330156523888.54407</c:v>
                </c:pt>
                <c:pt idx="9">
                  <c:v>340854482454.37146</c:v>
                </c:pt>
                <c:pt idx="10">
                  <c:v>306292109961.67517</c:v>
                </c:pt>
                <c:pt idx="11">
                  <c:v>331456693704.84589</c:v>
                </c:pt>
                <c:pt idx="12">
                  <c:v>316439170951.01453</c:v>
                </c:pt>
                <c:pt idx="13">
                  <c:v>289714369232.9469</c:v>
                </c:pt>
                <c:pt idx="14">
                  <c:v>319031166721.4718</c:v>
                </c:pt>
                <c:pt idx="15">
                  <c:v>310835995971.06171</c:v>
                </c:pt>
                <c:pt idx="16">
                  <c:v>328724236740.35406</c:v>
                </c:pt>
                <c:pt idx="17">
                  <c:v>279690623322.41772</c:v>
                </c:pt>
                <c:pt idx="18">
                  <c:v>321366492247.86566</c:v>
                </c:pt>
                <c:pt idx="19">
                  <c:v>328788210659.89734</c:v>
                </c:pt>
                <c:pt idx="20">
                  <c:v>315205793354.54797</c:v>
                </c:pt>
                <c:pt idx="21">
                  <c:v>312595293087.57544</c:v>
                </c:pt>
                <c:pt idx="22">
                  <c:v>319400397851.20007</c:v>
                </c:pt>
                <c:pt idx="23">
                  <c:v>322177511859.79797</c:v>
                </c:pt>
                <c:pt idx="24">
                  <c:v>302821237747.50519</c:v>
                </c:pt>
                <c:pt idx="25">
                  <c:v>298033089566.69189</c:v>
                </c:pt>
                <c:pt idx="26">
                  <c:v>296635519324.74091</c:v>
                </c:pt>
                <c:pt idx="27">
                  <c:v>255981253421.59128</c:v>
                </c:pt>
                <c:pt idx="28">
                  <c:v>262003799748.95001</c:v>
                </c:pt>
                <c:pt idx="29">
                  <c:v>249067073673.29263</c:v>
                </c:pt>
                <c:pt idx="30">
                  <c:v>258619937000.577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7F1-BB69-D479E5C4D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6263648"/>
        <c:axId val="616264064"/>
      </c:lineChart>
      <c:catAx>
        <c:axId val="616263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16264064"/>
        <c:crosses val="autoZero"/>
        <c:auto val="1"/>
        <c:lblAlgn val="ctr"/>
        <c:lblOffset val="100"/>
        <c:noMultiLvlLbl val="0"/>
      </c:catAx>
      <c:valAx>
        <c:axId val="61626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1626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531160555031517E-2"/>
          <c:y val="2.8476036152365439E-2"/>
          <c:w val="0.9130619582708428"/>
          <c:h val="0.79808523417384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Budgets!$A$54</c:f>
              <c:strCache>
                <c:ptCount val="1"/>
                <c:pt idx="0">
                  <c:v>+1.5ºC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val>
            <c:numRef>
              <c:f>Budgets!$AF$57:$AF$60</c:f>
              <c:numCache>
                <c:formatCode>0%</c:formatCode>
                <c:ptCount val="4"/>
                <c:pt idx="0">
                  <c:v>3.8175974502113412</c:v>
                </c:pt>
                <c:pt idx="1">
                  <c:v>3.1033529736015932</c:v>
                </c:pt>
                <c:pt idx="2">
                  <c:v>2.6722778297919416</c:v>
                </c:pt>
                <c:pt idx="3">
                  <c:v>1.3896879327399987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Budgets!#REF!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51FC-47B3-9BFE-4D315E82379D}"/>
            </c:ext>
          </c:extLst>
        </c:ser>
        <c:ser>
          <c:idx val="2"/>
          <c:order val="1"/>
          <c:tx>
            <c:strRef>
              <c:f>Budgets!$A$63</c:f>
              <c:strCache>
                <c:ptCount val="1"/>
                <c:pt idx="0">
                  <c:v>+2ºC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Budgets!$AF$66:$AF$69</c:f>
              <c:numCache>
                <c:formatCode>0%</c:formatCode>
                <c:ptCount val="4"/>
                <c:pt idx="0">
                  <c:v>2.2249566812694357</c:v>
                </c:pt>
                <c:pt idx="1">
                  <c:v>2.0000958144312762</c:v>
                </c:pt>
                <c:pt idx="2">
                  <c:v>1.5821809042086545</c:v>
                </c:pt>
                <c:pt idx="3">
                  <c:v>0.60270539439520521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Budgets!#REF!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1FC-47B3-9BFE-4D315E823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43367567"/>
        <c:axId val="543367983"/>
      </c:barChart>
      <c:catAx>
        <c:axId val="54336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43367983"/>
        <c:crosses val="autoZero"/>
        <c:auto val="1"/>
        <c:lblAlgn val="ctr"/>
        <c:lblOffset val="100"/>
        <c:noMultiLvlLbl val="0"/>
      </c:catAx>
      <c:valAx>
        <c:axId val="543367983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5433675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Budgets!$A$58</c:f>
              <c:strCache>
                <c:ptCount val="1"/>
                <c:pt idx="0">
                  <c:v>Base year 1990</c:v>
                </c:pt>
              </c:strCache>
            </c:strRef>
          </c:tx>
          <c:spPr>
            <a:ln w="19050">
              <a:solidFill>
                <a:srgbClr val="00B0F0"/>
              </a:solidFill>
            </a:ln>
            <a:effectLst/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Budgets!$B$58:$BJ$58</c:f>
              <c:numCache>
                <c:formatCode>0%</c:formatCode>
                <c:ptCount val="61"/>
                <c:pt idx="0">
                  <c:v>0.11190661377990629</c:v>
                </c:pt>
                <c:pt idx="1">
                  <c:v>0.22153131082295202</c:v>
                </c:pt>
                <c:pt idx="2">
                  <c:v>0.33101246569930542</c:v>
                </c:pt>
                <c:pt idx="3">
                  <c:v>0.4398137507113819</c:v>
                </c:pt>
                <c:pt idx="4">
                  <c:v>0.54804108385326922</c:v>
                </c:pt>
                <c:pt idx="5">
                  <c:v>0.6392465598208098</c:v>
                </c:pt>
                <c:pt idx="6">
                  <c:v>0.74362075582767506</c:v>
                </c:pt>
                <c:pt idx="7">
                  <c:v>0.84229387686893642</c:v>
                </c:pt>
                <c:pt idx="8">
                  <c:v>0.94289245054527138</c:v>
                </c:pt>
                <c:pt idx="9">
                  <c:v>1.0434299433637897</c:v>
                </c:pt>
                <c:pt idx="10">
                  <c:v>1.1462182293549774</c:v>
                </c:pt>
                <c:pt idx="11">
                  <c:v>1.2477218502524818</c:v>
                </c:pt>
                <c:pt idx="12">
                  <c:v>1.349709704915671</c:v>
                </c:pt>
                <c:pt idx="13">
                  <c:v>1.4554749485486018</c:v>
                </c:pt>
                <c:pt idx="14">
                  <c:v>1.5616370771596944</c:v>
                </c:pt>
                <c:pt idx="15">
                  <c:v>1.6692908377589035</c:v>
                </c:pt>
                <c:pt idx="16">
                  <c:v>1.7789661050063943</c:v>
                </c:pt>
                <c:pt idx="17">
                  <c:v>1.8901117684744266</c:v>
                </c:pt>
                <c:pt idx="18">
                  <c:v>1.9979146533717493</c:v>
                </c:pt>
                <c:pt idx="19">
                  <c:v>2.0966623143683072</c:v>
                </c:pt>
                <c:pt idx="20">
                  <c:v>2.1959677666199964</c:v>
                </c:pt>
                <c:pt idx="21">
                  <c:v>2.296296236654316</c:v>
                </c:pt>
                <c:pt idx="22">
                  <c:v>2.3889954507788027</c:v>
                </c:pt>
                <c:pt idx="23">
                  <c:v>2.4798298571105586</c:v>
                </c:pt>
                <c:pt idx="24">
                  <c:v>2.5694532510497945</c:v>
                </c:pt>
                <c:pt idx="25">
                  <c:v>2.6579867388452807</c:v>
                </c:pt>
                <c:pt idx="26">
                  <c:v>2.7458418298747085</c:v>
                </c:pt>
                <c:pt idx="27">
                  <c:v>2.8340557849517096</c:v>
                </c:pt>
                <c:pt idx="28">
                  <c:v>2.9255710988025831</c:v>
                </c:pt>
                <c:pt idx="29">
                  <c:v>3.0137524401241738</c:v>
                </c:pt>
                <c:pt idx="30">
                  <c:v>3.1033529736015932</c:v>
                </c:pt>
                <c:pt idx="31">
                  <c:v>3.1890095907049032</c:v>
                </c:pt>
                <c:pt idx="32">
                  <c:v>3.2707222914341036</c:v>
                </c:pt>
                <c:pt idx="33">
                  <c:v>3.348491075789195</c:v>
                </c:pt>
                <c:pt idx="34">
                  <c:v>3.4223159437701773</c:v>
                </c:pt>
                <c:pt idx="35">
                  <c:v>3.4921968953770506</c:v>
                </c:pt>
                <c:pt idx="36">
                  <c:v>3.5581732519027409</c:v>
                </c:pt>
                <c:pt idx="37">
                  <c:v>3.6202450133472479</c:v>
                </c:pt>
                <c:pt idx="38">
                  <c:v>3.6784121797105716</c:v>
                </c:pt>
                <c:pt idx="39">
                  <c:v>3.7326747509927123</c:v>
                </c:pt>
                <c:pt idx="40">
                  <c:v>3.7830327271936697</c:v>
                </c:pt>
                <c:pt idx="41">
                  <c:v>3.8308728045845792</c:v>
                </c:pt>
                <c:pt idx="42">
                  <c:v>3.8761949831654419</c:v>
                </c:pt>
                <c:pt idx="43">
                  <c:v>3.9189992629362562</c:v>
                </c:pt>
                <c:pt idx="44">
                  <c:v>3.9592856438970228</c:v>
                </c:pt>
                <c:pt idx="45">
                  <c:v>3.9970541260477415</c:v>
                </c:pt>
                <c:pt idx="46">
                  <c:v>4.0323047093884119</c:v>
                </c:pt>
                <c:pt idx="47">
                  <c:v>4.0650373939190345</c:v>
                </c:pt>
                <c:pt idx="48">
                  <c:v>4.0952521796396093</c:v>
                </c:pt>
                <c:pt idx="49">
                  <c:v>4.1229490665501372</c:v>
                </c:pt>
                <c:pt idx="50">
                  <c:v>4.1481280546506154</c:v>
                </c:pt>
                <c:pt idx="51">
                  <c:v>4.1707891439410467</c:v>
                </c:pt>
                <c:pt idx="52">
                  <c:v>4.1909323344214302</c:v>
                </c:pt>
                <c:pt idx="53">
                  <c:v>4.2085576260917659</c:v>
                </c:pt>
                <c:pt idx="54">
                  <c:v>4.2236650189520528</c:v>
                </c:pt>
                <c:pt idx="55">
                  <c:v>4.2362545130022928</c:v>
                </c:pt>
                <c:pt idx="56">
                  <c:v>4.2463261082424841</c:v>
                </c:pt>
                <c:pt idx="57">
                  <c:v>4.2538798046726276</c:v>
                </c:pt>
                <c:pt idx="58">
                  <c:v>4.2589156022927241</c:v>
                </c:pt>
                <c:pt idx="59">
                  <c:v>4.261433501102772</c:v>
                </c:pt>
                <c:pt idx="60">
                  <c:v>4.261433501102772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B2-4BA8-A57D-AB4DBAFFE74C}"/>
            </c:ext>
          </c:extLst>
        </c:ser>
        <c:ser>
          <c:idx val="5"/>
          <c:order val="1"/>
          <c:tx>
            <c:strRef>
              <c:f>Budgets!$A$59</c:f>
              <c:strCache>
                <c:ptCount val="1"/>
                <c:pt idx="0">
                  <c:v>Base year 2000</c:v>
                </c:pt>
              </c:strCache>
            </c:strRef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Budgets!$B$59:$BJ$59</c:f>
              <c:numCache>
                <c:formatCode>0%</c:formatCode>
                <c:ptCount val="61"/>
                <c:pt idx="10">
                  <c:v>0.13334423363617373</c:v>
                </c:pt>
                <c:pt idx="11">
                  <c:v>0.26502190886304583</c:v>
                </c:pt>
                <c:pt idx="12">
                  <c:v>0.39732776637512013</c:v>
                </c:pt>
                <c:pt idx="13">
                  <c:v>0.53453391999057631</c:v>
                </c:pt>
                <c:pt idx="14">
                  <c:v>0.67225494086687221</c:v>
                </c:pt>
                <c:pt idx="15">
                  <c:v>0.81191101224434736</c:v>
                </c:pt>
                <c:pt idx="16">
                  <c:v>0.95418952500418641</c:v>
                </c:pt>
                <c:pt idx="17">
                  <c:v>1.0983755397257418</c:v>
                </c:pt>
                <c:pt idx="18">
                  <c:v>1.2382250656885985</c:v>
                </c:pt>
                <c:pt idx="19">
                  <c:v>1.3663275148342098</c:v>
                </c:pt>
                <c:pt idx="20">
                  <c:v>1.4951535702422203</c:v>
                </c:pt>
                <c:pt idx="21">
                  <c:v>1.6253067566642911</c:v>
                </c:pt>
                <c:pt idx="22">
                  <c:v>1.7455627327894787</c:v>
                </c:pt>
                <c:pt idx="23">
                  <c:v>1.8633995483692543</c:v>
                </c:pt>
                <c:pt idx="24">
                  <c:v>1.9796653530322961</c:v>
                </c:pt>
                <c:pt idx="25">
                  <c:v>2.094517254368979</c:v>
                </c:pt>
                <c:pt idx="26">
                  <c:v>2.2084890914454305</c:v>
                </c:pt>
                <c:pt idx="27">
                  <c:v>2.3229264723427732</c:v>
                </c:pt>
                <c:pt idx="28">
                  <c:v>2.4416466093092057</c:v>
                </c:pt>
                <c:pt idx="29">
                  <c:v>2.5560416813366298</c:v>
                </c:pt>
                <c:pt idx="30">
                  <c:v>2.6722778297919416</c:v>
                </c:pt>
                <c:pt idx="31">
                  <c:v>2.7833976510183338</c:v>
                </c:pt>
                <c:pt idx="32">
                  <c:v>2.8894011450158055</c:v>
                </c:pt>
                <c:pt idx="33">
                  <c:v>2.9902883117843571</c:v>
                </c:pt>
                <c:pt idx="34">
                  <c:v>3.0860591513239886</c:v>
                </c:pt>
                <c:pt idx="35">
                  <c:v>3.1767136636347</c:v>
                </c:pt>
                <c:pt idx="36">
                  <c:v>3.2623028590784235</c:v>
                </c:pt>
                <c:pt idx="37">
                  <c:v>3.3428267376551593</c:v>
                </c:pt>
                <c:pt idx="38">
                  <c:v>3.4182852993649071</c:v>
                </c:pt>
                <c:pt idx="39">
                  <c:v>3.4886785442076671</c:v>
                </c:pt>
                <c:pt idx="40">
                  <c:v>3.5540064721834397</c:v>
                </c:pt>
                <c:pt idx="41">
                  <c:v>3.6160680037604234</c:v>
                </c:pt>
                <c:pt idx="42">
                  <c:v>3.6748631389386186</c:v>
                </c:pt>
                <c:pt idx="43">
                  <c:v>3.7303918777180254</c:v>
                </c:pt>
                <c:pt idx="44">
                  <c:v>3.7826542200986437</c:v>
                </c:pt>
                <c:pt idx="45">
                  <c:v>3.8316501660804732</c:v>
                </c:pt>
                <c:pt idx="46">
                  <c:v>3.8773797156635141</c:v>
                </c:pt>
                <c:pt idx="47">
                  <c:v>3.9198428688477667</c:v>
                </c:pt>
                <c:pt idx="48">
                  <c:v>3.9590396256332303</c:v>
                </c:pt>
                <c:pt idx="49">
                  <c:v>3.9949699860199055</c:v>
                </c:pt>
                <c:pt idx="50">
                  <c:v>4.0276339500077913</c:v>
                </c:pt>
                <c:pt idx="51">
                  <c:v>4.0570315175968892</c:v>
                </c:pt>
                <c:pt idx="52">
                  <c:v>4.0831626887871986</c:v>
                </c:pt>
                <c:pt idx="53">
                  <c:v>4.1060274635787186</c:v>
                </c:pt>
                <c:pt idx="54">
                  <c:v>4.1256258419714511</c:v>
                </c:pt>
                <c:pt idx="55">
                  <c:v>4.1419578239653942</c:v>
                </c:pt>
                <c:pt idx="56">
                  <c:v>4.1550234095605489</c:v>
                </c:pt>
                <c:pt idx="57">
                  <c:v>4.1648225987569143</c:v>
                </c:pt>
                <c:pt idx="58">
                  <c:v>4.1713553915544921</c:v>
                </c:pt>
                <c:pt idx="59">
                  <c:v>4.1746217879532805</c:v>
                </c:pt>
                <c:pt idx="60">
                  <c:v>4.1746217879532805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B2-4BA8-A57D-AB4DBAFFE74C}"/>
            </c:ext>
          </c:extLst>
        </c:ser>
        <c:ser>
          <c:idx val="6"/>
          <c:order val="2"/>
          <c:tx>
            <c:strRef>
              <c:f>Budgets!$A$60</c:f>
              <c:strCache>
                <c:ptCount val="1"/>
                <c:pt idx="0">
                  <c:v>Base year 2015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Budgets!$B$60:$BJ$60</c:f>
              <c:numCache>
                <c:formatCode>0%</c:formatCode>
                <c:ptCount val="61"/>
                <c:pt idx="25">
                  <c:v>0.23044387257727889</c:v>
                </c:pt>
                <c:pt idx="26">
                  <c:v>0.45912194577392684</c:v>
                </c:pt>
                <c:pt idx="27">
                  <c:v>0.68873410643183564</c:v>
                </c:pt>
                <c:pt idx="28">
                  <c:v>0.92693937597500164</c:v>
                </c:pt>
                <c:pt idx="29">
                  <c:v>1.1564666462678841</c:v>
                </c:pt>
                <c:pt idx="30">
                  <c:v>1.3896879327399987</c:v>
                </c:pt>
                <c:pt idx="31">
                  <c:v>1.6126435967340953</c:v>
                </c:pt>
                <c:pt idx="32">
                  <c:v>1.8253336382501741</c:v>
                </c:pt>
                <c:pt idx="33">
                  <c:v>2.027758057288235</c:v>
                </c:pt>
                <c:pt idx="34">
                  <c:v>2.2199168538482783</c:v>
                </c:pt>
                <c:pt idx="35">
                  <c:v>2.4018100279303036</c:v>
                </c:pt>
                <c:pt idx="36">
                  <c:v>2.5735399289530716</c:v>
                </c:pt>
                <c:pt idx="37">
                  <c:v>2.7351065569165809</c:v>
                </c:pt>
                <c:pt idx="38">
                  <c:v>2.8865099118208319</c:v>
                </c:pt>
                <c:pt idx="39">
                  <c:v>3.0277499936658252</c:v>
                </c:pt>
                <c:pt idx="40">
                  <c:v>3.1588268024515607</c:v>
                </c:pt>
                <c:pt idx="41">
                  <c:v>3.2833497707980088</c:v>
                </c:pt>
                <c:pt idx="42">
                  <c:v>3.4013188987051706</c:v>
                </c:pt>
                <c:pt idx="43">
                  <c:v>3.5127341861730454</c:v>
                </c:pt>
                <c:pt idx="44">
                  <c:v>3.6175956332016335</c:v>
                </c:pt>
                <c:pt idx="45">
                  <c:v>3.7159032397909351</c:v>
                </c:pt>
                <c:pt idx="46">
                  <c:v>3.8076570059409494</c:v>
                </c:pt>
                <c:pt idx="47">
                  <c:v>3.8928569316516772</c:v>
                </c:pt>
                <c:pt idx="48">
                  <c:v>3.9715030169231182</c:v>
                </c:pt>
                <c:pt idx="49">
                  <c:v>4.0435952617552724</c:v>
                </c:pt>
                <c:pt idx="50">
                  <c:v>4.1091336661481392</c:v>
                </c:pt>
                <c:pt idx="51">
                  <c:v>4.1681182301017206</c:v>
                </c:pt>
                <c:pt idx="52">
                  <c:v>4.2205489536160146</c:v>
                </c:pt>
                <c:pt idx="53">
                  <c:v>4.2664258366910222</c:v>
                </c:pt>
                <c:pt idx="54">
                  <c:v>4.3057488793267433</c:v>
                </c:pt>
                <c:pt idx="55">
                  <c:v>4.3385180815231772</c:v>
                </c:pt>
                <c:pt idx="56">
                  <c:v>4.3647334432803246</c:v>
                </c:pt>
                <c:pt idx="57">
                  <c:v>4.3843949645981848</c:v>
                </c:pt>
                <c:pt idx="58">
                  <c:v>4.3975026454767585</c:v>
                </c:pt>
                <c:pt idx="59">
                  <c:v>4.4040564859160458</c:v>
                </c:pt>
                <c:pt idx="60">
                  <c:v>4.4040564859160458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B2-4BA8-A57D-AB4DBAFFE74C}"/>
            </c:ext>
          </c:extLst>
        </c:ser>
        <c:ser>
          <c:idx val="7"/>
          <c:order val="3"/>
          <c:tx>
            <c:strRef>
              <c:f>Budgets!$A$61</c:f>
              <c:strCache>
                <c:ptCount val="1"/>
                <c:pt idx="0">
                  <c:v>Base year 2021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Budgets!$B$61:$BJ$61</c:f>
              <c:numCache>
                <c:formatCode>0%</c:formatCode>
                <c:ptCount val="61"/>
                <c:pt idx="31">
                  <c:v>0.3927624271342508</c:v>
                </c:pt>
                <c:pt idx="32">
                  <c:v>0.76744076199526412</c:v>
                </c:pt>
                <c:pt idx="33">
                  <c:v>1.1240350045830398</c:v>
                </c:pt>
                <c:pt idx="34">
                  <c:v>1.4625451548975781</c:v>
                </c:pt>
                <c:pt idx="35">
                  <c:v>1.7829712129388791</c:v>
                </c:pt>
                <c:pt idx="36">
                  <c:v>2.085493479155057</c:v>
                </c:pt>
                <c:pt idx="37">
                  <c:v>2.3701119535461124</c:v>
                </c:pt>
                <c:pt idx="38">
                  <c:v>2.6368266361120445</c:v>
                </c:pt>
                <c:pt idx="39">
                  <c:v>2.8856375268528538</c:v>
                </c:pt>
                <c:pt idx="40">
                  <c:v>3.1165446257685403</c:v>
                </c:pt>
                <c:pt idx="41">
                  <c:v>3.335906369738443</c:v>
                </c:pt>
                <c:pt idx="42">
                  <c:v>3.543722758762561</c:v>
                </c:pt>
                <c:pt idx="43">
                  <c:v>3.7399937928408944</c:v>
                </c:pt>
                <c:pt idx="44">
                  <c:v>3.9247194719734431</c:v>
                </c:pt>
                <c:pt idx="45">
                  <c:v>4.0978997961602079</c:v>
                </c:pt>
                <c:pt idx="46">
                  <c:v>4.259534765401189</c:v>
                </c:pt>
                <c:pt idx="47">
                  <c:v>4.4096243796963854</c:v>
                </c:pt>
                <c:pt idx="48">
                  <c:v>4.5481686390457972</c:v>
                </c:pt>
                <c:pt idx="49">
                  <c:v>4.6751675434494251</c:v>
                </c:pt>
                <c:pt idx="50">
                  <c:v>4.7906210929072683</c:v>
                </c:pt>
                <c:pt idx="51">
                  <c:v>4.8945292874193269</c:v>
                </c:pt>
                <c:pt idx="52">
                  <c:v>4.9868921269856017</c:v>
                </c:pt>
                <c:pt idx="53">
                  <c:v>5.0677096116060918</c:v>
                </c:pt>
                <c:pt idx="54">
                  <c:v>5.1369817412807972</c:v>
                </c:pt>
                <c:pt idx="55">
                  <c:v>5.1947085160097188</c:v>
                </c:pt>
                <c:pt idx="56">
                  <c:v>5.2408899357928567</c:v>
                </c:pt>
                <c:pt idx="57">
                  <c:v>5.2755260006302098</c:v>
                </c:pt>
                <c:pt idx="58">
                  <c:v>5.2986167105217783</c:v>
                </c:pt>
                <c:pt idx="59">
                  <c:v>5.310162065467563</c:v>
                </c:pt>
                <c:pt idx="60">
                  <c:v>5.310162065467563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B2-4BA8-A57D-AB4DBAFFE74C}"/>
            </c:ext>
          </c:extLst>
        </c:ser>
        <c:ser>
          <c:idx val="0"/>
          <c:order val="4"/>
          <c:tx>
            <c:strRef>
              <c:f>Budgets!$A$57</c:f>
              <c:strCache>
                <c:ptCount val="1"/>
                <c:pt idx="0">
                  <c:v>Base year 1850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Budgets!$B$57:$BJ$57</c:f>
              <c:numCache>
                <c:formatCode>0%</c:formatCode>
                <c:ptCount val="61"/>
                <c:pt idx="0">
                  <c:v>2.4014184451865557</c:v>
                </c:pt>
                <c:pt idx="1">
                  <c:v>2.4533158137871474</c:v>
                </c:pt>
                <c:pt idx="2">
                  <c:v>2.5051452281681561</c:v>
                </c:pt>
                <c:pt idx="3">
                  <c:v>2.5566527857240282</c:v>
                </c:pt>
                <c:pt idx="4">
                  <c:v>2.6078886290351213</c:v>
                </c:pt>
                <c:pt idx="5">
                  <c:v>2.6510661641376472</c:v>
                </c:pt>
                <c:pt idx="6">
                  <c:v>2.7004778958793705</c:v>
                </c:pt>
                <c:pt idx="7">
                  <c:v>2.7471906848017276</c:v>
                </c:pt>
                <c:pt idx="8">
                  <c:v>2.7948150012157971</c:v>
                </c:pt>
                <c:pt idx="9">
                  <c:v>2.8424104013739679</c:v>
                </c:pt>
                <c:pt idx="10">
                  <c:v>2.8910713483119834</c:v>
                </c:pt>
                <c:pt idx="11">
                  <c:v>2.9391241226420601</c:v>
                </c:pt>
                <c:pt idx="12">
                  <c:v>2.9874061378175343</c:v>
                </c:pt>
                <c:pt idx="13">
                  <c:v>3.037476404664377</c:v>
                </c:pt>
                <c:pt idx="14">
                  <c:v>3.0877345606143076</c:v>
                </c:pt>
                <c:pt idx="15">
                  <c:v>3.1386988692578539</c:v>
                </c:pt>
                <c:pt idx="16">
                  <c:v>3.1906201782716099</c:v>
                </c:pt>
                <c:pt idx="17">
                  <c:v>3.2432375867657273</c:v>
                </c:pt>
                <c:pt idx="18">
                  <c:v>3.2942724922626763</c:v>
                </c:pt>
                <c:pt idx="19">
                  <c:v>3.341020569104999</c:v>
                </c:pt>
                <c:pt idx="20">
                  <c:v>3.3880327096040577</c:v>
                </c:pt>
                <c:pt idx="21">
                  <c:v>3.4355291563988883</c:v>
                </c:pt>
                <c:pt idx="22">
                  <c:v>3.4794138412752771</c:v>
                </c:pt>
                <c:pt idx="23">
                  <c:v>3.5224157085020025</c:v>
                </c:pt>
                <c:pt idx="24">
                  <c:v>3.5648442710062547</c:v>
                </c:pt>
                <c:pt idx="25">
                  <c:v>3.6067568616318337</c:v>
                </c:pt>
                <c:pt idx="26">
                  <c:v>3.6483482928109088</c:v>
                </c:pt>
                <c:pt idx="27">
                  <c:v>3.6901096136248626</c:v>
                </c:pt>
                <c:pt idx="28">
                  <c:v>3.7334338289123417</c:v>
                </c:pt>
                <c:pt idx="29">
                  <c:v>3.775179710065967</c:v>
                </c:pt>
                <c:pt idx="30">
                  <c:v>3.8175974502113412</c:v>
                </c:pt>
                <c:pt idx="31">
                  <c:v>3.8581481030368141</c:v>
                </c:pt>
                <c:pt idx="32">
                  <c:v>3.8968316685423865</c:v>
                </c:pt>
                <c:pt idx="33">
                  <c:v>3.9336481467280575</c:v>
                </c:pt>
                <c:pt idx="34">
                  <c:v>3.9685975375938272</c:v>
                </c:pt>
                <c:pt idx="35">
                  <c:v>4.0016798411396968</c:v>
                </c:pt>
                <c:pt idx="36">
                  <c:v>4.0329136724377044</c:v>
                </c:pt>
                <c:pt idx="37">
                  <c:v>4.0622990314878527</c:v>
                </c:pt>
                <c:pt idx="38">
                  <c:v>4.0898359182901398</c:v>
                </c:pt>
                <c:pt idx="39">
                  <c:v>4.1155243328445659</c:v>
                </c:pt>
                <c:pt idx="40">
                  <c:v>4.1393642751511317</c:v>
                </c:pt>
                <c:pt idx="41">
                  <c:v>4.1620122203423691</c:v>
                </c:pt>
                <c:pt idx="42">
                  <c:v>4.183468168418278</c:v>
                </c:pt>
                <c:pt idx="43">
                  <c:v>4.2037321193788593</c:v>
                </c:pt>
                <c:pt idx="44">
                  <c:v>4.2228040732241112</c:v>
                </c:pt>
                <c:pt idx="45">
                  <c:v>4.2406840299540356</c:v>
                </c:pt>
                <c:pt idx="46">
                  <c:v>4.2573719895686315</c:v>
                </c:pt>
                <c:pt idx="47">
                  <c:v>4.2728679520678989</c:v>
                </c:pt>
                <c:pt idx="48">
                  <c:v>4.2871719174518388</c:v>
                </c:pt>
                <c:pt idx="49">
                  <c:v>4.3002838857204493</c:v>
                </c:pt>
                <c:pt idx="50">
                  <c:v>4.3122038568737322</c:v>
                </c:pt>
                <c:pt idx="51">
                  <c:v>4.3229318309116866</c:v>
                </c:pt>
                <c:pt idx="52">
                  <c:v>4.3324678078343135</c:v>
                </c:pt>
                <c:pt idx="53">
                  <c:v>4.340811787641611</c:v>
                </c:pt>
                <c:pt idx="54">
                  <c:v>4.3479637703335809</c:v>
                </c:pt>
                <c:pt idx="55">
                  <c:v>4.3539237559102224</c:v>
                </c:pt>
                <c:pt idx="56">
                  <c:v>4.3586917443715354</c:v>
                </c:pt>
                <c:pt idx="57">
                  <c:v>4.3622677357175199</c:v>
                </c:pt>
                <c:pt idx="58">
                  <c:v>4.3646517299481769</c:v>
                </c:pt>
                <c:pt idx="59">
                  <c:v>4.3658437270635053</c:v>
                </c:pt>
                <c:pt idx="60">
                  <c:v>4.3658437270635053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B2-4BA8-A57D-AB4DBAFFE74C}"/>
            </c:ext>
          </c:extLst>
        </c:ser>
        <c:ser>
          <c:idx val="1"/>
          <c:order val="5"/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B2-4BA8-A57D-AB4DBAFFE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554271"/>
        <c:axId val="249564671"/>
      </c:lineChart>
      <c:catAx>
        <c:axId val="249554271"/>
        <c:scaling>
          <c:orientation val="minMax"/>
        </c:scaling>
        <c:delete val="0"/>
        <c:axPos val="b"/>
        <c:majorGridlines>
          <c:spPr>
            <a:ln w="9525">
              <a:solidFill>
                <a:srgbClr val="D9D9D9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49564671"/>
        <c:crosses val="autoZero"/>
        <c:auto val="1"/>
        <c:lblAlgn val="ctr"/>
        <c:lblOffset val="100"/>
        <c:noMultiLvlLbl val="0"/>
      </c:catAx>
      <c:valAx>
        <c:axId val="24956467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49554271"/>
        <c:crosses val="autoZero"/>
        <c:crossBetween val="between"/>
      </c:valAx>
      <c:spPr>
        <a:noFill/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Budgets!$A$67</c:f>
              <c:strCache>
                <c:ptCount val="1"/>
                <c:pt idx="0">
                  <c:v>Base year 1990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Budgets!$B$67:$BJ$67</c:f>
              <c:numCache>
                <c:formatCode>0%</c:formatCode>
                <c:ptCount val="61"/>
                <c:pt idx="0">
                  <c:v>7.2123265297988098E-2</c:v>
                </c:pt>
                <c:pt idx="1">
                  <c:v>0.14277584641886221</c:v>
                </c:pt>
                <c:pt idx="2">
                  <c:v>0.21333591531530105</c:v>
                </c:pt>
                <c:pt idx="3">
                  <c:v>0.28345781140914045</c:v>
                </c:pt>
                <c:pt idx="4">
                  <c:v>0.35320979832957439</c:v>
                </c:pt>
                <c:pt idx="5">
                  <c:v>0.41199128154712261</c:v>
                </c:pt>
                <c:pt idx="6">
                  <c:v>0.47925994042793513</c:v>
                </c:pt>
                <c:pt idx="7">
                  <c:v>0.54285428437472005</c:v>
                </c:pt>
                <c:pt idx="8">
                  <c:v>0.60768957312831728</c:v>
                </c:pt>
                <c:pt idx="9">
                  <c:v>0.67248549556776982</c:v>
                </c:pt>
                <c:pt idx="10">
                  <c:v>0.73873204319942587</c:v>
                </c:pt>
                <c:pt idx="11">
                  <c:v>0.80415063046090218</c:v>
                </c:pt>
                <c:pt idx="12">
                  <c:v>0.86988130401620023</c:v>
                </c:pt>
                <c:pt idx="13">
                  <c:v>0.93804648628904552</c:v>
                </c:pt>
                <c:pt idx="14">
                  <c:v>1.0064674589893363</c:v>
                </c:pt>
                <c:pt idx="15">
                  <c:v>1.0758497812110905</c:v>
                </c:pt>
                <c:pt idx="16">
                  <c:v>1.1465349545814141</c:v>
                </c:pt>
                <c:pt idx="17">
                  <c:v>1.2181677911248534</c:v>
                </c:pt>
                <c:pt idx="18">
                  <c:v>1.2876462232274442</c:v>
                </c:pt>
                <c:pt idx="19">
                  <c:v>1.3512886078108775</c:v>
                </c:pt>
                <c:pt idx="20">
                  <c:v>1.4152904861303457</c:v>
                </c:pt>
                <c:pt idx="21">
                  <c:v>1.4799516944076152</c:v>
                </c:pt>
                <c:pt idx="22">
                  <c:v>1.5396958845621369</c:v>
                </c:pt>
                <c:pt idx="23">
                  <c:v>1.5982382152141508</c:v>
                </c:pt>
                <c:pt idx="24">
                  <c:v>1.6560000543016833</c:v>
                </c:pt>
                <c:pt idx="25">
                  <c:v>1.713059454209793</c:v>
                </c:pt>
                <c:pt idx="26">
                  <c:v>1.7696816307199008</c:v>
                </c:pt>
                <c:pt idx="27">
                  <c:v>1.8265350933536326</c:v>
                </c:pt>
                <c:pt idx="28">
                  <c:v>1.8855162655717159</c:v>
                </c:pt>
                <c:pt idx="29">
                  <c:v>1.9423487087995845</c:v>
                </c:pt>
                <c:pt idx="30">
                  <c:v>2.0000958144312762</c:v>
                </c:pt>
                <c:pt idx="31">
                  <c:v>2.0553010852477138</c:v>
                </c:pt>
                <c:pt idx="32">
                  <c:v>2.1079645212488969</c:v>
                </c:pt>
                <c:pt idx="33">
                  <c:v>2.1580861224348262</c:v>
                </c:pt>
                <c:pt idx="34">
                  <c:v>2.2056658888055019</c:v>
                </c:pt>
                <c:pt idx="35">
                  <c:v>2.2507038203609229</c:v>
                </c:pt>
                <c:pt idx="36">
                  <c:v>2.293225259482079</c:v>
                </c:pt>
                <c:pt idx="37">
                  <c:v>2.3332302061689694</c:v>
                </c:pt>
                <c:pt idx="38">
                  <c:v>2.3707186604215948</c:v>
                </c:pt>
                <c:pt idx="39">
                  <c:v>2.4056906222399546</c:v>
                </c:pt>
                <c:pt idx="40">
                  <c:v>2.4381460916240489</c:v>
                </c:pt>
                <c:pt idx="41">
                  <c:v>2.4689787875389388</c:v>
                </c:pt>
                <c:pt idx="42">
                  <c:v>2.4981887099846243</c:v>
                </c:pt>
                <c:pt idx="43">
                  <c:v>2.5257758589611048</c:v>
                </c:pt>
                <c:pt idx="44">
                  <c:v>2.5517402344683804</c:v>
                </c:pt>
                <c:pt idx="45">
                  <c:v>2.5760818365064519</c:v>
                </c:pt>
                <c:pt idx="46">
                  <c:v>2.5988006650753182</c:v>
                </c:pt>
                <c:pt idx="47">
                  <c:v>2.6198967201749799</c:v>
                </c:pt>
                <c:pt idx="48">
                  <c:v>2.6393700018054367</c:v>
                </c:pt>
                <c:pt idx="49">
                  <c:v>2.657220509966689</c:v>
                </c:pt>
                <c:pt idx="50">
                  <c:v>2.6734482446587364</c:v>
                </c:pt>
                <c:pt idx="51">
                  <c:v>2.6880532058815789</c:v>
                </c:pt>
                <c:pt idx="52">
                  <c:v>2.7010353936352169</c:v>
                </c:pt>
                <c:pt idx="53">
                  <c:v>2.71239480791965</c:v>
                </c:pt>
                <c:pt idx="54">
                  <c:v>2.7221314487348787</c:v>
                </c:pt>
                <c:pt idx="55">
                  <c:v>2.7302453160809024</c:v>
                </c:pt>
                <c:pt idx="56">
                  <c:v>2.7367364099577212</c:v>
                </c:pt>
                <c:pt idx="57">
                  <c:v>2.7416047303653355</c:v>
                </c:pt>
                <c:pt idx="58">
                  <c:v>2.7448502773037449</c:v>
                </c:pt>
                <c:pt idx="59">
                  <c:v>2.7464730507729498</c:v>
                </c:pt>
                <c:pt idx="60">
                  <c:v>2.7464730507729498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6-438C-92AD-F7E98CFE7FCB}"/>
            </c:ext>
          </c:extLst>
        </c:ser>
        <c:ser>
          <c:idx val="5"/>
          <c:order val="1"/>
          <c:tx>
            <c:strRef>
              <c:f>Budgets!$A$59</c:f>
              <c:strCache>
                <c:ptCount val="1"/>
                <c:pt idx="0">
                  <c:v>Base year 2000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Budgets!$B$68:$BJ$68</c:f>
              <c:numCache>
                <c:formatCode>0%</c:formatCode>
                <c:ptCount val="61"/>
                <c:pt idx="10">
                  <c:v>7.8949388343321145E-2</c:v>
                </c:pt>
                <c:pt idx="11">
                  <c:v>0.15691205410055897</c:v>
                </c:pt>
                <c:pt idx="12">
                  <c:v>0.23524664900563041</c:v>
                </c:pt>
                <c:pt idx="13">
                  <c:v>0.31648257207100861</c:v>
                </c:pt>
                <c:pt idx="14">
                  <c:v>0.39802333363005732</c:v>
                </c:pt>
                <c:pt idx="15">
                  <c:v>0.4807097844275201</c:v>
                </c:pt>
                <c:pt idx="16">
                  <c:v>0.5649489093636243</c:v>
                </c:pt>
                <c:pt idx="17">
                  <c:v>0.65031741281902833</c:v>
                </c:pt>
                <c:pt idx="18">
                  <c:v>0.73311840266157458</c:v>
                </c:pt>
                <c:pt idx="19">
                  <c:v>0.80896427712902363</c:v>
                </c:pt>
                <c:pt idx="20">
                  <c:v>0.8852385786102247</c:v>
                </c:pt>
                <c:pt idx="21">
                  <c:v>0.96229863721758224</c:v>
                </c:pt>
                <c:pt idx="22">
                  <c:v>1.0334988346375704</c:v>
                </c:pt>
                <c:pt idx="23">
                  <c:v>1.1032667148125124</c:v>
                </c:pt>
                <c:pt idx="24">
                  <c:v>1.1721044433972831</c:v>
                </c:pt>
                <c:pt idx="25">
                  <c:v>1.2401050393985995</c:v>
                </c:pt>
                <c:pt idx="26">
                  <c:v>1.3075845739850094</c:v>
                </c:pt>
                <c:pt idx="27">
                  <c:v>1.3753397440368915</c:v>
                </c:pt>
                <c:pt idx="28">
                  <c:v>1.4456306140801274</c:v>
                </c:pt>
                <c:pt idx="29">
                  <c:v>1.5133607342343838</c:v>
                </c:pt>
                <c:pt idx="30">
                  <c:v>1.5821809042086545</c:v>
                </c:pt>
                <c:pt idx="31">
                  <c:v>1.6479718400400405</c:v>
                </c:pt>
                <c:pt idx="32">
                  <c:v>1.7107335417285414</c:v>
                </c:pt>
                <c:pt idx="33">
                  <c:v>1.7704660092741575</c:v>
                </c:pt>
                <c:pt idx="34">
                  <c:v>1.8271692426768886</c:v>
                </c:pt>
                <c:pt idx="35">
                  <c:v>1.8808432419367347</c:v>
                </c:pt>
                <c:pt idx="36">
                  <c:v>1.9315182088611826</c:v>
                </c:pt>
                <c:pt idx="37">
                  <c:v>1.979194143450232</c:v>
                </c:pt>
                <c:pt idx="38">
                  <c:v>2.0238710457038831</c:v>
                </c:pt>
                <c:pt idx="39">
                  <c:v>2.0655489156221361</c:v>
                </c:pt>
                <c:pt idx="40">
                  <c:v>2.1042277532049902</c:v>
                </c:pt>
                <c:pt idx="41">
                  <c:v>2.140972648908702</c:v>
                </c:pt>
                <c:pt idx="42">
                  <c:v>2.1757836027332713</c:v>
                </c:pt>
                <c:pt idx="43">
                  <c:v>2.2086606146786978</c:v>
                </c:pt>
                <c:pt idx="44">
                  <c:v>2.2396036847449818</c:v>
                </c:pt>
                <c:pt idx="45">
                  <c:v>2.2686128129321226</c:v>
                </c:pt>
                <c:pt idx="46">
                  <c:v>2.2956879992401209</c:v>
                </c:pt>
                <c:pt idx="47">
                  <c:v>2.3208292436689764</c:v>
                </c:pt>
                <c:pt idx="48">
                  <c:v>2.3440365462186894</c:v>
                </c:pt>
                <c:pt idx="49">
                  <c:v>2.3653099068892596</c:v>
                </c:pt>
                <c:pt idx="50">
                  <c:v>2.3846493256806869</c:v>
                </c:pt>
                <c:pt idx="51">
                  <c:v>2.4020548025929713</c:v>
                </c:pt>
                <c:pt idx="52">
                  <c:v>2.4175263376261134</c:v>
                </c:pt>
                <c:pt idx="53">
                  <c:v>2.4310639307801125</c:v>
                </c:pt>
                <c:pt idx="54">
                  <c:v>2.4426675820549688</c:v>
                </c:pt>
                <c:pt idx="55">
                  <c:v>2.4523372914506827</c:v>
                </c:pt>
                <c:pt idx="56">
                  <c:v>2.4600730589672537</c:v>
                </c:pt>
                <c:pt idx="57">
                  <c:v>2.4658748846046818</c:v>
                </c:pt>
                <c:pt idx="58">
                  <c:v>2.4697427683629671</c:v>
                </c:pt>
                <c:pt idx="59">
                  <c:v>2.47167671024211</c:v>
                </c:pt>
                <c:pt idx="60">
                  <c:v>2.47167671024211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6-438C-92AD-F7E98CFE7FCB}"/>
            </c:ext>
          </c:extLst>
        </c:ser>
        <c:ser>
          <c:idx val="6"/>
          <c:order val="2"/>
          <c:tx>
            <c:strRef>
              <c:f>Budgets!$A$60</c:f>
              <c:strCache>
                <c:ptCount val="1"/>
                <c:pt idx="0">
                  <c:v>Base year 2015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Budgets!$B$69:$BJ$69</c:f>
              <c:numCache>
                <c:formatCode>0%</c:formatCode>
                <c:ptCount val="61"/>
                <c:pt idx="25">
                  <c:v>9.9943132436793369E-2</c:v>
                </c:pt>
                <c:pt idx="26">
                  <c:v>0.19912044055644842</c:v>
                </c:pt>
                <c:pt idx="27">
                  <c:v>0.29870286088761189</c:v>
                </c:pt>
                <c:pt idx="28">
                  <c:v>0.40201209855506637</c:v>
                </c:pt>
                <c:pt idx="29">
                  <c:v>0.50155770207309636</c:v>
                </c:pt>
                <c:pt idx="30">
                  <c:v>0.60270539439520521</c:v>
                </c:pt>
                <c:pt idx="31">
                  <c:v>0.6994009029582402</c:v>
                </c:pt>
                <c:pt idx="32">
                  <c:v>0.79164422776220122</c:v>
                </c:pt>
                <c:pt idx="33">
                  <c:v>0.87943536880708839</c:v>
                </c:pt>
                <c:pt idx="34">
                  <c:v>0.96277432609290159</c:v>
                </c:pt>
                <c:pt idx="35">
                  <c:v>1.0416610996196409</c:v>
                </c:pt>
                <c:pt idx="36">
                  <c:v>1.1161400781636255</c:v>
                </c:pt>
                <c:pt idx="37">
                  <c:v>1.1862112617248552</c:v>
                </c:pt>
                <c:pt idx="38">
                  <c:v>1.2518746503033302</c:v>
                </c:pt>
                <c:pt idx="39">
                  <c:v>1.3131302438990502</c:v>
                </c:pt>
                <c:pt idx="40">
                  <c:v>1.3699780425120156</c:v>
                </c:pt>
                <c:pt idx="41">
                  <c:v>1.4239834511943326</c:v>
                </c:pt>
                <c:pt idx="42">
                  <c:v>1.4751464699460013</c:v>
                </c:pt>
                <c:pt idx="43">
                  <c:v>1.5234670987670216</c:v>
                </c:pt>
                <c:pt idx="44">
                  <c:v>1.5689453376573939</c:v>
                </c:pt>
                <c:pt idx="45">
                  <c:v>1.6115811866171179</c:v>
                </c:pt>
                <c:pt idx="46">
                  <c:v>1.6513746456461935</c:v>
                </c:pt>
                <c:pt idx="47">
                  <c:v>1.6883257147446207</c:v>
                </c:pt>
                <c:pt idx="48">
                  <c:v>1.7224343939123998</c:v>
                </c:pt>
                <c:pt idx="49">
                  <c:v>1.7537006831495305</c:v>
                </c:pt>
                <c:pt idx="50">
                  <c:v>1.782124582456013</c:v>
                </c:pt>
                <c:pt idx="51">
                  <c:v>1.8077060918318475</c:v>
                </c:pt>
                <c:pt idx="52">
                  <c:v>1.8304452112770337</c:v>
                </c:pt>
                <c:pt idx="53">
                  <c:v>1.8503419407915718</c:v>
                </c:pt>
                <c:pt idx="54">
                  <c:v>1.8673962803754613</c:v>
                </c:pt>
                <c:pt idx="55">
                  <c:v>1.8816082300287027</c:v>
                </c:pt>
                <c:pt idx="56">
                  <c:v>1.8929777897512958</c:v>
                </c:pt>
                <c:pt idx="57">
                  <c:v>1.9015049595432407</c:v>
                </c:pt>
                <c:pt idx="58">
                  <c:v>1.9071897394045374</c:v>
                </c:pt>
                <c:pt idx="59">
                  <c:v>1.9100321293351856</c:v>
                </c:pt>
                <c:pt idx="60">
                  <c:v>1.9100321293351856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6-438C-92AD-F7E98CFE7FCB}"/>
            </c:ext>
          </c:extLst>
        </c:ser>
        <c:ser>
          <c:idx val="7"/>
          <c:order val="3"/>
          <c:tx>
            <c:strRef>
              <c:f>Budgets!$A$61</c:f>
              <c:strCache>
                <c:ptCount val="1"/>
                <c:pt idx="0">
                  <c:v>Base year 2021</c:v>
                </c:pt>
              </c:strCache>
            </c:strRef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Budgets!$B$70:$BJ$70</c:f>
              <c:numCache>
                <c:formatCode>0%</c:formatCode>
                <c:ptCount val="61"/>
                <c:pt idx="31">
                  <c:v>0.12092263776384569</c:v>
                </c:pt>
                <c:pt idx="32">
                  <c:v>0.23627759392637265</c:v>
                </c:pt>
                <c:pt idx="33">
                  <c:v>0.34606486848758083</c:v>
                </c:pt>
                <c:pt idx="34">
                  <c:v>0.45028446144747031</c:v>
                </c:pt>
                <c:pt idx="35">
                  <c:v>0.54893637280604102</c:v>
                </c:pt>
                <c:pt idx="36">
                  <c:v>0.64207611297943734</c:v>
                </c:pt>
                <c:pt idx="37">
                  <c:v>0.729703681967659</c:v>
                </c:pt>
                <c:pt idx="38">
                  <c:v>0.81181907977070611</c:v>
                </c:pt>
                <c:pt idx="39">
                  <c:v>0.88842230638857866</c:v>
                </c:pt>
                <c:pt idx="40">
                  <c:v>0.95951336182127678</c:v>
                </c:pt>
                <c:pt idx="41">
                  <c:v>1.02704986448234</c:v>
                </c:pt>
                <c:pt idx="42">
                  <c:v>1.0910318143717681</c:v>
                </c:pt>
                <c:pt idx="43">
                  <c:v>1.1514592114895614</c:v>
                </c:pt>
                <c:pt idx="44">
                  <c:v>1.2083320558357198</c:v>
                </c:pt>
                <c:pt idx="45">
                  <c:v>1.2616503474102432</c:v>
                </c:pt>
                <c:pt idx="46">
                  <c:v>1.311414086213132</c:v>
                </c:pt>
                <c:pt idx="47">
                  <c:v>1.3576232722443857</c:v>
                </c:pt>
                <c:pt idx="48">
                  <c:v>1.4002779055040047</c:v>
                </c:pt>
                <c:pt idx="49">
                  <c:v>1.4393779859919886</c:v>
                </c:pt>
                <c:pt idx="50">
                  <c:v>1.4749235137083376</c:v>
                </c:pt>
                <c:pt idx="51">
                  <c:v>1.5069144886530517</c:v>
                </c:pt>
                <c:pt idx="52">
                  <c:v>1.535350910826131</c:v>
                </c:pt>
                <c:pt idx="53">
                  <c:v>1.5602327802275753</c:v>
                </c:pt>
                <c:pt idx="54">
                  <c:v>1.5815600968573844</c:v>
                </c:pt>
                <c:pt idx="55">
                  <c:v>1.599332860715559</c:v>
                </c:pt>
                <c:pt idx="56">
                  <c:v>1.6135510718020987</c:v>
                </c:pt>
                <c:pt idx="57">
                  <c:v>1.6242147301170033</c:v>
                </c:pt>
                <c:pt idx="58">
                  <c:v>1.6313238356602733</c:v>
                </c:pt>
                <c:pt idx="59">
                  <c:v>1.6348783884319082</c:v>
                </c:pt>
                <c:pt idx="60">
                  <c:v>1.6348783884319082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46-438C-92AD-F7E98CFE7FCB}"/>
            </c:ext>
          </c:extLst>
        </c:ser>
        <c:ser>
          <c:idx val="0"/>
          <c:order val="4"/>
          <c:tx>
            <c:strRef>
              <c:f>Budgets!$A$66</c:f>
              <c:strCache>
                <c:ptCount val="1"/>
                <c:pt idx="0">
                  <c:v>Base year 1850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Budgets!$B$66:$BJ$66</c:f>
              <c:numCache>
                <c:formatCode>0%</c:formatCode>
                <c:ptCount val="61"/>
                <c:pt idx="0">
                  <c:v>1.3995849703445544</c:v>
                </c:pt>
                <c:pt idx="1">
                  <c:v>1.4298315844818823</c:v>
                </c:pt>
                <c:pt idx="2">
                  <c:v>1.4600385938162279</c:v>
                </c:pt>
                <c:pt idx="3">
                  <c:v>1.4900580198595534</c:v>
                </c:pt>
                <c:pt idx="4">
                  <c:v>1.5199190865074212</c:v>
                </c:pt>
                <c:pt idx="5">
                  <c:v>1.5450836426084822</c:v>
                </c:pt>
                <c:pt idx="6">
                  <c:v>1.5738815879407628</c:v>
                </c:pt>
                <c:pt idx="7">
                  <c:v>1.6011065463521776</c:v>
                </c:pt>
                <c:pt idx="8">
                  <c:v>1.6288627575238159</c:v>
                </c:pt>
                <c:pt idx="9">
                  <c:v>1.6566021158403277</c:v>
                </c:pt>
                <c:pt idx="10">
                  <c:v>1.6849624918146573</c:v>
                </c:pt>
                <c:pt idx="11">
                  <c:v>1.7129684150932674</c:v>
                </c:pt>
                <c:pt idx="12">
                  <c:v>1.741107943592763</c:v>
                </c:pt>
                <c:pt idx="13">
                  <c:v>1.7702896936873569</c:v>
                </c:pt>
                <c:pt idx="14">
                  <c:v>1.7995809485478946</c:v>
                </c:pt>
                <c:pt idx="15">
                  <c:v>1.8292837604607792</c:v>
                </c:pt>
                <c:pt idx="16">
                  <c:v>1.8595443274527277</c:v>
                </c:pt>
                <c:pt idx="17">
                  <c:v>1.8902105923239985</c:v>
                </c:pt>
                <c:pt idx="18">
                  <c:v>1.9199545492090035</c:v>
                </c:pt>
                <c:pt idx="19">
                  <c:v>1.9472000739829853</c:v>
                </c:pt>
                <c:pt idx="20">
                  <c:v>1.9745994992676934</c:v>
                </c:pt>
                <c:pt idx="21">
                  <c:v>2.0022811859858325</c:v>
                </c:pt>
                <c:pt idx="22">
                  <c:v>2.027857880253511</c:v>
                </c:pt>
                <c:pt idx="23">
                  <c:v>2.052920054314809</c:v>
                </c:pt>
                <c:pt idx="24">
                  <c:v>2.0776480972401488</c:v>
                </c:pt>
                <c:pt idx="25">
                  <c:v>2.1020754235253052</c:v>
                </c:pt>
                <c:pt idx="26">
                  <c:v>2.1263155729628309</c:v>
                </c:pt>
                <c:pt idx="27">
                  <c:v>2.1506547367891531</c:v>
                </c:pt>
                <c:pt idx="28">
                  <c:v>2.1759047804414231</c:v>
                </c:pt>
                <c:pt idx="29">
                  <c:v>2.2002349457874573</c:v>
                </c:pt>
                <c:pt idx="30">
                  <c:v>2.2249566812694357</c:v>
                </c:pt>
                <c:pt idx="31">
                  <c:v>2.2485902484829925</c:v>
                </c:pt>
                <c:pt idx="32">
                  <c:v>2.2711356474281281</c:v>
                </c:pt>
                <c:pt idx="33">
                  <c:v>2.2925928781048417</c:v>
                </c:pt>
                <c:pt idx="34">
                  <c:v>2.3129619405131341</c:v>
                </c:pt>
                <c:pt idx="35">
                  <c:v>2.3322428346530049</c:v>
                </c:pt>
                <c:pt idx="36">
                  <c:v>2.3504464096853326</c:v>
                </c:pt>
                <c:pt idx="37">
                  <c:v>2.3675726656101181</c:v>
                </c:pt>
                <c:pt idx="38">
                  <c:v>2.3836216024273611</c:v>
                </c:pt>
                <c:pt idx="39">
                  <c:v>2.398593220137061</c:v>
                </c:pt>
                <c:pt idx="40">
                  <c:v>2.4124875187392183</c:v>
                </c:pt>
                <c:pt idx="41">
                  <c:v>2.4256871024112678</c:v>
                </c:pt>
                <c:pt idx="42">
                  <c:v>2.4381919711532096</c:v>
                </c:pt>
                <c:pt idx="43">
                  <c:v>2.4500021249650432</c:v>
                </c:pt>
                <c:pt idx="44">
                  <c:v>2.4611175638467691</c:v>
                </c:pt>
                <c:pt idx="45">
                  <c:v>2.4715382877983871</c:v>
                </c:pt>
                <c:pt idx="46">
                  <c:v>2.4812642968198975</c:v>
                </c:pt>
                <c:pt idx="47">
                  <c:v>2.4902955909112996</c:v>
                </c:pt>
                <c:pt idx="48">
                  <c:v>2.498632170072594</c:v>
                </c:pt>
                <c:pt idx="49">
                  <c:v>2.5062740343037806</c:v>
                </c:pt>
                <c:pt idx="50">
                  <c:v>2.5132211836048595</c:v>
                </c:pt>
                <c:pt idx="51">
                  <c:v>2.5194736179758301</c:v>
                </c:pt>
                <c:pt idx="52">
                  <c:v>2.5250313374166931</c:v>
                </c:pt>
                <c:pt idx="53">
                  <c:v>2.5298943419274482</c:v>
                </c:pt>
                <c:pt idx="54">
                  <c:v>2.5340626315080956</c:v>
                </c:pt>
                <c:pt idx="55">
                  <c:v>2.5375362061586348</c:v>
                </c:pt>
                <c:pt idx="56">
                  <c:v>2.5403150658790663</c:v>
                </c:pt>
                <c:pt idx="57">
                  <c:v>2.54239921066939</c:v>
                </c:pt>
                <c:pt idx="58">
                  <c:v>2.5437886405296055</c:v>
                </c:pt>
                <c:pt idx="59">
                  <c:v>2.5444833554597137</c:v>
                </c:pt>
                <c:pt idx="60">
                  <c:v>2.5444833554597137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46-438C-92AD-F7E98CFE7FCB}"/>
            </c:ext>
          </c:extLst>
        </c:ser>
        <c:ser>
          <c:idx val="1"/>
          <c:order val="5"/>
          <c:marker>
            <c:symbol val="none"/>
          </c:marker>
          <c:cat>
            <c:numRef>
              <c:f>Budgets!$B$65:$BJ$65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Budgets!#REF!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46-438C-92AD-F7E98CFE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554271"/>
        <c:axId val="249564671"/>
      </c:lineChart>
      <c:catAx>
        <c:axId val="249554271"/>
        <c:scaling>
          <c:orientation val="minMax"/>
        </c:scaling>
        <c:delete val="0"/>
        <c:axPos val="b"/>
        <c:majorGridlines>
          <c:spPr>
            <a:ln w="9525">
              <a:solidFill>
                <a:srgbClr val="D9D9D9"/>
              </a:solidFill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49564671"/>
        <c:crosses val="autoZero"/>
        <c:auto val="1"/>
        <c:lblAlgn val="ctr"/>
        <c:lblOffset val="100"/>
        <c:noMultiLvlLbl val="0"/>
      </c:catAx>
      <c:valAx>
        <c:axId val="249564671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ES"/>
          </a:p>
        </c:txPr>
        <c:crossAx val="24955427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208492</xdr:colOff>
      <xdr:row>27</xdr:row>
      <xdr:rowOff>5821</xdr:rowOff>
    </xdr:from>
    <xdr:to>
      <xdr:col>5</xdr:col>
      <xdr:colOff>84667</xdr:colOff>
      <xdr:row>41</xdr:row>
      <xdr:rowOff>82021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AA1190-6C43-407E-8B50-5D5597D71F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254527</xdr:colOff>
      <xdr:row>27</xdr:row>
      <xdr:rowOff>88370</xdr:rowOff>
    </xdr:from>
    <xdr:to>
      <xdr:col>13</xdr:col>
      <xdr:colOff>40216</xdr:colOff>
      <xdr:row>41</xdr:row>
      <xdr:rowOff>164570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CF21EA-1FB5-4B46-89F6-D1243F2636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446085</xdr:colOff>
      <xdr:row>30</xdr:row>
      <xdr:rowOff>98953</xdr:rowOff>
    </xdr:from>
    <xdr:to>
      <xdr:col>40</xdr:col>
      <xdr:colOff>250825</xdr:colOff>
      <xdr:row>60</xdr:row>
      <xdr:rowOff>170392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572B29C-1828-40C9-9B30-E8B789BE8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109536</xdr:colOff>
      <xdr:row>48</xdr:row>
      <xdr:rowOff>23811</xdr:rowOff>
    </xdr:from>
    <xdr:to>
      <xdr:col>20</xdr:col>
      <xdr:colOff>209550</xdr:colOff>
      <xdr:row>70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34030C-0CA3-4D02-9CC4-51A5524E4D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323321</xdr:colOff>
      <xdr:row>27</xdr:row>
      <xdr:rowOff>128586</xdr:rowOff>
    </xdr:from>
    <xdr:to>
      <xdr:col>22</xdr:col>
      <xdr:colOff>470959</xdr:colOff>
      <xdr:row>42</xdr:row>
      <xdr:rowOff>57149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A0207B4-BF70-4F24-BBB0-16CB2B4FA7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800362</xdr:colOff>
      <xdr:row>31</xdr:row>
      <xdr:rowOff>166950</xdr:rowOff>
    </xdr:from>
    <xdr:to>
      <xdr:col>53</xdr:col>
      <xdr:colOff>100541</xdr:colOff>
      <xdr:row>52</xdr:row>
      <xdr:rowOff>169333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546D089-D866-4B05-853B-799BD6D21D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3056043</xdr:colOff>
      <xdr:row>75</xdr:row>
      <xdr:rowOff>18204</xdr:rowOff>
    </xdr:from>
    <xdr:to>
      <xdr:col>11</xdr:col>
      <xdr:colOff>173567</xdr:colOff>
      <xdr:row>106</xdr:row>
      <xdr:rowOff>131234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CDFB9D1-E9D9-431C-85EF-B6D4C45B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274320</xdr:colOff>
      <xdr:row>77</xdr:row>
      <xdr:rowOff>30480</xdr:rowOff>
    </xdr:from>
    <xdr:to>
      <xdr:col>17</xdr:col>
      <xdr:colOff>745810</xdr:colOff>
      <xdr:row>101</xdr:row>
      <xdr:rowOff>37148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F95D582-E251-4AC0-B233-551A790B2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548640</xdr:colOff>
      <xdr:row>77</xdr:row>
      <xdr:rowOff>60960</xdr:rowOff>
    </xdr:from>
    <xdr:to>
      <xdr:col>23</xdr:col>
      <xdr:colOff>959170</xdr:colOff>
      <xdr:row>101</xdr:row>
      <xdr:rowOff>65724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9D0585BA-2B55-42D4-9A7C-9A9A90B74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1714501</xdr:colOff>
      <xdr:row>19</xdr:row>
      <xdr:rowOff>52385</xdr:rowOff>
    </xdr:from>
    <xdr:to>
      <xdr:col>9</xdr:col>
      <xdr:colOff>466726</xdr:colOff>
      <xdr:row>44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D1F90C-3C1F-4807-8091-B41C577F2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380134</xdr:colOff>
      <xdr:row>19</xdr:row>
      <xdr:rowOff>14720</xdr:rowOff>
    </xdr:from>
    <xdr:to>
      <xdr:col>20</xdr:col>
      <xdr:colOff>573232</xdr:colOff>
      <xdr:row>44</xdr:row>
      <xdr:rowOff>76636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585E13E-58D5-49CB-9BC2-0AA79D7DC5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342901</xdr:colOff>
      <xdr:row>61</xdr:row>
      <xdr:rowOff>166685</xdr:rowOff>
    </xdr:from>
    <xdr:to>
      <xdr:col>18</xdr:col>
      <xdr:colOff>466726</xdr:colOff>
      <xdr:row>87</xdr:row>
      <xdr:rowOff>38100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3EF90B-B429-4E21-B86D-3EA81B5EA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342900</xdr:colOff>
      <xdr:row>61</xdr:row>
      <xdr:rowOff>171450</xdr:rowOff>
    </xdr:from>
    <xdr:to>
      <xdr:col>30</xdr:col>
      <xdr:colOff>323850</xdr:colOff>
      <xdr:row>87</xdr:row>
      <xdr:rowOff>33340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31F704F-266D-4FB9-B6BF-91549E562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97</xdr:row>
      <xdr:rowOff>0</xdr:rowOff>
    </xdr:from>
    <xdr:to>
      <xdr:col>19</xdr:col>
      <xdr:colOff>660085</xdr:colOff>
      <xdr:row>125</xdr:row>
      <xdr:rowOff>79059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1F8FD7B-C1A1-4AF5-AEB8-B45DE07E2F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97</xdr:row>
      <xdr:rowOff>0</xdr:rowOff>
    </xdr:from>
    <xdr:to>
      <xdr:col>35</xdr:col>
      <xdr:colOff>136210</xdr:colOff>
      <xdr:row>125</xdr:row>
      <xdr:rowOff>79059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1D4B382-BD7F-46AB-B431-D046D295F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130</xdr:row>
      <xdr:rowOff>0</xdr:rowOff>
    </xdr:from>
    <xdr:to>
      <xdr:col>19</xdr:col>
      <xdr:colOff>660085</xdr:colOff>
      <xdr:row>158</xdr:row>
      <xdr:rowOff>79059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7FC4EEA-6BA9-432D-AD5C-A06EA3519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0</xdr:colOff>
      <xdr:row>132</xdr:row>
      <xdr:rowOff>0</xdr:rowOff>
    </xdr:from>
    <xdr:to>
      <xdr:col>36</xdr:col>
      <xdr:colOff>136210</xdr:colOff>
      <xdr:row>160</xdr:row>
      <xdr:rowOff>79059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000984B-7E29-41E8-AD43-9AF711D82E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0</xdr:colOff>
      <xdr:row>165</xdr:row>
      <xdr:rowOff>0</xdr:rowOff>
    </xdr:from>
    <xdr:to>
      <xdr:col>37</xdr:col>
      <xdr:colOff>136210</xdr:colOff>
      <xdr:row>193</xdr:row>
      <xdr:rowOff>79059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14D76C15-1C16-4729-89C4-7CCB67225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41</xdr:col>
      <xdr:colOff>49357</xdr:colOff>
      <xdr:row>97</xdr:row>
      <xdr:rowOff>135081</xdr:rowOff>
    </xdr:from>
    <xdr:to>
      <xdr:col>46</xdr:col>
      <xdr:colOff>610466</xdr:colOff>
      <xdr:row>112</xdr:row>
      <xdr:rowOff>31173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647ED62-A159-48FA-8749-0CA8EE2C4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46</xdr:col>
      <xdr:colOff>752475</xdr:colOff>
      <xdr:row>97</xdr:row>
      <xdr:rowOff>133350</xdr:rowOff>
    </xdr:from>
    <xdr:to>
      <xdr:col>52</xdr:col>
      <xdr:colOff>523875</xdr:colOff>
      <xdr:row>112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9F3973-78F9-4B92-9D39-A40ECA5337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720090</xdr:colOff>
      <xdr:row>5</xdr:row>
      <xdr:rowOff>94297</xdr:rowOff>
    </xdr:from>
    <xdr:to>
      <xdr:col>13</xdr:col>
      <xdr:colOff>638174</xdr:colOff>
      <xdr:row>25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59DAB8-CDE2-415F-8C0E-D8E932098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65"/>
  <sheetViews>
    <sheetView tabSelected="1" zoomScale="70" zoomScaleNormal="70" workbookViewId="0">
      <selection activeCell="I25" sqref="I25"/>
    </sheetView>
  </sheetViews>
  <sheetFormatPr baseColWidth="10" defaultColWidth="9.109375" defaultRowHeight="14.4" x14ac:dyDescent="0.3"/>
  <cols>
    <col min="1" max="1" width="33.88671875" customWidth="1"/>
    <col min="2" max="2" width="9.44140625" customWidth="1"/>
    <col min="3" max="3" width="16" customWidth="1"/>
    <col min="4" max="4" width="12.5546875" customWidth="1"/>
    <col min="33" max="33" width="9.6640625" customWidth="1"/>
    <col min="34" max="34" width="12.5546875" customWidth="1"/>
    <col min="35" max="35" width="13" bestFit="1" customWidth="1"/>
    <col min="38" max="38" width="11.33203125" customWidth="1"/>
    <col min="42" max="42" width="21.88671875" bestFit="1" customWidth="1"/>
    <col min="44" max="44" width="10.6640625" customWidth="1"/>
  </cols>
  <sheetData>
    <row r="1" spans="1:62" ht="15" thickBot="1" x14ac:dyDescent="0.35">
      <c r="C1" s="4"/>
      <c r="D1" s="4"/>
      <c r="AK1" s="18"/>
      <c r="AL1" s="18"/>
      <c r="AM1" s="18"/>
      <c r="AN1" s="18"/>
      <c r="AO1" s="18"/>
      <c r="AP1" s="18"/>
      <c r="AQ1" s="18"/>
    </row>
    <row r="2" spans="1:62" ht="15" thickBot="1" x14ac:dyDescent="0.35">
      <c r="A2" s="85" t="s">
        <v>15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  <c r="AH2" s="14"/>
      <c r="AL2" s="18"/>
      <c r="AM2" s="18"/>
      <c r="AN2" s="18"/>
      <c r="AO2" s="18"/>
      <c r="AP2" s="18"/>
      <c r="AQ2" s="18"/>
      <c r="AR2" s="17"/>
    </row>
    <row r="3" spans="1:62" x14ac:dyDescent="0.3"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L3" s="18"/>
      <c r="AM3" s="18"/>
      <c r="AN3" s="18"/>
      <c r="AO3" s="18"/>
      <c r="AP3" s="18"/>
      <c r="AQ3" s="18"/>
      <c r="AR3" s="17"/>
    </row>
    <row r="4" spans="1:62" x14ac:dyDescent="0.3">
      <c r="B4" s="1">
        <v>1990</v>
      </c>
      <c r="C4" s="1">
        <v>1991</v>
      </c>
      <c r="D4" s="1">
        <v>1992</v>
      </c>
      <c r="E4" s="1">
        <v>1993</v>
      </c>
      <c r="F4" s="1">
        <v>1994</v>
      </c>
      <c r="G4" s="1">
        <v>1995</v>
      </c>
      <c r="H4" s="1">
        <v>1996</v>
      </c>
      <c r="I4" s="1">
        <v>1997</v>
      </c>
      <c r="J4" s="1">
        <v>1998</v>
      </c>
      <c r="K4" s="1">
        <v>1999</v>
      </c>
      <c r="L4" s="1">
        <v>2000</v>
      </c>
      <c r="M4" s="1">
        <v>2001</v>
      </c>
      <c r="N4" s="1">
        <v>2002</v>
      </c>
      <c r="O4" s="12">
        <v>2003</v>
      </c>
      <c r="P4" s="12">
        <v>2004</v>
      </c>
      <c r="Q4" s="12">
        <v>2005</v>
      </c>
      <c r="R4" s="12">
        <v>2006</v>
      </c>
      <c r="S4" s="12">
        <v>2007</v>
      </c>
      <c r="T4" s="12">
        <v>2008</v>
      </c>
      <c r="U4" s="12">
        <v>2009</v>
      </c>
      <c r="V4" s="12">
        <v>2010</v>
      </c>
      <c r="W4" s="12">
        <v>2011</v>
      </c>
      <c r="X4" s="12">
        <v>2012</v>
      </c>
      <c r="Y4" s="12">
        <v>2013</v>
      </c>
      <c r="Z4" s="12">
        <v>2014</v>
      </c>
      <c r="AA4" s="12">
        <v>2015</v>
      </c>
      <c r="AB4" s="12">
        <v>2016</v>
      </c>
      <c r="AC4" s="12">
        <v>2017</v>
      </c>
      <c r="AD4" s="12">
        <v>2018</v>
      </c>
      <c r="AE4" s="12">
        <v>2019</v>
      </c>
      <c r="AF4" s="12">
        <v>2020</v>
      </c>
      <c r="AG4" s="12">
        <v>2021</v>
      </c>
      <c r="AH4" s="12">
        <v>2022</v>
      </c>
      <c r="AI4" s="1">
        <v>2023</v>
      </c>
      <c r="AJ4" s="1">
        <v>2024</v>
      </c>
      <c r="AK4" s="1">
        <v>2025</v>
      </c>
      <c r="AL4" s="1">
        <v>2026</v>
      </c>
      <c r="AM4" s="1">
        <v>2027</v>
      </c>
      <c r="AN4" s="1">
        <v>2028</v>
      </c>
      <c r="AO4" s="1">
        <v>2029</v>
      </c>
      <c r="AP4" s="1">
        <v>2030</v>
      </c>
      <c r="AQ4" s="1">
        <v>2031</v>
      </c>
      <c r="AR4" s="1">
        <v>2032</v>
      </c>
      <c r="AS4" s="1">
        <v>2033</v>
      </c>
      <c r="AT4" s="1">
        <v>2034</v>
      </c>
      <c r="AU4" s="1">
        <v>2035</v>
      </c>
      <c r="AV4" s="1">
        <v>2036</v>
      </c>
      <c r="AW4" s="1">
        <v>2037</v>
      </c>
      <c r="AX4" s="1">
        <v>2038</v>
      </c>
      <c r="AY4" s="1">
        <v>2039</v>
      </c>
      <c r="AZ4" s="1">
        <v>2040</v>
      </c>
      <c r="BA4" s="1">
        <v>2041</v>
      </c>
      <c r="BB4" s="1">
        <v>2042</v>
      </c>
      <c r="BC4" s="1">
        <v>2043</v>
      </c>
      <c r="BD4" s="1">
        <v>2044</v>
      </c>
      <c r="BE4" s="1">
        <v>2045</v>
      </c>
      <c r="BF4" s="1">
        <v>2046</v>
      </c>
      <c r="BG4" s="1">
        <v>2047</v>
      </c>
      <c r="BH4" s="1">
        <v>2048</v>
      </c>
      <c r="BI4" s="1">
        <v>2049</v>
      </c>
      <c r="BJ4" s="1">
        <v>2050</v>
      </c>
    </row>
    <row r="5" spans="1:62" x14ac:dyDescent="0.3">
      <c r="A5" s="9" t="s">
        <v>2</v>
      </c>
      <c r="B5" s="6" t="s">
        <v>6</v>
      </c>
      <c r="C5" s="6" t="s">
        <v>6</v>
      </c>
      <c r="D5" s="6" t="s">
        <v>6</v>
      </c>
      <c r="E5" s="6" t="s">
        <v>6</v>
      </c>
      <c r="F5" s="6" t="s">
        <v>6</v>
      </c>
      <c r="G5" s="7">
        <v>3584976159847.3701</v>
      </c>
      <c r="H5" s="7">
        <v>3650395350401.0298</v>
      </c>
      <c r="I5" s="7">
        <v>3598633538990.21</v>
      </c>
      <c r="J5" s="7">
        <v>3589338912518.8901</v>
      </c>
      <c r="K5" s="7">
        <v>3538980706709.3999</v>
      </c>
      <c r="L5" s="7">
        <v>3561447775134.23</v>
      </c>
      <c r="M5" s="7">
        <v>3570161680135.3901</v>
      </c>
      <c r="N5" s="7">
        <v>3580507358427.9702</v>
      </c>
      <c r="O5" s="7">
        <v>3661793805880.3101</v>
      </c>
      <c r="P5" s="7">
        <v>3680593496780.1001</v>
      </c>
      <c r="Q5" s="7">
        <v>3664206170754.3501</v>
      </c>
      <c r="R5" s="7">
        <v>3688560754894.0698</v>
      </c>
      <c r="S5" s="7">
        <v>3732451869427.29</v>
      </c>
      <c r="T5" s="7">
        <v>3609621583803.6201</v>
      </c>
      <c r="U5" s="7">
        <v>3357711053821.1899</v>
      </c>
      <c r="V5" s="7">
        <v>3462105591405.1001</v>
      </c>
      <c r="W5" s="7">
        <v>3440908626729.27</v>
      </c>
      <c r="X5" s="7">
        <v>3356937748039.73</v>
      </c>
      <c r="Y5" s="7">
        <v>3283303719544.27</v>
      </c>
      <c r="Z5" s="7">
        <v>3187177876771.9399</v>
      </c>
      <c r="AA5" s="7">
        <v>3258346475178.1899</v>
      </c>
      <c r="AB5" s="7">
        <v>3275577701623.6802</v>
      </c>
      <c r="AC5" s="7">
        <v>3307086754905.5898</v>
      </c>
      <c r="AD5" s="7">
        <v>3290505011190.4902</v>
      </c>
      <c r="AE5" s="7">
        <v>3216652402480.4502</v>
      </c>
      <c r="AF5" s="7">
        <v>3178230152363.6201</v>
      </c>
    </row>
    <row r="6" spans="1:62" x14ac:dyDescent="0.3">
      <c r="A6" s="9" t="s">
        <v>3</v>
      </c>
      <c r="B6" s="6" t="s">
        <v>6</v>
      </c>
      <c r="C6" s="6" t="s">
        <v>6</v>
      </c>
      <c r="D6" s="6" t="s">
        <v>6</v>
      </c>
      <c r="E6" s="6" t="s">
        <v>6</v>
      </c>
      <c r="F6" s="6" t="s">
        <v>6</v>
      </c>
      <c r="G6" s="7">
        <v>690788526608.81604</v>
      </c>
      <c r="H6" s="7">
        <v>829817087676.323</v>
      </c>
      <c r="I6" s="7">
        <v>869331742287.21899</v>
      </c>
      <c r="J6" s="7">
        <v>854097002932.08899</v>
      </c>
      <c r="K6" s="7">
        <v>854920166344.22595</v>
      </c>
      <c r="L6" s="7">
        <v>848122252803.48206</v>
      </c>
      <c r="M6" s="7">
        <v>853075538042.99695</v>
      </c>
      <c r="N6" s="7">
        <v>867806835575.72803</v>
      </c>
      <c r="O6" s="7">
        <v>852336124469.07495</v>
      </c>
      <c r="P6" s="7">
        <v>852780481834.84204</v>
      </c>
      <c r="Q6" s="7">
        <v>864077713971.59094</v>
      </c>
      <c r="R6" s="7">
        <v>869373040429.17798</v>
      </c>
      <c r="S6" s="7">
        <v>866955331591.68506</v>
      </c>
      <c r="T6" s="7">
        <v>810206661187.80103</v>
      </c>
      <c r="U6" s="7">
        <v>846125218522.90906</v>
      </c>
      <c r="V6" s="7">
        <v>816612647441.10498</v>
      </c>
      <c r="W6" s="7">
        <v>818434135884.56006</v>
      </c>
      <c r="X6" s="7">
        <v>716842960713.54602</v>
      </c>
      <c r="Y6" s="7">
        <v>722261798593.28003</v>
      </c>
      <c r="Z6" s="7">
        <v>727624828244.28296</v>
      </c>
      <c r="AA6" s="7">
        <v>687098313192.80505</v>
      </c>
      <c r="AB6" s="7">
        <v>702450166518.078</v>
      </c>
      <c r="AC6" s="7">
        <v>702300916950.10596</v>
      </c>
      <c r="AD6" s="7">
        <v>679111985782.23596</v>
      </c>
      <c r="AE6" s="7">
        <v>646315543889.02905</v>
      </c>
      <c r="AF6" s="7">
        <v>645036959475.23499</v>
      </c>
      <c r="AP6" s="4"/>
    </row>
    <row r="7" spans="1:62" x14ac:dyDescent="0.3">
      <c r="A7" s="9" t="s">
        <v>4</v>
      </c>
      <c r="B7" s="6" t="s">
        <v>6</v>
      </c>
      <c r="C7" s="6" t="s">
        <v>6</v>
      </c>
      <c r="D7" s="6" t="s">
        <v>6</v>
      </c>
      <c r="E7" s="6" t="s">
        <v>6</v>
      </c>
      <c r="F7" s="6" t="s">
        <v>6</v>
      </c>
      <c r="G7" s="7">
        <v>4203931798206.1299</v>
      </c>
      <c r="H7" s="7">
        <v>4749914751006.79</v>
      </c>
      <c r="I7" s="7">
        <v>4418965835622.2598</v>
      </c>
      <c r="J7" s="7">
        <v>4546337638301.5801</v>
      </c>
      <c r="K7" s="7">
        <v>4553133891429.6904</v>
      </c>
      <c r="L7" s="7">
        <v>4638811869611.8096</v>
      </c>
      <c r="M7" s="7">
        <v>4594274642618.7197</v>
      </c>
      <c r="N7" s="7">
        <v>4588931733629.96</v>
      </c>
      <c r="O7" s="7">
        <v>4768062177650.2402</v>
      </c>
      <c r="P7" s="7">
        <v>4816938054664.1699</v>
      </c>
      <c r="Q7" s="7">
        <v>4872625535070.5098</v>
      </c>
      <c r="R7" s="7">
        <v>4987104594963.4404</v>
      </c>
      <c r="S7" s="7">
        <v>5014598267769.5098</v>
      </c>
      <c r="T7" s="7">
        <v>4944543111822.7402</v>
      </c>
      <c r="U7" s="7">
        <v>4459653086457.21</v>
      </c>
      <c r="V7" s="7">
        <v>4503696529434.3604</v>
      </c>
      <c r="W7" s="7">
        <v>4550825755633.5303</v>
      </c>
      <c r="X7" s="7">
        <v>4274699195157.8301</v>
      </c>
      <c r="Y7" s="7">
        <v>4178069119374.71</v>
      </c>
      <c r="Z7" s="7">
        <v>4092313466792.1401</v>
      </c>
      <c r="AA7" s="7">
        <v>4073119372210.6899</v>
      </c>
      <c r="AB7" s="7">
        <v>4022178009810.52</v>
      </c>
      <c r="AC7" s="7">
        <v>3999760133889.1299</v>
      </c>
      <c r="AD7" s="7">
        <v>4195363703607.5298</v>
      </c>
      <c r="AE7" s="7">
        <v>4047187558266.25</v>
      </c>
      <c r="AF7" s="7">
        <v>4129547842540.8901</v>
      </c>
      <c r="AP7" s="4"/>
    </row>
    <row r="8" spans="1:62" x14ac:dyDescent="0.3">
      <c r="A8" s="9" t="s">
        <v>8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7">
        <v>436806133460.92737</v>
      </c>
      <c r="H8" s="7">
        <v>491634428686.83771</v>
      </c>
      <c r="I8" s="7">
        <v>472851828024.46936</v>
      </c>
      <c r="J8" s="7">
        <v>550292482050.19189</v>
      </c>
      <c r="K8" s="7">
        <v>524026127912.89337</v>
      </c>
      <c r="L8" s="7">
        <v>603432264987.01807</v>
      </c>
      <c r="M8" s="7">
        <v>577668867242.25012</v>
      </c>
      <c r="N8" s="7">
        <v>553043546719.46777</v>
      </c>
      <c r="O8" s="7">
        <v>610301038049.2168</v>
      </c>
      <c r="P8" s="7">
        <v>623957973886.49585</v>
      </c>
      <c r="Q8" s="7">
        <v>670934038331.35779</v>
      </c>
      <c r="R8" s="7">
        <v>717062345482.72449</v>
      </c>
      <c r="S8" s="7">
        <v>709470339436.7229</v>
      </c>
      <c r="T8" s="7">
        <v>709973253624.21558</v>
      </c>
      <c r="U8" s="7">
        <v>617681119078.79797</v>
      </c>
      <c r="V8" s="7">
        <v>639512469530.51843</v>
      </c>
      <c r="W8" s="7">
        <v>691554936953.31995</v>
      </c>
      <c r="X8" s="7">
        <v>625487842973.59656</v>
      </c>
      <c r="Y8" s="7">
        <v>596010012014.18567</v>
      </c>
      <c r="Z8" s="7">
        <v>626681460566.75244</v>
      </c>
      <c r="AA8" s="7">
        <v>645935957870.42126</v>
      </c>
      <c r="AB8" s="7">
        <v>620040554054.20081</v>
      </c>
      <c r="AC8" s="7">
        <v>607735339882.2832</v>
      </c>
      <c r="AD8" s="7">
        <v>647899288358.29395</v>
      </c>
      <c r="AE8" s="7">
        <v>648033474744.46509</v>
      </c>
      <c r="AF8" s="7">
        <v>699352335255.49304</v>
      </c>
      <c r="AP8" s="4"/>
    </row>
    <row r="9" spans="1:62" x14ac:dyDescent="0.3">
      <c r="A9" s="9" t="s">
        <v>9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7">
        <v>326345803543.70288</v>
      </c>
      <c r="H9" s="7">
        <v>361444624094.76471</v>
      </c>
      <c r="I9" s="7">
        <v>363937980223.6853</v>
      </c>
      <c r="J9" s="7">
        <v>357380425350.8822</v>
      </c>
      <c r="K9" s="7">
        <v>359353995995.0144</v>
      </c>
      <c r="L9" s="7">
        <v>395456518275.37012</v>
      </c>
      <c r="M9" s="7">
        <v>402369409703.4646</v>
      </c>
      <c r="N9" s="7">
        <v>393472770620.05762</v>
      </c>
      <c r="O9" s="7">
        <v>376213157003.83655</v>
      </c>
      <c r="P9" s="7">
        <v>397989202328.01459</v>
      </c>
      <c r="Q9" s="7">
        <v>416296681277.82361</v>
      </c>
      <c r="R9" s="7">
        <v>444567383019.69714</v>
      </c>
      <c r="S9" s="7">
        <v>437416010373.10809</v>
      </c>
      <c r="T9" s="7">
        <v>459586041555.11652</v>
      </c>
      <c r="U9" s="7">
        <v>366248711477.18329</v>
      </c>
      <c r="V9" s="7">
        <v>428987023845.24707</v>
      </c>
      <c r="W9" s="7">
        <v>456480883459.28906</v>
      </c>
      <c r="X9" s="7">
        <v>491695892787.48981</v>
      </c>
      <c r="Y9" s="7">
        <v>503823778834.77502</v>
      </c>
      <c r="Z9" s="7">
        <v>480758975656.34222</v>
      </c>
      <c r="AA9" s="7">
        <v>480859683716.4928</v>
      </c>
      <c r="AB9" s="7">
        <v>466480572052.39001</v>
      </c>
      <c r="AC9" s="7">
        <v>480743116287.82245</v>
      </c>
      <c r="AD9" s="7">
        <v>525925976179.99823</v>
      </c>
      <c r="AE9" s="7">
        <v>506345273760.47278</v>
      </c>
      <c r="AF9" s="7">
        <v>539906016296.04932</v>
      </c>
      <c r="AK9" s="18"/>
      <c r="AL9" s="18"/>
      <c r="AN9" s="4"/>
      <c r="AO9" s="4"/>
      <c r="AP9" s="4"/>
    </row>
    <row r="10" spans="1:62" x14ac:dyDescent="0.3">
      <c r="A10" s="9" t="s">
        <v>10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7">
        <v>3767125664745.2007</v>
      </c>
      <c r="H10" s="7">
        <v>4258280322319.9541</v>
      </c>
      <c r="I10" s="7">
        <v>3946114007597.7852</v>
      </c>
      <c r="J10" s="7">
        <v>3996045156251.3872</v>
      </c>
      <c r="K10" s="7">
        <v>4029107763516.7954</v>
      </c>
      <c r="L10" s="7">
        <v>4035379604624.7876</v>
      </c>
      <c r="M10" s="7">
        <v>4016605775376.4717</v>
      </c>
      <c r="N10" s="7">
        <v>4035888186910.4893</v>
      </c>
      <c r="O10" s="7">
        <v>4157761139601.0254</v>
      </c>
      <c r="P10" s="7">
        <v>4192980080777.6802</v>
      </c>
      <c r="Q10" s="7">
        <v>4201691496739.1489</v>
      </c>
      <c r="R10" s="7">
        <v>4270042249480.7188</v>
      </c>
      <c r="S10" s="7">
        <v>4305127928332.7881</v>
      </c>
      <c r="T10" s="7">
        <v>4234569858198.5239</v>
      </c>
      <c r="U10" s="7">
        <v>3841971967378.4116</v>
      </c>
      <c r="V10" s="7">
        <v>3864184059903.8457</v>
      </c>
      <c r="W10" s="7">
        <v>3859270818680.2129</v>
      </c>
      <c r="X10" s="7">
        <v>3649211352184.2324</v>
      </c>
      <c r="Y10" s="7">
        <v>3582059107360.5298</v>
      </c>
      <c r="Z10" s="7">
        <v>3465632006225.3887</v>
      </c>
      <c r="AA10" s="7">
        <v>3427183414340.2739</v>
      </c>
      <c r="AB10" s="7">
        <v>3402137455756.3193</v>
      </c>
      <c r="AC10" s="7">
        <v>3392024794006.853</v>
      </c>
      <c r="AD10" s="7">
        <v>3547464415249.2378</v>
      </c>
      <c r="AE10" s="7">
        <v>3399154083521.7891</v>
      </c>
      <c r="AF10" s="7">
        <v>3430195507285.3979</v>
      </c>
      <c r="AK10" s="4"/>
    </row>
    <row r="11" spans="1:62" x14ac:dyDescent="0.3">
      <c r="A11" s="9" t="s">
        <v>5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7">
        <f>G5+G6</f>
        <v>4275764686456.186</v>
      </c>
      <c r="H11" s="7">
        <f t="shared" ref="H11:AF11" si="0">H5+H6</f>
        <v>4480212438077.3525</v>
      </c>
      <c r="I11" s="7">
        <f t="shared" si="0"/>
        <v>4467965281277.4287</v>
      </c>
      <c r="J11" s="7">
        <f t="shared" si="0"/>
        <v>4443435915450.9795</v>
      </c>
      <c r="K11" s="7">
        <f t="shared" si="0"/>
        <v>4393900873053.626</v>
      </c>
      <c r="L11" s="7">
        <f t="shared" si="0"/>
        <v>4409570027937.7119</v>
      </c>
      <c r="M11" s="7">
        <f t="shared" si="0"/>
        <v>4423237218178.3867</v>
      </c>
      <c r="N11" s="7">
        <f t="shared" si="0"/>
        <v>4448314194003.6982</v>
      </c>
      <c r="O11" s="7">
        <f t="shared" si="0"/>
        <v>4514129930349.3848</v>
      </c>
      <c r="P11" s="7">
        <f t="shared" si="0"/>
        <v>4533373978614.9424</v>
      </c>
      <c r="Q11" s="7">
        <f t="shared" si="0"/>
        <v>4528283884725.9414</v>
      </c>
      <c r="R11" s="7">
        <f t="shared" si="0"/>
        <v>4557933795323.248</v>
      </c>
      <c r="S11" s="7">
        <f t="shared" si="0"/>
        <v>4599407201018.9746</v>
      </c>
      <c r="T11" s="7">
        <f t="shared" si="0"/>
        <v>4419828244991.4209</v>
      </c>
      <c r="U11" s="7">
        <f t="shared" si="0"/>
        <v>4203836272344.0991</v>
      </c>
      <c r="V11" s="7">
        <f t="shared" si="0"/>
        <v>4278718238846.2051</v>
      </c>
      <c r="W11" s="7">
        <f t="shared" si="0"/>
        <v>4259342762613.8301</v>
      </c>
      <c r="X11" s="7">
        <f t="shared" si="0"/>
        <v>4073780708753.2759</v>
      </c>
      <c r="Y11" s="7">
        <f t="shared" si="0"/>
        <v>4005565518137.5498</v>
      </c>
      <c r="Z11" s="7">
        <f t="shared" si="0"/>
        <v>3914802705016.2227</v>
      </c>
      <c r="AA11" s="7">
        <f t="shared" si="0"/>
        <v>3945444788370.9951</v>
      </c>
      <c r="AB11" s="7">
        <f t="shared" si="0"/>
        <v>3978027868141.7583</v>
      </c>
      <c r="AC11" s="7">
        <f t="shared" si="0"/>
        <v>4009387671855.6958</v>
      </c>
      <c r="AD11" s="7">
        <f t="shared" si="0"/>
        <v>3969616996972.7261</v>
      </c>
      <c r="AE11" s="7">
        <f t="shared" si="0"/>
        <v>3862967946369.4795</v>
      </c>
      <c r="AF11" s="7">
        <f t="shared" si="0"/>
        <v>3823267111838.855</v>
      </c>
      <c r="AG11" s="11"/>
      <c r="AH11" s="4"/>
      <c r="AQ11" s="11"/>
      <c r="AR11" s="4"/>
      <c r="BI11" s="4"/>
      <c r="BJ11" s="4"/>
    </row>
    <row r="12" spans="1:62" x14ac:dyDescent="0.3">
      <c r="A12" s="9" t="s">
        <v>7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7">
        <f>G9+G10</f>
        <v>4093471468288.9033</v>
      </c>
      <c r="H12" s="7">
        <f t="shared" ref="H12:AF12" si="1">H9+H10</f>
        <v>4619724946414.7188</v>
      </c>
      <c r="I12" s="7">
        <f t="shared" si="1"/>
        <v>4310051987821.4707</v>
      </c>
      <c r="J12" s="7">
        <f t="shared" si="1"/>
        <v>4353425581602.2695</v>
      </c>
      <c r="K12" s="7">
        <f t="shared" si="1"/>
        <v>4388461759511.8096</v>
      </c>
      <c r="L12" s="7">
        <f t="shared" si="1"/>
        <v>4430836122900.1582</v>
      </c>
      <c r="M12" s="7">
        <f t="shared" si="1"/>
        <v>4418975185079.9365</v>
      </c>
      <c r="N12" s="7">
        <f t="shared" si="1"/>
        <v>4429360957530.5469</v>
      </c>
      <c r="O12" s="7">
        <f t="shared" si="1"/>
        <v>4533974296604.8623</v>
      </c>
      <c r="P12" s="7">
        <f t="shared" si="1"/>
        <v>4590969283105.6943</v>
      </c>
      <c r="Q12" s="7">
        <f t="shared" si="1"/>
        <v>4617988178016.9727</v>
      </c>
      <c r="R12" s="7">
        <f t="shared" si="1"/>
        <v>4714609632500.416</v>
      </c>
      <c r="S12" s="7">
        <f t="shared" si="1"/>
        <v>4742543938705.8965</v>
      </c>
      <c r="T12" s="7">
        <f t="shared" si="1"/>
        <v>4694155899753.6406</v>
      </c>
      <c r="U12" s="7">
        <f t="shared" si="1"/>
        <v>4208220678855.5947</v>
      </c>
      <c r="V12" s="7">
        <f t="shared" si="1"/>
        <v>4293171083749.0928</v>
      </c>
      <c r="W12" s="7">
        <f t="shared" si="1"/>
        <v>4315751702139.502</v>
      </c>
      <c r="X12" s="7">
        <f t="shared" si="1"/>
        <v>4140907244971.7222</v>
      </c>
      <c r="Y12" s="7">
        <f t="shared" si="1"/>
        <v>4085882886195.3047</v>
      </c>
      <c r="Z12" s="7">
        <f t="shared" si="1"/>
        <v>3946390981881.731</v>
      </c>
      <c r="AA12" s="7">
        <f t="shared" si="1"/>
        <v>3908043098056.7666</v>
      </c>
      <c r="AB12" s="7">
        <f t="shared" si="1"/>
        <v>3868618027808.7095</v>
      </c>
      <c r="AC12" s="7">
        <f t="shared" si="1"/>
        <v>3872767910294.6753</v>
      </c>
      <c r="AD12" s="7">
        <f t="shared" si="1"/>
        <v>4073390391429.2358</v>
      </c>
      <c r="AE12" s="7">
        <f t="shared" si="1"/>
        <v>3905499357282.2617</v>
      </c>
      <c r="AF12" s="7">
        <f t="shared" si="1"/>
        <v>3970101523581.4473</v>
      </c>
      <c r="AG12" s="11"/>
      <c r="AH12" s="4"/>
      <c r="AP12" s="4">
        <f>B14*0.6</f>
        <v>3384129422311.6445</v>
      </c>
      <c r="AQ12" s="11"/>
      <c r="AR12" s="4"/>
    </row>
    <row r="13" spans="1:62" x14ac:dyDescent="0.3">
      <c r="A13" s="35" t="s">
        <v>12</v>
      </c>
      <c r="B13" s="7">
        <f>-32056622261*(B4-$G4)+5691167925800</f>
        <v>5851451037105</v>
      </c>
      <c r="C13" s="7">
        <f>-32056622261*(C4-$G4)+5691167925800</f>
        <v>5819394414844</v>
      </c>
      <c r="D13" s="7">
        <f>-32056622261*(D4-$G4)+5691167925800</f>
        <v>5787337792583</v>
      </c>
      <c r="E13" s="7">
        <f>-32056622261*(E4-$G4)+5691167925800</f>
        <v>5755281170322</v>
      </c>
      <c r="F13" s="7">
        <f>-32056622261*(F4-$G4)+5691167925800</f>
        <v>5723224548061</v>
      </c>
      <c r="G13" s="7">
        <f t="shared" ref="G13:AE13" si="2">SUM(G6:G7)</f>
        <v>4894720324814.9463</v>
      </c>
      <c r="H13" s="7">
        <f t="shared" si="2"/>
        <v>5579731838683.1133</v>
      </c>
      <c r="I13" s="7">
        <f t="shared" si="2"/>
        <v>5288297577909.4785</v>
      </c>
      <c r="J13" s="7">
        <f t="shared" si="2"/>
        <v>5400434641233.6689</v>
      </c>
      <c r="K13" s="7">
        <f t="shared" si="2"/>
        <v>5408054057773.916</v>
      </c>
      <c r="L13" s="7">
        <f t="shared" si="2"/>
        <v>5486934122415.292</v>
      </c>
      <c r="M13" s="7">
        <f t="shared" si="2"/>
        <v>5447350180661.7168</v>
      </c>
      <c r="N13" s="7">
        <f t="shared" si="2"/>
        <v>5456738569205.6875</v>
      </c>
      <c r="O13" s="7">
        <f t="shared" si="2"/>
        <v>5620398302119.3154</v>
      </c>
      <c r="P13" s="7">
        <f t="shared" si="2"/>
        <v>5669718536499.0117</v>
      </c>
      <c r="Q13" s="7">
        <f t="shared" si="2"/>
        <v>5736703249042.1006</v>
      </c>
      <c r="R13" s="7">
        <f t="shared" si="2"/>
        <v>5856477635392.6182</v>
      </c>
      <c r="S13" s="7">
        <f t="shared" si="2"/>
        <v>5881553599361.1953</v>
      </c>
      <c r="T13" s="7">
        <f t="shared" si="2"/>
        <v>5754749773010.541</v>
      </c>
      <c r="U13" s="7">
        <f t="shared" si="2"/>
        <v>5305778304980.1191</v>
      </c>
      <c r="V13" s="7">
        <f t="shared" si="2"/>
        <v>5320309176875.4648</v>
      </c>
      <c r="W13" s="7">
        <f t="shared" si="2"/>
        <v>5369259891518.0898</v>
      </c>
      <c r="X13" s="7">
        <f t="shared" si="2"/>
        <v>4991542155871.376</v>
      </c>
      <c r="Y13" s="7">
        <f t="shared" si="2"/>
        <v>4900330917967.9902</v>
      </c>
      <c r="Z13" s="7">
        <f t="shared" si="2"/>
        <v>4819938295036.4229</v>
      </c>
      <c r="AA13" s="7">
        <f t="shared" si="2"/>
        <v>4760217685403.4951</v>
      </c>
      <c r="AB13" s="7">
        <f t="shared" si="2"/>
        <v>4724628176328.5977</v>
      </c>
      <c r="AC13" s="7">
        <f t="shared" si="2"/>
        <v>4702061050839.2363</v>
      </c>
      <c r="AD13" s="7">
        <f t="shared" si="2"/>
        <v>4874475689389.7656</v>
      </c>
      <c r="AE13" s="7">
        <f t="shared" si="2"/>
        <v>4693503102155.2793</v>
      </c>
      <c r="AF13" s="7">
        <f>SUM(AF6:AF7)</f>
        <v>4774584802016.125</v>
      </c>
      <c r="AG13" s="2">
        <f>($AP13-$AF13)/($AP4-$AF4)*(AG4-$AF4)+$AF13</f>
        <v>4576563610900.418</v>
      </c>
      <c r="AH13" s="2">
        <f t="shared" ref="AH13:AO13" si="3">($AP13-$AF13)/($AP4-$AF4)*(AH4-$AF4)+$AF13</f>
        <v>4378542419784.7114</v>
      </c>
      <c r="AI13" s="2">
        <f t="shared" si="3"/>
        <v>4180521228669.0049</v>
      </c>
      <c r="AJ13" s="2">
        <f t="shared" si="3"/>
        <v>3982500037553.2979</v>
      </c>
      <c r="AK13" s="2">
        <f t="shared" si="3"/>
        <v>3784478846437.5913</v>
      </c>
      <c r="AL13" s="2">
        <f t="shared" si="3"/>
        <v>3586457655321.8848</v>
      </c>
      <c r="AM13" s="2">
        <f t="shared" si="3"/>
        <v>3388436464206.1777</v>
      </c>
      <c r="AN13" s="2">
        <f t="shared" si="3"/>
        <v>3190415273090.4712</v>
      </c>
      <c r="AO13" s="2">
        <f t="shared" si="3"/>
        <v>2992394081974.7646</v>
      </c>
      <c r="AP13" s="39">
        <f>B14*0.45+AP17</f>
        <v>2794372890859.0576</v>
      </c>
      <c r="AQ13" s="2">
        <f>($BJ13-$AP13)/($BJ4-$AP4)*(AQ4-$AP4)+$AP13</f>
        <v>2670154246316.1045</v>
      </c>
      <c r="AR13" s="2">
        <f t="shared" ref="AR13:BH13" si="4">($BJ13-$AP13)/($BJ4-$AP4)*(AR4-$AP4)+$AP13</f>
        <v>2545935601773.1519</v>
      </c>
      <c r="AS13" s="2">
        <f t="shared" si="4"/>
        <v>2421716957230.1992</v>
      </c>
      <c r="AT13" s="2">
        <f t="shared" si="4"/>
        <v>2297498312687.2461</v>
      </c>
      <c r="AU13" s="2">
        <f t="shared" si="4"/>
        <v>2173279668144.2932</v>
      </c>
      <c r="AV13" s="2">
        <f t="shared" si="4"/>
        <v>2049061023601.3403</v>
      </c>
      <c r="AW13" s="2">
        <f t="shared" si="4"/>
        <v>1924842379058.3875</v>
      </c>
      <c r="AX13" s="2">
        <f t="shared" si="4"/>
        <v>1800623734515.4346</v>
      </c>
      <c r="AY13" s="2">
        <f t="shared" si="4"/>
        <v>1676405089972.4817</v>
      </c>
      <c r="AZ13" s="2">
        <f t="shared" si="4"/>
        <v>1552186445429.5288</v>
      </c>
      <c r="BA13" s="2">
        <f t="shared" si="4"/>
        <v>1427967800886.5759</v>
      </c>
      <c r="BB13" s="2">
        <f t="shared" si="4"/>
        <v>1303749156343.623</v>
      </c>
      <c r="BC13" s="2">
        <f t="shared" si="4"/>
        <v>1179530511800.6702</v>
      </c>
      <c r="BD13" s="2">
        <f t="shared" si="4"/>
        <v>1055311867257.7173</v>
      </c>
      <c r="BE13" s="2">
        <f t="shared" si="4"/>
        <v>931093222714.7644</v>
      </c>
      <c r="BF13" s="2">
        <f t="shared" si="4"/>
        <v>806874578171.81152</v>
      </c>
      <c r="BG13" s="2">
        <f t="shared" si="4"/>
        <v>682655933628.85864</v>
      </c>
      <c r="BH13" s="2">
        <f t="shared" si="4"/>
        <v>558437289085.90576</v>
      </c>
      <c r="BI13" s="2">
        <f>($BJ13-$AP13)/($BJ4-$AP4)*(BI4-$AP4)+$AP13</f>
        <v>434218644542.95313</v>
      </c>
      <c r="BJ13" s="7">
        <f>BJ17</f>
        <v>310000000000</v>
      </c>
    </row>
    <row r="14" spans="1:62" x14ac:dyDescent="0.3">
      <c r="A14" s="35" t="s">
        <v>73</v>
      </c>
      <c r="B14" s="7">
        <f>B13-B17</f>
        <v>5640215703852.7412</v>
      </c>
      <c r="C14" s="7">
        <f t="shared" ref="C14:BJ14" si="5">C13-C17</f>
        <v>5525204605049.9619</v>
      </c>
      <c r="D14" s="7">
        <f t="shared" si="5"/>
        <v>5517969922885.998</v>
      </c>
      <c r="E14" s="7">
        <f t="shared" si="5"/>
        <v>5483703738292.0029</v>
      </c>
      <c r="F14" s="7">
        <f t="shared" si="5"/>
        <v>5454775936420.8525</v>
      </c>
      <c r="G14" s="7">
        <f t="shared" si="5"/>
        <v>4596855721514.5986</v>
      </c>
      <c r="H14" s="7">
        <f t="shared" si="5"/>
        <v>5260573611428.7588</v>
      </c>
      <c r="I14" s="7">
        <f t="shared" si="5"/>
        <v>4973233199064.1963</v>
      </c>
      <c r="J14" s="7">
        <f t="shared" si="5"/>
        <v>5070278117345.125</v>
      </c>
      <c r="K14" s="7">
        <f t="shared" si="5"/>
        <v>5067199575319.5449</v>
      </c>
      <c r="L14" s="7">
        <f t="shared" si="5"/>
        <v>5180642012453.6172</v>
      </c>
      <c r="M14" s="7">
        <f t="shared" si="5"/>
        <v>5115893486956.8711</v>
      </c>
      <c r="N14" s="7">
        <f t="shared" si="5"/>
        <v>5140299398254.6729</v>
      </c>
      <c r="O14" s="7">
        <f t="shared" si="5"/>
        <v>5330683932886.3682</v>
      </c>
      <c r="P14" s="7">
        <f t="shared" si="5"/>
        <v>5350687369777.54</v>
      </c>
      <c r="Q14" s="7">
        <f t="shared" si="5"/>
        <v>5425867253071.0391</v>
      </c>
      <c r="R14" s="7">
        <f t="shared" si="5"/>
        <v>5527753398652.2637</v>
      </c>
      <c r="S14" s="7">
        <f t="shared" si="5"/>
        <v>5601862976038.7773</v>
      </c>
      <c r="T14" s="7">
        <f t="shared" si="5"/>
        <v>5433383280762.6758</v>
      </c>
      <c r="U14" s="7">
        <f t="shared" si="5"/>
        <v>4976990094320.2217</v>
      </c>
      <c r="V14" s="7">
        <f t="shared" si="5"/>
        <v>5005103383520.917</v>
      </c>
      <c r="W14" s="7">
        <f t="shared" si="5"/>
        <v>5056664598430.5146</v>
      </c>
      <c r="X14" s="7">
        <f t="shared" si="5"/>
        <v>4672141758020.1758</v>
      </c>
      <c r="Y14" s="7">
        <f t="shared" si="5"/>
        <v>4578153406108.1924</v>
      </c>
      <c r="Z14" s="7">
        <f t="shared" si="5"/>
        <v>4517117057288.918</v>
      </c>
      <c r="AA14" s="7">
        <f t="shared" si="5"/>
        <v>4462184595836.8027</v>
      </c>
      <c r="AB14" s="7">
        <f t="shared" si="5"/>
        <v>4427992657003.8564</v>
      </c>
      <c r="AC14" s="7">
        <f t="shared" si="5"/>
        <v>4446079797417.6455</v>
      </c>
      <c r="AD14" s="7">
        <f t="shared" si="5"/>
        <v>4612471889640.8154</v>
      </c>
      <c r="AE14" s="7">
        <f t="shared" si="5"/>
        <v>4444436028481.9863</v>
      </c>
      <c r="AF14" s="7">
        <f t="shared" si="5"/>
        <v>4515964865015.5479</v>
      </c>
      <c r="AG14" s="7">
        <f t="shared" si="5"/>
        <v>4317187167106.8062</v>
      </c>
      <c r="AH14" s="7">
        <f t="shared" si="5"/>
        <v>4118409469198.0645</v>
      </c>
      <c r="AI14" s="7">
        <f t="shared" si="5"/>
        <v>3919631771289.3228</v>
      </c>
      <c r="AJ14" s="7">
        <f t="shared" si="5"/>
        <v>3720854073380.5811</v>
      </c>
      <c r="AK14" s="7">
        <f t="shared" si="5"/>
        <v>3522076375471.8394</v>
      </c>
      <c r="AL14" s="7">
        <f t="shared" si="5"/>
        <v>3325280513724.2183</v>
      </c>
      <c r="AM14" s="7">
        <f t="shared" si="5"/>
        <v>3128484651976.5967</v>
      </c>
      <c r="AN14" s="7">
        <f t="shared" si="5"/>
        <v>2931688790228.9761</v>
      </c>
      <c r="AO14" s="7">
        <f t="shared" si="5"/>
        <v>2734892928481.355</v>
      </c>
      <c r="AP14" s="7">
        <f t="shared" si="5"/>
        <v>2538097066733.7334</v>
      </c>
      <c r="AQ14" s="7">
        <f t="shared" si="5"/>
        <v>2411192213397.0469</v>
      </c>
      <c r="AR14" s="7">
        <f t="shared" si="5"/>
        <v>2284287360060.3604</v>
      </c>
      <c r="AS14" s="7">
        <f t="shared" si="5"/>
        <v>2157382506723.6738</v>
      </c>
      <c r="AT14" s="7">
        <f t="shared" si="5"/>
        <v>2030477653386.9868</v>
      </c>
      <c r="AU14" s="7">
        <f t="shared" si="5"/>
        <v>1903572800050.3003</v>
      </c>
      <c r="AV14" s="7">
        <f t="shared" si="5"/>
        <v>1776667946713.6135</v>
      </c>
      <c r="AW14" s="7">
        <f t="shared" si="5"/>
        <v>1649763093376.9268</v>
      </c>
      <c r="AX14" s="7">
        <f t="shared" si="5"/>
        <v>1522858240040.2402</v>
      </c>
      <c r="AY14" s="7">
        <f t="shared" si="5"/>
        <v>1395953386703.5535</v>
      </c>
      <c r="AZ14" s="7">
        <f t="shared" si="5"/>
        <v>1269048533366.8667</v>
      </c>
      <c r="BA14" s="7">
        <f t="shared" si="5"/>
        <v>1142143680030.1802</v>
      </c>
      <c r="BB14" s="7">
        <f t="shared" si="5"/>
        <v>1015238826693.4934</v>
      </c>
      <c r="BC14" s="7">
        <f t="shared" si="5"/>
        <v>888333973356.80676</v>
      </c>
      <c r="BD14" s="7">
        <f t="shared" si="5"/>
        <v>761429120020.12012</v>
      </c>
      <c r="BE14" s="7">
        <f t="shared" si="5"/>
        <v>634524266683.43335</v>
      </c>
      <c r="BF14" s="7">
        <f t="shared" si="5"/>
        <v>507619413346.7467</v>
      </c>
      <c r="BG14" s="7">
        <f t="shared" si="5"/>
        <v>380714560010.06006</v>
      </c>
      <c r="BH14" s="7">
        <f t="shared" si="5"/>
        <v>253809706673.37335</v>
      </c>
      <c r="BI14" s="7">
        <f t="shared" si="5"/>
        <v>126904853336.68689</v>
      </c>
      <c r="BJ14" s="7">
        <f t="shared" si="5"/>
        <v>0</v>
      </c>
    </row>
    <row r="15" spans="1:62" x14ac:dyDescent="0.3">
      <c r="A15" s="35" t="s">
        <v>72</v>
      </c>
      <c r="B15" s="7">
        <v>4870956024273.7295</v>
      </c>
      <c r="C15" s="7">
        <v>4757973635243.0967</v>
      </c>
      <c r="D15" s="7">
        <v>4609706173558.2539</v>
      </c>
      <c r="E15" s="7">
        <v>4528712169105.7461</v>
      </c>
      <c r="F15" s="7">
        <v>4502238556413.9346</v>
      </c>
      <c r="G15" s="7">
        <v>4553674878847.7168</v>
      </c>
      <c r="H15" s="7">
        <v>4645845301142.2793</v>
      </c>
      <c r="I15" s="7">
        <v>4575039511527.7217</v>
      </c>
      <c r="J15" s="7">
        <v>4536701401352.5264</v>
      </c>
      <c r="K15" s="7">
        <v>4460303976245.3281</v>
      </c>
      <c r="L15" s="7">
        <v>4450480971704.498</v>
      </c>
      <c r="M15" s="7">
        <v>4498027659349.8311</v>
      </c>
      <c r="N15" s="7">
        <v>4483856573219.7959</v>
      </c>
      <c r="O15" s="7">
        <v>4565722978464.5762</v>
      </c>
      <c r="P15" s="7">
        <v>4570755440188.9434</v>
      </c>
      <c r="Q15" s="7">
        <v>4542902366989.7441</v>
      </c>
      <c r="R15" s="7">
        <v>4539135035604.4834</v>
      </c>
      <c r="S15" s="7">
        <v>4500263901386.5361</v>
      </c>
      <c r="T15" s="7">
        <v>4403014830506.2295</v>
      </c>
      <c r="U15" s="7">
        <v>4086814503331.8423</v>
      </c>
      <c r="V15" s="7">
        <v>4177047855985.1401</v>
      </c>
      <c r="W15" s="7">
        <v>4069145063418.3623</v>
      </c>
      <c r="X15" s="7">
        <v>3994015718676.958</v>
      </c>
      <c r="Y15" s="7">
        <v>3910481864675.4419</v>
      </c>
      <c r="Z15" s="7">
        <v>3772893703014.5313</v>
      </c>
      <c r="AA15" s="7">
        <v>3821631039393.1948</v>
      </c>
      <c r="AB15" s="7">
        <v>3824097599706.1016</v>
      </c>
      <c r="AC15" s="7">
        <v>3849807875773.4707</v>
      </c>
      <c r="AD15" s="7">
        <v>3761922117196.1841</v>
      </c>
      <c r="AE15" s="7">
        <v>3610051757756.8706</v>
      </c>
      <c r="AF15" s="10">
        <f>3253654325552.07</f>
        <v>3253654325552.0698</v>
      </c>
      <c r="AG15" s="2">
        <f>($AK15-$AF15)/($AP4-$AK4)*(AG4-$AF4)+$AF15</f>
        <v>3188706794184.8276</v>
      </c>
      <c r="AH15" s="2">
        <f t="shared" ref="AH15:AJ15" si="6">($AK15-$AF15)/($AP4-$AK4)*(AH4-$AF4)+$AF15</f>
        <v>3123759262817.5859</v>
      </c>
      <c r="AI15" s="2">
        <f t="shared" si="6"/>
        <v>3058811731450.3438</v>
      </c>
      <c r="AJ15" s="2">
        <f t="shared" si="6"/>
        <v>2993864200083.1021</v>
      </c>
      <c r="AK15" s="10">
        <v>2928916668715.8599</v>
      </c>
      <c r="AL15" s="2">
        <f>($AP15-$AK15)/($AP4-$AK4)*(AL4-$AK4)+$AK15</f>
        <v>2807729425524.9341</v>
      </c>
      <c r="AM15" s="2">
        <f t="shared" ref="AM15:AO15" si="7">($AP15-$AK15)/($AP4-$AK4)*(AM4-$AK4)+$AK15</f>
        <v>2686542182334.0078</v>
      </c>
      <c r="AN15" s="2">
        <f t="shared" si="7"/>
        <v>2565354939143.082</v>
      </c>
      <c r="AO15" s="2">
        <f t="shared" si="7"/>
        <v>2444167695952.1558</v>
      </c>
      <c r="AP15" s="10">
        <v>2322980452761.23</v>
      </c>
      <c r="AQ15" s="2">
        <f>($BJ15-$AP15)/($BJ4-$AP4)*(AQ4-$AP4)+$AP15</f>
        <v>2222331430123.1685</v>
      </c>
      <c r="AR15" s="2">
        <f t="shared" ref="AR15:BI15" si="8">($BJ15-$AP15)/($BJ4-$AP4)*(AR4-$AP4)+$AP15</f>
        <v>2121682407485.1069</v>
      </c>
      <c r="AS15" s="2">
        <f t="shared" si="8"/>
        <v>2021033384847.0454</v>
      </c>
      <c r="AT15" s="2">
        <f t="shared" si="8"/>
        <v>1920384362208.9839</v>
      </c>
      <c r="AU15" s="2">
        <f t="shared" si="8"/>
        <v>1819735339570.9224</v>
      </c>
      <c r="AV15" s="2">
        <f t="shared" si="8"/>
        <v>1719086316932.8611</v>
      </c>
      <c r="AW15" s="2">
        <f t="shared" si="8"/>
        <v>1618437294294.7996</v>
      </c>
      <c r="AX15" s="2">
        <f t="shared" si="8"/>
        <v>1517788271656.738</v>
      </c>
      <c r="AY15" s="2">
        <f t="shared" si="8"/>
        <v>1417139249018.6765</v>
      </c>
      <c r="AZ15" s="2">
        <f t="shared" si="8"/>
        <v>1316490226380.615</v>
      </c>
      <c r="BA15" s="2">
        <f t="shared" si="8"/>
        <v>1215841203742.5535</v>
      </c>
      <c r="BB15" s="2">
        <f t="shared" si="8"/>
        <v>1115192181104.4922</v>
      </c>
      <c r="BC15" s="2">
        <f t="shared" si="8"/>
        <v>1014543158466.4307</v>
      </c>
      <c r="BD15" s="2">
        <f t="shared" si="8"/>
        <v>913894135828.36914</v>
      </c>
      <c r="BE15" s="2">
        <f t="shared" si="8"/>
        <v>813245113190.30762</v>
      </c>
      <c r="BF15" s="2">
        <f t="shared" si="8"/>
        <v>712596090552.24609</v>
      </c>
      <c r="BG15" s="2">
        <f t="shared" si="8"/>
        <v>611947067914.18457</v>
      </c>
      <c r="BH15" s="2">
        <f t="shared" si="8"/>
        <v>511298045276.12305</v>
      </c>
      <c r="BI15" s="2">
        <f t="shared" si="8"/>
        <v>410649022638.06152</v>
      </c>
      <c r="BJ15" s="7">
        <f>BJ17</f>
        <v>310000000000</v>
      </c>
    </row>
    <row r="16" spans="1:62" x14ac:dyDescent="0.3">
      <c r="A16" s="35" t="s">
        <v>74</v>
      </c>
      <c r="B16" s="7">
        <f>B15-B17</f>
        <v>4659720691021.4707</v>
      </c>
      <c r="C16" s="7">
        <f>C15-C17</f>
        <v>4463783825449.0586</v>
      </c>
      <c r="D16" s="7">
        <f t="shared" ref="D16:BJ16" si="9">D15-D17</f>
        <v>4340338303861.2524</v>
      </c>
      <c r="E16" s="7">
        <f t="shared" si="9"/>
        <v>4257134737075.7485</v>
      </c>
      <c r="F16" s="7">
        <f t="shared" si="9"/>
        <v>4233789944773.7871</v>
      </c>
      <c r="G16" s="7">
        <f t="shared" si="9"/>
        <v>4255810275547.3696</v>
      </c>
      <c r="H16" s="7">
        <f t="shared" si="9"/>
        <v>4326687073887.9248</v>
      </c>
      <c r="I16" s="7">
        <f t="shared" si="9"/>
        <v>4259975132682.4395</v>
      </c>
      <c r="J16" s="7">
        <f t="shared" si="9"/>
        <v>4206544877463.9824</v>
      </c>
      <c r="K16" s="7">
        <f t="shared" si="9"/>
        <v>4119449493790.9565</v>
      </c>
      <c r="L16" s="7">
        <f t="shared" si="9"/>
        <v>4144188861742.8228</v>
      </c>
      <c r="M16" s="7">
        <f t="shared" si="9"/>
        <v>4166570965644.9854</v>
      </c>
      <c r="N16" s="7">
        <f t="shared" si="9"/>
        <v>4167417402268.7813</v>
      </c>
      <c r="O16" s="7">
        <f t="shared" si="9"/>
        <v>4276008609231.6294</v>
      </c>
      <c r="P16" s="7">
        <f t="shared" si="9"/>
        <v>4251724273467.4717</v>
      </c>
      <c r="Q16" s="7">
        <f t="shared" si="9"/>
        <v>4232066371018.6826</v>
      </c>
      <c r="R16" s="7">
        <f t="shared" si="9"/>
        <v>4210410798864.1294</v>
      </c>
      <c r="S16" s="7">
        <f t="shared" si="9"/>
        <v>4220573278064.1182</v>
      </c>
      <c r="T16" s="7">
        <f t="shared" si="9"/>
        <v>4081648338258.3638</v>
      </c>
      <c r="U16" s="7">
        <f t="shared" si="9"/>
        <v>3758026292671.9448</v>
      </c>
      <c r="V16" s="7">
        <f t="shared" si="9"/>
        <v>3861842062630.5923</v>
      </c>
      <c r="W16" s="7">
        <f t="shared" si="9"/>
        <v>3756549770330.7871</v>
      </c>
      <c r="X16" s="7">
        <f t="shared" si="9"/>
        <v>3674615320825.7578</v>
      </c>
      <c r="Y16" s="7">
        <f t="shared" si="9"/>
        <v>3588304352815.644</v>
      </c>
      <c r="Z16" s="7">
        <f t="shared" si="9"/>
        <v>3470072465267.0259</v>
      </c>
      <c r="AA16" s="7">
        <f t="shared" si="9"/>
        <v>3523597949826.5029</v>
      </c>
      <c r="AB16" s="7">
        <f t="shared" si="9"/>
        <v>3527462080381.3608</v>
      </c>
      <c r="AC16" s="7">
        <f t="shared" si="9"/>
        <v>3593826622351.8794</v>
      </c>
      <c r="AD16" s="7">
        <f t="shared" si="9"/>
        <v>3499918317447.2339</v>
      </c>
      <c r="AE16" s="7">
        <f t="shared" si="9"/>
        <v>3360984684083.5781</v>
      </c>
      <c r="AF16" s="7">
        <f>AF15-AF17</f>
        <v>2995034388551.4927</v>
      </c>
      <c r="AG16" s="7">
        <f t="shared" si="9"/>
        <v>2929330350391.2158</v>
      </c>
      <c r="AH16" s="7">
        <f t="shared" si="9"/>
        <v>2863626312230.939</v>
      </c>
      <c r="AI16" s="7">
        <f t="shared" si="9"/>
        <v>2797922274070.6616</v>
      </c>
      <c r="AJ16" s="7">
        <f t="shared" si="9"/>
        <v>2732218235910.3853</v>
      </c>
      <c r="AK16" s="7">
        <f t="shared" si="9"/>
        <v>2666514197750.1079</v>
      </c>
      <c r="AL16" s="7">
        <f t="shared" si="9"/>
        <v>2546552283927.2676</v>
      </c>
      <c r="AM16" s="7">
        <f t="shared" si="9"/>
        <v>2426590370104.4268</v>
      </c>
      <c r="AN16" s="7">
        <f t="shared" si="9"/>
        <v>2306628456281.5869</v>
      </c>
      <c r="AO16" s="7">
        <f t="shared" si="9"/>
        <v>2186666542458.7461</v>
      </c>
      <c r="AP16" s="7">
        <f>AP15-AP17</f>
        <v>2066704628635.906</v>
      </c>
      <c r="AQ16" s="7">
        <f t="shared" si="9"/>
        <v>1963369397204.1106</v>
      </c>
      <c r="AR16" s="7">
        <f t="shared" si="9"/>
        <v>1860034165772.3154</v>
      </c>
      <c r="AS16" s="7">
        <f t="shared" si="9"/>
        <v>1756698934340.52</v>
      </c>
      <c r="AT16" s="7">
        <f t="shared" si="9"/>
        <v>1653363702908.7246</v>
      </c>
      <c r="AU16" s="7">
        <f t="shared" si="9"/>
        <v>1550028471476.9294</v>
      </c>
      <c r="AV16" s="7">
        <f t="shared" si="9"/>
        <v>1446693240045.1343</v>
      </c>
      <c r="AW16" s="7">
        <f t="shared" si="9"/>
        <v>1343358008613.3389</v>
      </c>
      <c r="AX16" s="7">
        <f t="shared" si="9"/>
        <v>1240022777181.5437</v>
      </c>
      <c r="AY16" s="7">
        <f t="shared" si="9"/>
        <v>1136687545749.7483</v>
      </c>
      <c r="AZ16" s="7">
        <f t="shared" si="9"/>
        <v>1033352314317.953</v>
      </c>
      <c r="BA16" s="7">
        <f t="shared" si="9"/>
        <v>930017082886.15771</v>
      </c>
      <c r="BB16" s="7">
        <f t="shared" si="9"/>
        <v>826681851454.36255</v>
      </c>
      <c r="BC16" s="7">
        <f t="shared" si="9"/>
        <v>723346620022.56726</v>
      </c>
      <c r="BD16" s="7">
        <f t="shared" si="9"/>
        <v>620011388590.77197</v>
      </c>
      <c r="BE16" s="7">
        <f t="shared" si="9"/>
        <v>516676157158.97662</v>
      </c>
      <c r="BF16" s="7">
        <f t="shared" si="9"/>
        <v>413340925727.18127</v>
      </c>
      <c r="BG16" s="7">
        <f t="shared" si="9"/>
        <v>310005694295.38599</v>
      </c>
      <c r="BH16" s="7">
        <f t="shared" si="9"/>
        <v>206670462863.59064</v>
      </c>
      <c r="BI16" s="7">
        <f t="shared" si="9"/>
        <v>103335231431.79529</v>
      </c>
      <c r="BJ16" s="7">
        <f t="shared" si="9"/>
        <v>0</v>
      </c>
    </row>
    <row r="17" spans="1:62" x14ac:dyDescent="0.3">
      <c r="A17" s="35" t="s">
        <v>71</v>
      </c>
      <c r="B17" s="7">
        <v>211235333252.25925</v>
      </c>
      <c r="C17" s="7">
        <v>294189809794.03784</v>
      </c>
      <c r="D17" s="7">
        <v>269367869697.00146</v>
      </c>
      <c r="E17" s="7">
        <v>271577432029.99734</v>
      </c>
      <c r="F17" s="7">
        <v>268448611640.14722</v>
      </c>
      <c r="G17" s="7">
        <v>297864603300.34735</v>
      </c>
      <c r="H17" s="7">
        <v>319158227254.35449</v>
      </c>
      <c r="I17" s="7">
        <v>315064378845.2821</v>
      </c>
      <c r="J17" s="7">
        <v>330156523888.54407</v>
      </c>
      <c r="K17" s="7">
        <v>340854482454.37146</v>
      </c>
      <c r="L17" s="7">
        <v>306292109961.67517</v>
      </c>
      <c r="M17" s="7">
        <v>331456693704.84589</v>
      </c>
      <c r="N17" s="7">
        <v>316439170951.01453</v>
      </c>
      <c r="O17" s="7">
        <v>289714369232.9469</v>
      </c>
      <c r="P17" s="7">
        <v>319031166721.4718</v>
      </c>
      <c r="Q17" s="7">
        <v>310835995971.06171</v>
      </c>
      <c r="R17" s="7">
        <v>328724236740.35406</v>
      </c>
      <c r="S17" s="7">
        <v>279690623322.41772</v>
      </c>
      <c r="T17" s="7">
        <v>321366492247.86566</v>
      </c>
      <c r="U17" s="7">
        <v>328788210659.89734</v>
      </c>
      <c r="V17" s="7">
        <v>315205793354.54797</v>
      </c>
      <c r="W17" s="7">
        <v>312595293087.57544</v>
      </c>
      <c r="X17" s="7">
        <v>319400397851.20007</v>
      </c>
      <c r="Y17" s="7">
        <v>322177511859.79797</v>
      </c>
      <c r="Z17" s="7">
        <v>302821237747.50519</v>
      </c>
      <c r="AA17" s="7">
        <v>298033089566.69189</v>
      </c>
      <c r="AB17" s="7">
        <v>296635519324.74091</v>
      </c>
      <c r="AC17" s="7">
        <v>255981253421.59128</v>
      </c>
      <c r="AD17" s="7">
        <v>262003799748.95001</v>
      </c>
      <c r="AE17" s="7">
        <v>249067073673.29263</v>
      </c>
      <c r="AF17" s="10">
        <v>258619937000.577</v>
      </c>
      <c r="AG17" s="38">
        <f>(($AK17-$AF17)/($AK4-$AF4))*(AG4-$AF4)+$AF17</f>
        <v>259376443793.612</v>
      </c>
      <c r="AH17" s="38">
        <f t="shared" ref="AH17:AJ17" si="10">(($AK17-$AF17)/($AK4-$AF4))*(AH4-$AF4)+$AF17</f>
        <v>260132950586.647</v>
      </c>
      <c r="AI17" s="38">
        <f t="shared" si="10"/>
        <v>260889457379.68201</v>
      </c>
      <c r="AJ17" s="38">
        <f t="shared" si="10"/>
        <v>261645964172.71701</v>
      </c>
      <c r="AK17" s="10">
        <v>262402470965.75201</v>
      </c>
      <c r="AL17" s="38">
        <f>(($AP17-$AK17)/($AP4-$AK4))*(AL4-$AK4)+$AK17</f>
        <v>261177141597.66641</v>
      </c>
      <c r="AM17" s="38">
        <f t="shared" ref="AM17:AO17" si="11">(($AP17-$AK17)/($AP4-$AK4))*(AM4-$AK4)+$AK17</f>
        <v>259951812229.58081</v>
      </c>
      <c r="AN17" s="38">
        <f t="shared" si="11"/>
        <v>258726482861.49521</v>
      </c>
      <c r="AO17" s="38">
        <f t="shared" si="11"/>
        <v>257501153493.40961</v>
      </c>
      <c r="AP17" s="10">
        <v>256275824125.32401</v>
      </c>
      <c r="AQ17" s="38">
        <f>(($BJ17-$AP17)/($BJ4-$AP4))*(AQ4-$AP4)+$AP17</f>
        <v>258962032919.0578</v>
      </c>
      <c r="AR17" s="38">
        <f t="shared" ref="AR17:BH17" si="12">(($BJ17-$AP17)/($BJ4-$AP4))*(AR4-$AP4)+$AP17</f>
        <v>261648241712.7916</v>
      </c>
      <c r="AS17" s="38">
        <f t="shared" si="12"/>
        <v>264334450506.52539</v>
      </c>
      <c r="AT17" s="38">
        <f t="shared" si="12"/>
        <v>267020659300.25922</v>
      </c>
      <c r="AU17" s="38">
        <f t="shared" si="12"/>
        <v>269706868093.99301</v>
      </c>
      <c r="AV17" s="38">
        <f t="shared" si="12"/>
        <v>272393076887.72681</v>
      </c>
      <c r="AW17" s="38">
        <f t="shared" si="12"/>
        <v>275079285681.46063</v>
      </c>
      <c r="AX17" s="38">
        <f t="shared" si="12"/>
        <v>277765494475.1944</v>
      </c>
      <c r="AY17" s="38">
        <f t="shared" si="12"/>
        <v>280451703268.92822</v>
      </c>
      <c r="AZ17" s="38">
        <f t="shared" si="12"/>
        <v>283137912062.66199</v>
      </c>
      <c r="BA17" s="38">
        <f t="shared" si="12"/>
        <v>285824120856.39581</v>
      </c>
      <c r="BB17" s="38">
        <f t="shared" si="12"/>
        <v>288510329650.12958</v>
      </c>
      <c r="BC17" s="38">
        <f t="shared" si="12"/>
        <v>291196538443.8634</v>
      </c>
      <c r="BD17" s="38">
        <f t="shared" si="12"/>
        <v>293882747237.59723</v>
      </c>
      <c r="BE17" s="38">
        <f t="shared" si="12"/>
        <v>296568956031.33099</v>
      </c>
      <c r="BF17" s="38">
        <f t="shared" si="12"/>
        <v>299255164825.06482</v>
      </c>
      <c r="BG17" s="38">
        <f t="shared" si="12"/>
        <v>301941373618.79858</v>
      </c>
      <c r="BH17" s="38">
        <f t="shared" si="12"/>
        <v>304627582412.53241</v>
      </c>
      <c r="BI17" s="38">
        <f>(($BJ17-$AP17)/($BJ4-$AP4))*(BI4-$AP4)+$AP17</f>
        <v>307313791206.26624</v>
      </c>
      <c r="BJ17" s="10">
        <v>310000000000</v>
      </c>
    </row>
    <row r="18" spans="1:62" x14ac:dyDescent="0.3">
      <c r="A18" s="36" t="s">
        <v>11</v>
      </c>
      <c r="B18" s="37">
        <v>5327231041.0000095</v>
      </c>
      <c r="C18" s="37">
        <v>5414289383</v>
      </c>
      <c r="D18" s="37">
        <v>5498919893</v>
      </c>
      <c r="E18" s="37">
        <v>5581597598</v>
      </c>
      <c r="F18" s="37">
        <v>5663150428</v>
      </c>
      <c r="G18" s="37">
        <v>5744212930</v>
      </c>
      <c r="H18" s="37">
        <v>5824891931.0000105</v>
      </c>
      <c r="I18" s="37">
        <v>5905045647</v>
      </c>
      <c r="J18" s="37">
        <v>5984794075</v>
      </c>
      <c r="K18" s="37">
        <v>6064239033.0000105</v>
      </c>
      <c r="L18" s="37">
        <v>6143493806</v>
      </c>
      <c r="M18" s="37">
        <v>6222626531</v>
      </c>
      <c r="N18" s="37">
        <v>6301773171.9999905</v>
      </c>
      <c r="O18" s="37">
        <v>6381185141</v>
      </c>
      <c r="P18" s="37">
        <v>6461159391</v>
      </c>
      <c r="Q18" s="37">
        <v>6541906956</v>
      </c>
      <c r="R18" s="37">
        <v>6623517917</v>
      </c>
      <c r="S18" s="37">
        <v>6705946643</v>
      </c>
      <c r="T18" s="37">
        <v>6789088672</v>
      </c>
      <c r="U18" s="37">
        <v>6872766988</v>
      </c>
      <c r="V18" s="37">
        <v>6956823588</v>
      </c>
      <c r="W18" s="37">
        <v>7041194167.9999905</v>
      </c>
      <c r="X18" s="37">
        <v>7125827957</v>
      </c>
      <c r="Y18" s="37">
        <v>7210582041</v>
      </c>
      <c r="Z18" s="37">
        <v>7295290759</v>
      </c>
      <c r="AA18" s="37">
        <v>7379796967</v>
      </c>
      <c r="AB18" s="37">
        <v>7464021934</v>
      </c>
      <c r="AC18" s="37">
        <v>7547858900</v>
      </c>
      <c r="AD18" s="37">
        <v>7631091113</v>
      </c>
      <c r="AE18" s="37">
        <v>7713468205.0000105</v>
      </c>
      <c r="AF18" s="37">
        <v>7794798729</v>
      </c>
      <c r="AG18" s="11"/>
      <c r="AH18" s="4"/>
      <c r="AL18" s="4"/>
      <c r="AP18" s="4">
        <f>B16*0.6</f>
        <v>2795832414612.8823</v>
      </c>
      <c r="AQ18" s="11"/>
      <c r="AR18" s="4"/>
      <c r="BI18" s="11"/>
      <c r="BJ18" s="4"/>
    </row>
    <row r="19" spans="1:62" x14ac:dyDescent="0.3">
      <c r="A19" s="9" t="s">
        <v>66</v>
      </c>
      <c r="B19" s="7">
        <v>419520684.99999994</v>
      </c>
      <c r="C19" s="7">
        <v>420738738.00000006</v>
      </c>
      <c r="D19" s="7">
        <v>421963876</v>
      </c>
      <c r="E19" s="7">
        <v>423120836.99999994</v>
      </c>
      <c r="F19" s="7">
        <v>424108292</v>
      </c>
      <c r="G19" s="7">
        <v>424865870.99999988</v>
      </c>
      <c r="H19" s="7">
        <v>425342466</v>
      </c>
      <c r="I19" s="7">
        <v>425591138.99999994</v>
      </c>
      <c r="J19" s="7">
        <v>425782096</v>
      </c>
      <c r="K19" s="7">
        <v>426150472.99999994</v>
      </c>
      <c r="L19" s="7">
        <v>426858604.00000012</v>
      </c>
      <c r="M19" s="7">
        <v>427972464.00000006</v>
      </c>
      <c r="N19" s="7">
        <v>429423832</v>
      </c>
      <c r="O19" s="7">
        <v>431075384.99999994</v>
      </c>
      <c r="P19" s="7">
        <v>432723113.00000006</v>
      </c>
      <c r="Q19" s="7">
        <v>434216051.99999994</v>
      </c>
      <c r="R19" s="7">
        <v>435515040.99999994</v>
      </c>
      <c r="S19" s="7">
        <v>436657727.00000006</v>
      </c>
      <c r="T19" s="7">
        <v>437662611.00000006</v>
      </c>
      <c r="U19" s="7">
        <v>438572266.00000006</v>
      </c>
      <c r="V19" s="7">
        <v>439419089.00000006</v>
      </c>
      <c r="W19" s="7">
        <v>440190300.99999994</v>
      </c>
      <c r="X19" s="7">
        <v>440871149.99999994</v>
      </c>
      <c r="Y19" s="7">
        <v>441491412.00000006</v>
      </c>
      <c r="Z19" s="7">
        <v>442091258.00000006</v>
      </c>
      <c r="AA19" s="7">
        <v>442695541</v>
      </c>
      <c r="AB19" s="7">
        <v>443323114.99999994</v>
      </c>
      <c r="AC19" s="7">
        <v>443955871</v>
      </c>
      <c r="AD19" s="7">
        <v>444536829</v>
      </c>
      <c r="AE19" s="7">
        <v>444986767.99999994</v>
      </c>
      <c r="AF19" s="7">
        <v>445250521.99999994</v>
      </c>
      <c r="AG19" s="11"/>
      <c r="AH19" s="4"/>
      <c r="AL19" s="4"/>
      <c r="AP19" s="4"/>
      <c r="AQ19" s="11"/>
      <c r="AR19" s="4"/>
    </row>
    <row r="20" spans="1:62" x14ac:dyDescent="0.3">
      <c r="A20" s="9" t="s">
        <v>1</v>
      </c>
      <c r="B20" s="7">
        <v>29848570000000</v>
      </c>
      <c r="C20" s="7">
        <v>30009210000000</v>
      </c>
      <c r="D20" s="7">
        <v>29879100000000</v>
      </c>
      <c r="E20" s="7">
        <v>29970470000000</v>
      </c>
      <c r="F20" s="7">
        <v>30152090000000</v>
      </c>
      <c r="G20" s="7">
        <v>30839910000000</v>
      </c>
      <c r="H20" s="7">
        <v>31379670000000</v>
      </c>
      <c r="I20" s="7">
        <v>31691800000000</v>
      </c>
      <c r="J20" s="7">
        <v>31860170000000</v>
      </c>
      <c r="K20" s="7">
        <v>32018180000000</v>
      </c>
      <c r="L20" s="7">
        <v>32781530000000</v>
      </c>
      <c r="M20" s="7">
        <v>33235280000000</v>
      </c>
      <c r="N20" s="7">
        <v>33702380000000</v>
      </c>
      <c r="O20" s="7">
        <v>34882860000000</v>
      </c>
      <c r="P20" s="7">
        <v>36252860000000</v>
      </c>
      <c r="Q20" s="7">
        <v>37346260000000</v>
      </c>
      <c r="R20" s="7">
        <v>38444310000000</v>
      </c>
      <c r="S20" s="7">
        <v>39738280000000</v>
      </c>
      <c r="T20" s="7">
        <v>40139260000000</v>
      </c>
      <c r="U20" s="7">
        <v>39846770000000</v>
      </c>
      <c r="V20" s="7">
        <v>41817500000000</v>
      </c>
      <c r="W20" s="7">
        <v>43022060000000</v>
      </c>
      <c r="X20" s="7">
        <v>43582450000000</v>
      </c>
      <c r="Y20" s="7">
        <v>44233530000000</v>
      </c>
      <c r="Z20" s="7">
        <v>44438190000000</v>
      </c>
      <c r="AA20" s="7">
        <v>44423270000000</v>
      </c>
      <c r="AB20" s="7">
        <v>44550150000000</v>
      </c>
      <c r="AC20" s="7">
        <v>45117640000000</v>
      </c>
      <c r="AD20" s="7">
        <v>45873850000000</v>
      </c>
      <c r="AE20" s="8">
        <v>46284804551735</v>
      </c>
      <c r="AF20" s="8">
        <v>46952739852228</v>
      </c>
      <c r="AG20" s="11"/>
      <c r="AH20" s="4"/>
      <c r="AQ20" s="11"/>
      <c r="AR20" s="4"/>
      <c r="BI20" s="4"/>
      <c r="BJ20" s="4"/>
    </row>
    <row r="21" spans="1:62" x14ac:dyDescent="0.3">
      <c r="A21" s="9" t="s">
        <v>78</v>
      </c>
      <c r="B21" s="2">
        <f>0.295*B20</f>
        <v>8805328150000</v>
      </c>
      <c r="C21" s="2">
        <f t="shared" ref="C21:AF21" si="13">0.295*C20</f>
        <v>8852716950000</v>
      </c>
      <c r="D21" s="2">
        <f t="shared" si="13"/>
        <v>8814334500000</v>
      </c>
      <c r="E21" s="2">
        <f t="shared" si="13"/>
        <v>8841288650000</v>
      </c>
      <c r="F21" s="2">
        <f t="shared" si="13"/>
        <v>8894866550000</v>
      </c>
      <c r="G21" s="2">
        <f t="shared" si="13"/>
        <v>9097773450000</v>
      </c>
      <c r="H21" s="2">
        <f t="shared" si="13"/>
        <v>9257002650000</v>
      </c>
      <c r="I21" s="2">
        <f t="shared" si="13"/>
        <v>9349081000000</v>
      </c>
      <c r="J21" s="2">
        <f t="shared" si="13"/>
        <v>9398750150000</v>
      </c>
      <c r="K21" s="2">
        <f t="shared" si="13"/>
        <v>9445363100000</v>
      </c>
      <c r="L21" s="2">
        <f t="shared" si="13"/>
        <v>9670551350000</v>
      </c>
      <c r="M21" s="2">
        <f t="shared" si="13"/>
        <v>9804407600000</v>
      </c>
      <c r="N21" s="2">
        <f t="shared" si="13"/>
        <v>9942202100000</v>
      </c>
      <c r="O21" s="2">
        <f t="shared" si="13"/>
        <v>10290443700000</v>
      </c>
      <c r="P21" s="2">
        <f t="shared" si="13"/>
        <v>10694593700000</v>
      </c>
      <c r="Q21" s="2">
        <f t="shared" si="13"/>
        <v>11017146700000</v>
      </c>
      <c r="R21" s="2">
        <f t="shared" si="13"/>
        <v>11341071450000</v>
      </c>
      <c r="S21" s="2">
        <f t="shared" si="13"/>
        <v>11722792600000</v>
      </c>
      <c r="T21" s="2">
        <f t="shared" si="13"/>
        <v>11841081700000</v>
      </c>
      <c r="U21" s="2">
        <f t="shared" si="13"/>
        <v>11754797150000</v>
      </c>
      <c r="V21" s="2">
        <f t="shared" si="13"/>
        <v>12336162500000</v>
      </c>
      <c r="W21" s="2">
        <f t="shared" si="13"/>
        <v>12691507700000</v>
      </c>
      <c r="X21" s="2">
        <f t="shared" si="13"/>
        <v>12856822750000</v>
      </c>
      <c r="Y21" s="2">
        <f t="shared" si="13"/>
        <v>13048891350000</v>
      </c>
      <c r="Z21" s="2">
        <f t="shared" si="13"/>
        <v>13109266050000</v>
      </c>
      <c r="AA21" s="2">
        <f t="shared" si="13"/>
        <v>13104864650000</v>
      </c>
      <c r="AB21" s="2">
        <f t="shared" si="13"/>
        <v>13142294250000</v>
      </c>
      <c r="AC21" s="2">
        <f t="shared" si="13"/>
        <v>13309703800000</v>
      </c>
      <c r="AD21" s="2">
        <f t="shared" si="13"/>
        <v>13532785750000</v>
      </c>
      <c r="AE21" s="2">
        <f t="shared" si="13"/>
        <v>13654017342761.824</v>
      </c>
      <c r="AF21" s="2">
        <f t="shared" si="13"/>
        <v>13851058256407.26</v>
      </c>
      <c r="AG21" s="41"/>
    </row>
    <row r="22" spans="1:62" x14ac:dyDescent="0.3">
      <c r="A22" s="9" t="s">
        <v>79</v>
      </c>
      <c r="B22" s="2">
        <f>B20-B21</f>
        <v>21043241850000</v>
      </c>
      <c r="C22" s="2">
        <f t="shared" ref="C22:AF22" si="14">C20-C21</f>
        <v>21156493050000</v>
      </c>
      <c r="D22" s="2">
        <f t="shared" si="14"/>
        <v>21064765500000</v>
      </c>
      <c r="E22" s="2">
        <f t="shared" si="14"/>
        <v>21129181350000</v>
      </c>
      <c r="F22" s="2">
        <f t="shared" si="14"/>
        <v>21257223450000</v>
      </c>
      <c r="G22" s="2">
        <f t="shared" si="14"/>
        <v>21742136550000</v>
      </c>
      <c r="H22" s="2">
        <f t="shared" si="14"/>
        <v>22122667350000</v>
      </c>
      <c r="I22" s="2">
        <f t="shared" si="14"/>
        <v>22342719000000</v>
      </c>
      <c r="J22" s="2">
        <f t="shared" si="14"/>
        <v>22461419850000</v>
      </c>
      <c r="K22" s="2">
        <f t="shared" si="14"/>
        <v>22572816900000</v>
      </c>
      <c r="L22" s="2">
        <f t="shared" si="14"/>
        <v>23110978650000</v>
      </c>
      <c r="M22" s="2">
        <f t="shared" si="14"/>
        <v>23430872400000</v>
      </c>
      <c r="N22" s="2">
        <f t="shared" si="14"/>
        <v>23760177900000</v>
      </c>
      <c r="O22" s="2">
        <f t="shared" si="14"/>
        <v>24592416300000</v>
      </c>
      <c r="P22" s="2">
        <f t="shared" si="14"/>
        <v>25558266300000</v>
      </c>
      <c r="Q22" s="2">
        <f t="shared" si="14"/>
        <v>26329113300000</v>
      </c>
      <c r="R22" s="2">
        <f t="shared" si="14"/>
        <v>27103238550000</v>
      </c>
      <c r="S22" s="2">
        <f t="shared" si="14"/>
        <v>28015487400000</v>
      </c>
      <c r="T22" s="2">
        <f t="shared" si="14"/>
        <v>28298178300000</v>
      </c>
      <c r="U22" s="2">
        <f t="shared" si="14"/>
        <v>28091972850000</v>
      </c>
      <c r="V22" s="2">
        <f t="shared" si="14"/>
        <v>29481337500000</v>
      </c>
      <c r="W22" s="2">
        <f t="shared" si="14"/>
        <v>30330552300000</v>
      </c>
      <c r="X22" s="2">
        <f t="shared" si="14"/>
        <v>30725627250000</v>
      </c>
      <c r="Y22" s="2">
        <f t="shared" si="14"/>
        <v>31184638650000</v>
      </c>
      <c r="Z22" s="2">
        <f t="shared" si="14"/>
        <v>31328923950000</v>
      </c>
      <c r="AA22" s="2">
        <f t="shared" si="14"/>
        <v>31318405350000</v>
      </c>
      <c r="AB22" s="2">
        <f t="shared" si="14"/>
        <v>31407855750000</v>
      </c>
      <c r="AC22" s="2">
        <f t="shared" si="14"/>
        <v>31807936200000</v>
      </c>
      <c r="AD22" s="2">
        <f t="shared" si="14"/>
        <v>32341064250000</v>
      </c>
      <c r="AE22" s="2">
        <f t="shared" si="14"/>
        <v>32630787208973.176</v>
      </c>
      <c r="AF22" s="2">
        <f t="shared" si="14"/>
        <v>33101681595820.742</v>
      </c>
      <c r="AG22" s="41"/>
    </row>
    <row r="23" spans="1:62" x14ac:dyDescent="0.3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62" x14ac:dyDescent="0.3">
      <c r="A24" s="44" t="s">
        <v>81</v>
      </c>
      <c r="B24" s="41" t="s">
        <v>80</v>
      </c>
      <c r="C24" s="41"/>
      <c r="D24" s="41"/>
      <c r="E24" s="41"/>
      <c r="F24" s="41"/>
      <c r="G24" s="41"/>
      <c r="H24" s="41"/>
      <c r="I24" s="41"/>
      <c r="J24" s="41"/>
      <c r="K24" s="41">
        <f>SUM(B17:AF17)/COUNT(B17:AF17)</f>
        <v>298154749945.36652</v>
      </c>
      <c r="L24" s="41"/>
      <c r="M24" s="41"/>
      <c r="N24" s="41"/>
      <c r="O24" s="41"/>
      <c r="P24" s="41"/>
      <c r="Q24" s="41"/>
      <c r="R24" s="41"/>
      <c r="S24" s="41"/>
      <c r="T24" s="41"/>
      <c r="U24" s="41"/>
      <c r="AE24" s="4"/>
      <c r="AF24" s="4"/>
      <c r="AG24" s="4">
        <f>AF14-AP14</f>
        <v>1977867798281.8145</v>
      </c>
    </row>
    <row r="25" spans="1:62" x14ac:dyDescent="0.3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AE25" s="4"/>
      <c r="AF25" s="4"/>
      <c r="AG25" s="4"/>
    </row>
    <row r="26" spans="1:62" x14ac:dyDescent="0.3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AF26" s="4"/>
      <c r="AG26" s="4"/>
    </row>
    <row r="27" spans="1:62" x14ac:dyDescent="0.3">
      <c r="AE27" s="4"/>
    </row>
    <row r="28" spans="1:62" x14ac:dyDescent="0.3">
      <c r="AE28" s="4"/>
    </row>
    <row r="34" spans="1:32" x14ac:dyDescent="0.3">
      <c r="G34" s="3"/>
    </row>
    <row r="42" spans="1:32" x14ac:dyDescent="0.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5" thickBot="1" x14ac:dyDescent="0.35"/>
    <row r="44" spans="1:32" ht="15" thickBot="1" x14ac:dyDescent="0.35">
      <c r="A44" s="85" t="s">
        <v>16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7"/>
    </row>
    <row r="46" spans="1:32" x14ac:dyDescent="0.3">
      <c r="A46" t="s">
        <v>17</v>
      </c>
      <c r="B46">
        <v>0.2</v>
      </c>
    </row>
    <row r="47" spans="1:32" x14ac:dyDescent="0.3">
      <c r="A47" t="s">
        <v>18</v>
      </c>
      <c r="B47">
        <v>0.4</v>
      </c>
    </row>
    <row r="48" spans="1:32" x14ac:dyDescent="0.3">
      <c r="A48" t="s">
        <v>19</v>
      </c>
      <c r="B48">
        <v>0.55000000000000004</v>
      </c>
    </row>
    <row r="49" spans="1:5" x14ac:dyDescent="0.3">
      <c r="A49" t="s">
        <v>20</v>
      </c>
      <c r="B49" s="25">
        <v>1</v>
      </c>
    </row>
    <row r="51" spans="1:5" x14ac:dyDescent="0.3">
      <c r="A51" s="16" t="s">
        <v>103</v>
      </c>
      <c r="B51" s="40" t="s">
        <v>24</v>
      </c>
      <c r="C51" s="40" t="s">
        <v>26</v>
      </c>
      <c r="D51" s="40" t="s">
        <v>77</v>
      </c>
    </row>
    <row r="52" spans="1:5" x14ac:dyDescent="0.3">
      <c r="A52" s="15" t="s">
        <v>63</v>
      </c>
      <c r="B52" s="4">
        <f>B46*B$16</f>
        <v>931944138204.29419</v>
      </c>
      <c r="C52" s="17">
        <f>(B$16-AF$16)/B52</f>
        <v>1.786251164879431</v>
      </c>
      <c r="E52" s="17"/>
    </row>
    <row r="53" spans="1:5" x14ac:dyDescent="0.3">
      <c r="A53" s="15" t="s">
        <v>64</v>
      </c>
      <c r="B53" s="4">
        <f>B47*B$16</f>
        <v>1863888276408.5884</v>
      </c>
      <c r="C53" s="17">
        <f>(B$16-AF$16)/B53</f>
        <v>0.89312558243971552</v>
      </c>
      <c r="D53" s="17">
        <f>(AF16-AP18)/AF16</f>
        <v>6.6510746821491981E-2</v>
      </c>
      <c r="E53" s="17"/>
    </row>
    <row r="54" spans="1:5" x14ac:dyDescent="0.3">
      <c r="A54" s="15" t="s">
        <v>65</v>
      </c>
      <c r="B54" s="4">
        <f>B48*B$16</f>
        <v>2562846380061.8091</v>
      </c>
      <c r="C54" s="17">
        <f>(B$16-AF$16)/B54</f>
        <v>0.64954587813797493</v>
      </c>
      <c r="D54" s="17">
        <f>(AF16-AP16)/AF16</f>
        <v>0.30995629414611181</v>
      </c>
      <c r="E54" s="17">
        <f>(AF15-AP15)/AF15</f>
        <v>0.28603956649049561</v>
      </c>
    </row>
    <row r="55" spans="1:5" x14ac:dyDescent="0.3">
      <c r="A55" s="15" t="s">
        <v>76</v>
      </c>
      <c r="B55" s="4">
        <f>B49*B$16</f>
        <v>4659720691021.4707</v>
      </c>
      <c r="C55" s="17">
        <f>(B$16-AF$16)/B55</f>
        <v>0.35725023297588626</v>
      </c>
      <c r="D55" s="17">
        <f>(AF16-BJ16)/AF16</f>
        <v>1</v>
      </c>
      <c r="E55" s="17"/>
    </row>
    <row r="56" spans="1:5" x14ac:dyDescent="0.3">
      <c r="D56" s="17"/>
      <c r="E56" s="17"/>
    </row>
    <row r="57" spans="1:5" x14ac:dyDescent="0.3">
      <c r="A57" s="16" t="s">
        <v>0</v>
      </c>
      <c r="B57" s="16" t="s">
        <v>24</v>
      </c>
      <c r="C57" s="16" t="s">
        <v>26</v>
      </c>
      <c r="D57" s="17"/>
      <c r="E57" s="17"/>
    </row>
    <row r="58" spans="1:5" x14ac:dyDescent="0.3">
      <c r="A58" s="15" t="s">
        <v>63</v>
      </c>
      <c r="B58" s="4">
        <f>B46*B$14</f>
        <v>1128043140770.5483</v>
      </c>
      <c r="C58" s="17">
        <f>(B$14-AF$14)/B58</f>
        <v>0.99663815877576767</v>
      </c>
      <c r="E58" s="17"/>
    </row>
    <row r="59" spans="1:5" x14ac:dyDescent="0.3">
      <c r="A59" s="15" t="s">
        <v>23</v>
      </c>
      <c r="B59" s="4">
        <f t="shared" ref="B59:B60" si="15">B47*B$14</f>
        <v>2256086281541.0967</v>
      </c>
      <c r="C59" s="17">
        <f t="shared" ref="C59:C61" si="16">(B$14-AF$14)/B59</f>
        <v>0.49831907938788383</v>
      </c>
      <c r="D59" s="17">
        <f>(AF14-AP12)/AF14</f>
        <v>0.25062981589428435</v>
      </c>
      <c r="E59" s="17"/>
    </row>
    <row r="60" spans="1:5" x14ac:dyDescent="0.3">
      <c r="A60" s="15" t="s">
        <v>21</v>
      </c>
      <c r="B60" s="4">
        <f t="shared" si="15"/>
        <v>3102118637119.0078</v>
      </c>
      <c r="C60" s="17">
        <f t="shared" si="16"/>
        <v>0.36241387591846097</v>
      </c>
      <c r="D60" s="17">
        <f>(AF14-AP14)/AF14</f>
        <v>0.43797236192071326</v>
      </c>
      <c r="E60" s="17">
        <f>(AF13-AP13)/AF13</f>
        <v>0.41474012783706332</v>
      </c>
    </row>
    <row r="61" spans="1:5" x14ac:dyDescent="0.3">
      <c r="A61" s="15" t="s">
        <v>22</v>
      </c>
      <c r="B61" s="4">
        <f>B49*B$14</f>
        <v>5640215703852.7412</v>
      </c>
      <c r="C61" s="17">
        <f t="shared" si="16"/>
        <v>0.19932763175515356</v>
      </c>
      <c r="D61" s="17">
        <f>(AF14-BJ14)/AF14</f>
        <v>1</v>
      </c>
      <c r="E61" s="17">
        <f>(AF13-BJ13)/AF13</f>
        <v>0.93507288845951619</v>
      </c>
    </row>
    <row r="62" spans="1:5" x14ac:dyDescent="0.3">
      <c r="E62" s="17"/>
    </row>
    <row r="63" spans="1:5" x14ac:dyDescent="0.3">
      <c r="A63" s="15" t="s">
        <v>75</v>
      </c>
      <c r="E63" s="17"/>
    </row>
    <row r="64" spans="1:5" x14ac:dyDescent="0.3">
      <c r="A64" s="15"/>
    </row>
    <row r="65" spans="1:1" x14ac:dyDescent="0.3">
      <c r="A65" s="15"/>
    </row>
  </sheetData>
  <mergeCells count="2">
    <mergeCell ref="A2:N2"/>
    <mergeCell ref="A44:N4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F5C2-7B70-4FEF-8196-2F99B26A21A6}">
  <dimension ref="A2:BJ96"/>
  <sheetViews>
    <sheetView topLeftCell="A7" zoomScale="25" zoomScaleNormal="25" workbookViewId="0">
      <selection activeCell="M34" sqref="M34"/>
    </sheetView>
  </sheetViews>
  <sheetFormatPr baseColWidth="10" defaultRowHeight="14.4" x14ac:dyDescent="0.3"/>
  <cols>
    <col min="1" max="1" width="45.88671875" customWidth="1"/>
    <col min="2" max="4" width="11.5546875" bestFit="1" customWidth="1"/>
    <col min="5" max="5" width="15.88671875" customWidth="1"/>
    <col min="6" max="6" width="9.44140625" customWidth="1"/>
    <col min="7" max="7" width="18.88671875" customWidth="1"/>
    <col min="8" max="8" width="10.44140625" customWidth="1"/>
    <col min="9" max="9" width="13.21875" customWidth="1"/>
    <col min="10" max="10" width="16.33203125" customWidth="1"/>
    <col min="11" max="11" width="14.109375" customWidth="1"/>
    <col min="12" max="12" width="11.5546875" bestFit="1" customWidth="1"/>
    <col min="13" max="13" width="15.109375" bestFit="1" customWidth="1"/>
    <col min="14" max="31" width="16.109375" bestFit="1" customWidth="1"/>
    <col min="32" max="62" width="17" bestFit="1" customWidth="1"/>
  </cols>
  <sheetData>
    <row r="2" spans="1:6" x14ac:dyDescent="0.3">
      <c r="A2" t="s">
        <v>31</v>
      </c>
      <c r="B2" s="4">
        <v>300000000000000</v>
      </c>
      <c r="C2" t="s">
        <v>25</v>
      </c>
      <c r="F2" s="18"/>
    </row>
    <row r="3" spans="1:6" x14ac:dyDescent="0.3">
      <c r="A3" t="s">
        <v>32</v>
      </c>
      <c r="B3" s="4">
        <v>900000000000000</v>
      </c>
      <c r="C3" t="s">
        <v>25</v>
      </c>
      <c r="F3" s="4"/>
    </row>
    <row r="5" spans="1:6" x14ac:dyDescent="0.3">
      <c r="A5" t="s">
        <v>88</v>
      </c>
      <c r="B5" s="4">
        <f>B9+HistoricalBudget!B13</f>
        <v>1984949999999999.8</v>
      </c>
      <c r="C5" t="s">
        <v>25</v>
      </c>
    </row>
    <row r="6" spans="1:6" x14ac:dyDescent="0.3">
      <c r="A6" t="s">
        <v>27</v>
      </c>
      <c r="B6" s="4">
        <f>B$2+SUM('Emissions and targets'!B$22:AE$22)</f>
        <v>1087740495208973.1</v>
      </c>
      <c r="C6" t="s">
        <v>25</v>
      </c>
    </row>
    <row r="7" spans="1:6" x14ac:dyDescent="0.3">
      <c r="A7" t="s">
        <v>28</v>
      </c>
      <c r="B7" s="4">
        <f>B$2+SUM('Emissions and targets'!L$22:AE$22)</f>
        <v>870847830358973.13</v>
      </c>
      <c r="C7" t="s">
        <v>25</v>
      </c>
    </row>
    <row r="8" spans="1:6" x14ac:dyDescent="0.3">
      <c r="A8" t="s">
        <v>29</v>
      </c>
      <c r="B8" s="4">
        <f>B$2+SUM('Emissions and targets'!AA$22:AE$22)</f>
        <v>459506048758973.19</v>
      </c>
      <c r="C8" t="s">
        <v>25</v>
      </c>
    </row>
    <row r="9" spans="1:6" x14ac:dyDescent="0.3">
      <c r="A9" t="s">
        <v>30</v>
      </c>
      <c r="B9" s="4">
        <f>B$2-'Emissions and targets'!AF$22</f>
        <v>266898318404179.25</v>
      </c>
      <c r="C9" t="s">
        <v>25</v>
      </c>
    </row>
    <row r="11" spans="1:6" x14ac:dyDescent="0.3">
      <c r="A11" t="s">
        <v>87</v>
      </c>
      <c r="B11" s="4">
        <f>B12+HistoricalBudget!B13</f>
        <v>3405792176804793.5</v>
      </c>
      <c r="C11" t="s">
        <v>25</v>
      </c>
    </row>
    <row r="12" spans="1:6" x14ac:dyDescent="0.3">
      <c r="A12" t="s">
        <v>33</v>
      </c>
      <c r="B12" s="4">
        <f>B$3+SUM('Emissions and targets'!B$22:AE$22)</f>
        <v>1687740495208973</v>
      </c>
      <c r="C12" t="s">
        <v>25</v>
      </c>
    </row>
    <row r="13" spans="1:6" x14ac:dyDescent="0.3">
      <c r="A13" t="s">
        <v>34</v>
      </c>
      <c r="B13" s="4">
        <f>B$3+SUM('Emissions and targets'!L$22:AE$22)</f>
        <v>1470847830358973</v>
      </c>
      <c r="C13" t="s">
        <v>25</v>
      </c>
    </row>
    <row r="14" spans="1:6" x14ac:dyDescent="0.3">
      <c r="A14" t="s">
        <v>35</v>
      </c>
      <c r="B14" s="4">
        <f>B$3+SUM('Emissions and targets'!AA$22:AE$22)</f>
        <v>1059506048758973.3</v>
      </c>
      <c r="C14" t="s">
        <v>25</v>
      </c>
    </row>
    <row r="15" spans="1:6" x14ac:dyDescent="0.3">
      <c r="A15" t="s">
        <v>36</v>
      </c>
      <c r="B15" s="4">
        <f>B$3-'Emissions and targets'!AF$22</f>
        <v>866898318404179.25</v>
      </c>
      <c r="C15" t="s">
        <v>25</v>
      </c>
    </row>
    <row r="17" spans="1:13" x14ac:dyDescent="0.3">
      <c r="A17" t="s">
        <v>83</v>
      </c>
      <c r="B17" s="4">
        <f>HistoricalBudget!B15</f>
        <v>60774854.086000003</v>
      </c>
      <c r="C17" t="s">
        <v>148</v>
      </c>
    </row>
    <row r="18" spans="1:13" x14ac:dyDescent="0.3">
      <c r="A18" t="s">
        <v>37</v>
      </c>
      <c r="B18" s="4">
        <v>45577595.843999989</v>
      </c>
      <c r="C18" t="s">
        <v>148</v>
      </c>
    </row>
    <row r="19" spans="1:13" x14ac:dyDescent="0.3">
      <c r="A19" t="s">
        <v>38</v>
      </c>
      <c r="B19" s="4">
        <v>41340411.370999992</v>
      </c>
      <c r="C19" t="s">
        <v>148</v>
      </c>
    </row>
    <row r="20" spans="1:13" x14ac:dyDescent="0.3">
      <c r="A20" t="s">
        <v>39</v>
      </c>
      <c r="B20" s="4">
        <v>34805671.065999992</v>
      </c>
      <c r="C20" t="s">
        <v>148</v>
      </c>
    </row>
    <row r="21" spans="1:13" x14ac:dyDescent="0.3">
      <c r="A21" t="s">
        <v>40</v>
      </c>
      <c r="B21" s="4">
        <v>32140922.420000002</v>
      </c>
      <c r="C21" t="s">
        <v>148</v>
      </c>
    </row>
    <row r="23" spans="1:13" x14ac:dyDescent="0.3">
      <c r="A23" t="s">
        <v>82</v>
      </c>
      <c r="B23" s="4">
        <f>HistoricalBudget!B16</f>
        <v>1133105817.4320002</v>
      </c>
      <c r="C23" t="s">
        <v>148</v>
      </c>
    </row>
    <row r="24" spans="1:13" x14ac:dyDescent="0.3">
      <c r="A24" t="s">
        <v>41</v>
      </c>
      <c r="B24" s="4">
        <v>983641291.00700021</v>
      </c>
      <c r="C24" t="s">
        <v>148</v>
      </c>
    </row>
    <row r="25" spans="1:13" x14ac:dyDescent="0.3">
      <c r="A25" t="s">
        <v>42</v>
      </c>
      <c r="B25" s="4">
        <v>926632919.0480001</v>
      </c>
      <c r="C25" t="s">
        <v>148</v>
      </c>
    </row>
    <row r="26" spans="1:13" x14ac:dyDescent="0.3">
      <c r="A26" t="s">
        <v>43</v>
      </c>
      <c r="B26" s="4">
        <v>825959735.31800008</v>
      </c>
      <c r="C26" t="s">
        <v>148</v>
      </c>
      <c r="L26" s="14"/>
      <c r="M26" s="14"/>
    </row>
    <row r="27" spans="1:13" x14ac:dyDescent="0.3">
      <c r="A27" t="s">
        <v>44</v>
      </c>
      <c r="B27" s="4">
        <v>780428699.47000015</v>
      </c>
      <c r="C27" t="s">
        <v>148</v>
      </c>
      <c r="L27" s="14"/>
      <c r="M27" s="14"/>
    </row>
    <row r="28" spans="1:13" x14ac:dyDescent="0.3">
      <c r="D28" s="61" t="s">
        <v>129</v>
      </c>
      <c r="E28" s="61" t="s">
        <v>130</v>
      </c>
      <c r="G28" s="93" t="s">
        <v>123</v>
      </c>
      <c r="H28" s="93" t="s">
        <v>122</v>
      </c>
      <c r="I28" s="93" t="s">
        <v>128</v>
      </c>
      <c r="J28" s="93"/>
      <c r="K28" s="93" t="s">
        <v>150</v>
      </c>
      <c r="L28" s="95"/>
      <c r="M28" s="95"/>
    </row>
    <row r="29" spans="1:13" ht="20.399999999999999" customHeight="1" x14ac:dyDescent="0.3">
      <c r="A29" t="s">
        <v>136</v>
      </c>
      <c r="B29" s="4">
        <f>(B17/B23)*B5</f>
        <v>106464060780665.11</v>
      </c>
      <c r="C29" t="s">
        <v>25</v>
      </c>
      <c r="D29" s="58">
        <f>BJ48-B29</f>
        <v>358341391136309.38</v>
      </c>
      <c r="E29" s="62">
        <f>BJ48/B29</f>
        <v>4.3658437270635053</v>
      </c>
      <c r="F29" s="4"/>
      <c r="G29" s="94"/>
      <c r="H29" s="94"/>
      <c r="I29" s="55" t="s">
        <v>109</v>
      </c>
      <c r="J29" s="55" t="s">
        <v>110</v>
      </c>
      <c r="K29" s="94"/>
      <c r="L29" s="95"/>
      <c r="M29" s="95"/>
    </row>
    <row r="30" spans="1:13" x14ac:dyDescent="0.3">
      <c r="A30" t="s">
        <v>137</v>
      </c>
      <c r="B30" s="4">
        <f>(B18/B24)*B6</f>
        <v>50401093495204</v>
      </c>
      <c r="C30" t="s">
        <v>25</v>
      </c>
      <c r="D30" s="58">
        <f>BJ49-B30</f>
        <v>164379814817471.31</v>
      </c>
      <c r="E30" s="62">
        <f>BJ49/B30</f>
        <v>4.261433501102772</v>
      </c>
      <c r="F30" s="4"/>
      <c r="G30" s="51" t="s">
        <v>120</v>
      </c>
      <c r="H30" s="51" t="s">
        <v>104</v>
      </c>
      <c r="I30" s="52" t="s">
        <v>151</v>
      </c>
      <c r="J30" s="52" t="s">
        <v>152</v>
      </c>
      <c r="K30" s="52" t="s">
        <v>155</v>
      </c>
      <c r="L30" s="83"/>
      <c r="M30" s="83"/>
    </row>
    <row r="31" spans="1:13" x14ac:dyDescent="0.3">
      <c r="A31" t="s">
        <v>138</v>
      </c>
      <c r="B31" s="4">
        <f>(B$19/B$25)*B$7</f>
        <v>38851638883679.547</v>
      </c>
      <c r="C31" t="s">
        <v>25</v>
      </c>
      <c r="D31" s="58">
        <f>BJ50-B31</f>
        <v>123339259297821.95</v>
      </c>
      <c r="E31" s="62">
        <f>BJ50/B31</f>
        <v>4.1746217879532805</v>
      </c>
      <c r="F31" s="4"/>
      <c r="G31" s="51" t="s">
        <v>117</v>
      </c>
      <c r="H31" s="51" t="s">
        <v>105</v>
      </c>
      <c r="I31" s="52" t="s">
        <v>111</v>
      </c>
      <c r="J31" s="52" t="s">
        <v>115</v>
      </c>
      <c r="K31" s="52" t="s">
        <v>156</v>
      </c>
      <c r="L31" s="83"/>
      <c r="M31" s="83"/>
    </row>
    <row r="32" spans="1:13" x14ac:dyDescent="0.3">
      <c r="A32" t="s">
        <v>139</v>
      </c>
      <c r="B32" s="4">
        <f>(B$20/B$26)*B$8</f>
        <v>19363433472679.637</v>
      </c>
      <c r="C32" t="s">
        <v>25</v>
      </c>
      <c r="D32" s="58">
        <f>BJ51-B32</f>
        <v>65914221302278.969</v>
      </c>
      <c r="E32" s="62">
        <f>BJ51/B32</f>
        <v>4.4040564859160458</v>
      </c>
      <c r="F32" s="4"/>
      <c r="G32" s="51" t="s">
        <v>118</v>
      </c>
      <c r="H32" s="51" t="s">
        <v>106</v>
      </c>
      <c r="I32" s="52" t="s">
        <v>112</v>
      </c>
      <c r="J32" s="52" t="s">
        <v>116</v>
      </c>
      <c r="K32" s="52" t="s">
        <v>157</v>
      </c>
      <c r="L32" s="83"/>
      <c r="M32" s="83"/>
    </row>
    <row r="33" spans="1:62" x14ac:dyDescent="0.3">
      <c r="A33" t="s">
        <v>140</v>
      </c>
      <c r="B33" s="4">
        <f>(B$21/B$27)*B$9</f>
        <v>10991853774320.273</v>
      </c>
      <c r="C33" t="s">
        <v>25</v>
      </c>
      <c r="D33" s="58">
        <f>BJ52-B33</f>
        <v>47376671167241.695</v>
      </c>
      <c r="E33" s="63">
        <f>BJ52/B33</f>
        <v>5.310162065467563</v>
      </c>
      <c r="F33" s="45"/>
      <c r="G33" s="51" t="s">
        <v>119</v>
      </c>
      <c r="H33" s="51" t="s">
        <v>107</v>
      </c>
      <c r="I33" s="52" t="s">
        <v>113</v>
      </c>
      <c r="J33" s="52" t="s">
        <v>126</v>
      </c>
      <c r="K33" s="52" t="s">
        <v>125</v>
      </c>
      <c r="L33" s="83"/>
      <c r="M33" s="83"/>
    </row>
    <row r="34" spans="1:62" x14ac:dyDescent="0.3">
      <c r="D34" s="59"/>
      <c r="E34" s="62"/>
      <c r="G34" s="53" t="s">
        <v>121</v>
      </c>
      <c r="H34" s="53" t="s">
        <v>108</v>
      </c>
      <c r="I34" s="54" t="s">
        <v>114</v>
      </c>
      <c r="J34" s="54" t="s">
        <v>124</v>
      </c>
      <c r="K34" s="54">
        <v>0</v>
      </c>
      <c r="L34" s="83"/>
      <c r="M34" s="83"/>
    </row>
    <row r="35" spans="1:62" x14ac:dyDescent="0.3">
      <c r="D35" s="59"/>
      <c r="E35" s="62"/>
      <c r="G35" s="50" t="s">
        <v>127</v>
      </c>
      <c r="H35" s="51"/>
      <c r="I35" s="52"/>
      <c r="J35" s="52"/>
      <c r="K35" s="52"/>
      <c r="L35" s="84"/>
      <c r="M35" s="14"/>
    </row>
    <row r="36" spans="1:62" x14ac:dyDescent="0.3">
      <c r="A36" t="s">
        <v>141</v>
      </c>
      <c r="B36" s="4">
        <f>(B17/B23)*B11</f>
        <v>182671838241597.69</v>
      </c>
      <c r="C36" t="s">
        <v>25</v>
      </c>
      <c r="D36" s="58">
        <f>BJ48-B36</f>
        <v>282133613675376.81</v>
      </c>
      <c r="E36" s="62">
        <f>BJ48/B36</f>
        <v>2.5444833554597137</v>
      </c>
      <c r="F36" s="4"/>
      <c r="L36" s="14"/>
      <c r="M36" s="14"/>
    </row>
    <row r="37" spans="1:62" x14ac:dyDescent="0.3">
      <c r="A37" t="s">
        <v>142</v>
      </c>
      <c r="B37" s="4">
        <f>(B18/B24)*B12</f>
        <v>78202445224149.844</v>
      </c>
      <c r="C37" t="s">
        <v>25</v>
      </c>
      <c r="D37" s="58">
        <f>BJ49-B37</f>
        <v>136578463088525.47</v>
      </c>
      <c r="E37" s="62">
        <f>BJ49/B37</f>
        <v>2.7464730507729498</v>
      </c>
    </row>
    <row r="38" spans="1:62" x14ac:dyDescent="0.3">
      <c r="A38" t="s">
        <v>143</v>
      </c>
      <c r="B38" s="4">
        <f>(B$19/B$25)*B13</f>
        <v>65619786564082.766</v>
      </c>
      <c r="C38" t="s">
        <v>25</v>
      </c>
      <c r="D38" s="58">
        <f>BJ50-B38</f>
        <v>96571111617418.734</v>
      </c>
      <c r="E38" s="62">
        <f>BJ50/B38</f>
        <v>2.47167671024211</v>
      </c>
    </row>
    <row r="39" spans="1:62" x14ac:dyDescent="0.3">
      <c r="A39" t="s">
        <v>144</v>
      </c>
      <c r="B39" s="4">
        <f>(B$20/B$26)*B14</f>
        <v>44647235753380.094</v>
      </c>
      <c r="C39" t="s">
        <v>25</v>
      </c>
      <c r="D39" s="58">
        <f>BJ51-B39</f>
        <v>40630419021578.516</v>
      </c>
      <c r="E39" s="62">
        <f>BJ51/B39</f>
        <v>1.9100321293351856</v>
      </c>
    </row>
    <row r="40" spans="1:62" x14ac:dyDescent="0.3">
      <c r="A40" t="s">
        <v>145</v>
      </c>
      <c r="B40" s="4">
        <f>(B$21/B$27)*B15</f>
        <v>35702059158997.188</v>
      </c>
      <c r="C40" t="s">
        <v>25</v>
      </c>
      <c r="D40" s="60">
        <f>BJ52-B40</f>
        <v>22666465782564.781</v>
      </c>
      <c r="E40" s="64">
        <f>BJ52/B40</f>
        <v>1.6348783884319082</v>
      </c>
      <c r="G40" s="4"/>
    </row>
    <row r="41" spans="1:62" x14ac:dyDescent="0.3">
      <c r="G41" s="25"/>
    </row>
    <row r="42" spans="1:62" x14ac:dyDescent="0.3">
      <c r="B42" s="17"/>
    </row>
    <row r="44" spans="1:62" ht="15" thickBot="1" x14ac:dyDescent="0.35">
      <c r="AF44" s="4"/>
      <c r="BG44" s="4">
        <f>BJ52-B40</f>
        <v>22666465782564.781</v>
      </c>
    </row>
    <row r="45" spans="1:62" ht="15" thickBot="1" x14ac:dyDescent="0.35">
      <c r="A45" s="92" t="s">
        <v>50</v>
      </c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1"/>
    </row>
    <row r="47" spans="1:62" x14ac:dyDescent="0.3">
      <c r="A47" t="s">
        <v>45</v>
      </c>
      <c r="B47" s="1">
        <v>1990</v>
      </c>
      <c r="C47" s="1">
        <v>1991</v>
      </c>
      <c r="D47" s="1">
        <v>1992</v>
      </c>
      <c r="E47" s="1">
        <v>1993</v>
      </c>
      <c r="F47" s="1">
        <v>1994</v>
      </c>
      <c r="G47" s="1">
        <v>1995</v>
      </c>
      <c r="H47" s="1">
        <v>1996</v>
      </c>
      <c r="I47" s="1">
        <v>1997</v>
      </c>
      <c r="J47" s="1">
        <v>1998</v>
      </c>
      <c r="K47" s="1">
        <v>1999</v>
      </c>
      <c r="L47" s="1">
        <v>2000</v>
      </c>
      <c r="M47" s="1">
        <v>2001</v>
      </c>
      <c r="N47" s="1">
        <v>2002</v>
      </c>
      <c r="O47" s="1">
        <v>2003</v>
      </c>
      <c r="P47" s="1">
        <v>2004</v>
      </c>
      <c r="Q47" s="1">
        <v>2005</v>
      </c>
      <c r="R47" s="1">
        <v>2006</v>
      </c>
      <c r="S47" s="1">
        <v>2007</v>
      </c>
      <c r="T47" s="1">
        <v>2008</v>
      </c>
      <c r="U47" s="1">
        <v>2009</v>
      </c>
      <c r="V47" s="1">
        <v>2010</v>
      </c>
      <c r="W47" s="1">
        <v>2011</v>
      </c>
      <c r="X47" s="1">
        <v>2012</v>
      </c>
      <c r="Y47" s="1">
        <v>2013</v>
      </c>
      <c r="Z47" s="1">
        <v>2014</v>
      </c>
      <c r="AA47" s="1">
        <v>2015</v>
      </c>
      <c r="AB47" s="1">
        <v>2016</v>
      </c>
      <c r="AC47" s="1">
        <v>2017</v>
      </c>
      <c r="AD47" s="1">
        <v>2018</v>
      </c>
      <c r="AE47" s="1">
        <v>2019</v>
      </c>
      <c r="AF47" s="1">
        <v>2020</v>
      </c>
      <c r="AG47" s="1">
        <v>2021</v>
      </c>
      <c r="AH47" s="1">
        <v>2022</v>
      </c>
      <c r="AI47" s="1">
        <v>2023</v>
      </c>
      <c r="AJ47" s="1">
        <v>2024</v>
      </c>
      <c r="AK47" s="1">
        <v>2025</v>
      </c>
      <c r="AL47" s="1">
        <v>2026</v>
      </c>
      <c r="AM47" s="1">
        <v>2027</v>
      </c>
      <c r="AN47" s="1">
        <v>2028</v>
      </c>
      <c r="AO47" s="1">
        <v>2029</v>
      </c>
      <c r="AP47" s="1">
        <v>2030</v>
      </c>
      <c r="AQ47" s="1">
        <v>2031</v>
      </c>
      <c r="AR47" s="1">
        <v>2032</v>
      </c>
      <c r="AS47" s="1">
        <v>2033</v>
      </c>
      <c r="AT47" s="1">
        <v>2034</v>
      </c>
      <c r="AU47" s="1">
        <v>2035</v>
      </c>
      <c r="AV47" s="1">
        <v>2036</v>
      </c>
      <c r="AW47" s="1">
        <v>2037</v>
      </c>
      <c r="AX47" s="1">
        <v>2038</v>
      </c>
      <c r="AY47" s="1">
        <v>2039</v>
      </c>
      <c r="AZ47" s="1">
        <v>2040</v>
      </c>
      <c r="BA47" s="1">
        <v>2041</v>
      </c>
      <c r="BB47" s="1">
        <v>2042</v>
      </c>
      <c r="BC47" s="1">
        <v>2043</v>
      </c>
      <c r="BD47" s="1">
        <v>2044</v>
      </c>
      <c r="BE47" s="1">
        <v>2045</v>
      </c>
      <c r="BF47" s="1">
        <v>2046</v>
      </c>
      <c r="BG47" s="1">
        <v>2047</v>
      </c>
      <c r="BH47" s="1">
        <v>2048</v>
      </c>
      <c r="BI47" s="1">
        <v>2049</v>
      </c>
      <c r="BJ47" s="1">
        <v>2050</v>
      </c>
    </row>
    <row r="48" spans="1:62" s="47" customFormat="1" x14ac:dyDescent="0.3">
      <c r="A48" s="42" t="s">
        <v>92</v>
      </c>
      <c r="B48" s="46">
        <f>'Emissions and targets'!B14+HistoricalBudget!B5</f>
        <v>255664759308151.75</v>
      </c>
      <c r="C48" s="46">
        <f>B48+'Emissions and targets'!C$14</f>
        <v>261189963913201.72</v>
      </c>
      <c r="D48" s="46">
        <f>C48+'Emissions and targets'!D$14</f>
        <v>266707933836087.72</v>
      </c>
      <c r="E48" s="46">
        <f>D48+'Emissions and targets'!E$14</f>
        <v>272191637574379.72</v>
      </c>
      <c r="F48" s="46">
        <f>E48+'Emissions and targets'!F$14</f>
        <v>277646413510800.56</v>
      </c>
      <c r="G48" s="46">
        <f>F48+'Emissions and targets'!G$14</f>
        <v>282243269232315.19</v>
      </c>
      <c r="H48" s="46">
        <f>G48+'Emissions and targets'!H$14</f>
        <v>287503842843743.94</v>
      </c>
      <c r="I48" s="46">
        <f>H48+'Emissions and targets'!I$14</f>
        <v>292477076042808.13</v>
      </c>
      <c r="J48" s="46">
        <f>I48+'Emissions and targets'!J$14</f>
        <v>297547354160153.25</v>
      </c>
      <c r="K48" s="46">
        <f>J48+'Emissions and targets'!K$14</f>
        <v>302614553735472.81</v>
      </c>
      <c r="L48" s="46">
        <f>K48+'Emissions and targets'!L$14</f>
        <v>307795195747926.44</v>
      </c>
      <c r="M48" s="46">
        <f>L48+'Emissions and targets'!M$14</f>
        <v>312911089234883.31</v>
      </c>
      <c r="N48" s="46">
        <f>M48+'Emissions and targets'!N$14</f>
        <v>318051388633138</v>
      </c>
      <c r="O48" s="46">
        <f>N48+'Emissions and targets'!O$14</f>
        <v>323382072566024.38</v>
      </c>
      <c r="P48" s="46">
        <f>O48+'Emissions and targets'!P$14</f>
        <v>328732759935801.94</v>
      </c>
      <c r="Q48" s="46">
        <f>P48+'Emissions and targets'!Q$14</f>
        <v>334158627188873</v>
      </c>
      <c r="R48" s="46">
        <f>Q48+'Emissions and targets'!R$14</f>
        <v>339686380587525.25</v>
      </c>
      <c r="S48" s="46">
        <f>R48+'Emissions and targets'!S$14</f>
        <v>345288243563564</v>
      </c>
      <c r="T48" s="46">
        <f>S48+'Emissions and targets'!T$14</f>
        <v>350721626844326.69</v>
      </c>
      <c r="U48" s="46">
        <f>T48+'Emissions and targets'!U$14</f>
        <v>355698616938646.94</v>
      </c>
      <c r="V48" s="46">
        <f>U48+'Emissions and targets'!V$14</f>
        <v>360703720322167.88</v>
      </c>
      <c r="W48" s="46">
        <f>V48+'Emissions and targets'!W$14</f>
        <v>365760384920598.38</v>
      </c>
      <c r="X48" s="46">
        <f>W48+'Emissions and targets'!X$14</f>
        <v>370432526678618.56</v>
      </c>
      <c r="Y48" s="46">
        <f>X48+'Emissions and targets'!Y$14</f>
        <v>375010680084726.75</v>
      </c>
      <c r="Z48" s="46">
        <f>Y48+'Emissions and targets'!Z$14</f>
        <v>379527797142015.69</v>
      </c>
      <c r="AA48" s="46">
        <f>Z48+'Emissions and targets'!AA$14</f>
        <v>383989981737852.5</v>
      </c>
      <c r="AB48" s="46">
        <f>AA48+'Emissions and targets'!AB$14</f>
        <v>388417974394856.38</v>
      </c>
      <c r="AC48" s="46">
        <f>AB48+'Emissions and targets'!AC$14</f>
        <v>392864054192274</v>
      </c>
      <c r="AD48" s="46">
        <f>AC48+'Emissions and targets'!AD$14</f>
        <v>397476526081914.81</v>
      </c>
      <c r="AE48" s="46">
        <f>AD48+'Emissions and targets'!AE$14</f>
        <v>401920962110396.81</v>
      </c>
      <c r="AF48" s="46">
        <f>AE48+'Emissions and targets'!AF$14</f>
        <v>406436926975412.38</v>
      </c>
      <c r="AG48" s="46">
        <f>AF48+'Emissions and targets'!AG$14</f>
        <v>410754114142519.19</v>
      </c>
      <c r="AH48" s="46">
        <f>AG48+'Emissions and targets'!AH$14</f>
        <v>414872523611717.25</v>
      </c>
      <c r="AI48" s="46">
        <f>AH48+'Emissions and targets'!AI$14</f>
        <v>418792155383006.56</v>
      </c>
      <c r="AJ48" s="46">
        <f>AI48+'Emissions and targets'!AJ$14</f>
        <v>422513009456387.13</v>
      </c>
      <c r="AK48" s="46">
        <f>AJ48+'Emissions and targets'!AK$14</f>
        <v>426035085831858.94</v>
      </c>
      <c r="AL48" s="46">
        <f>AK48+'Emissions and targets'!AL$14</f>
        <v>429360366345583.13</v>
      </c>
      <c r="AM48" s="46">
        <f>AL48+'Emissions and targets'!AM$14</f>
        <v>432488850997559.75</v>
      </c>
      <c r="AN48" s="46">
        <f>AM48+'Emissions and targets'!AN$14</f>
        <v>435420539787788.75</v>
      </c>
      <c r="AO48" s="46">
        <f>AN48+'Emissions and targets'!AO$14</f>
        <v>438155432716270.13</v>
      </c>
      <c r="AP48" s="46">
        <f>AO48+'Emissions and targets'!AP$14</f>
        <v>440693529783003.88</v>
      </c>
      <c r="AQ48" s="46">
        <f>AP48+'Emissions and targets'!AQ$14</f>
        <v>443104721996400.94</v>
      </c>
      <c r="AR48" s="46">
        <f>AQ48+'Emissions and targets'!AR$14</f>
        <v>445389009356461.31</v>
      </c>
      <c r="AS48" s="46">
        <f>AR48+'Emissions and targets'!AS$14</f>
        <v>447546391863185</v>
      </c>
      <c r="AT48" s="46">
        <f>AS48+'Emissions and targets'!AT$14</f>
        <v>449576869516572</v>
      </c>
      <c r="AU48" s="46">
        <f>AT48+'Emissions and targets'!AU$14</f>
        <v>451480442316622.31</v>
      </c>
      <c r="AV48" s="46">
        <f>AU48+'Emissions and targets'!AV$14</f>
        <v>453257110263335.94</v>
      </c>
      <c r="AW48" s="46">
        <f>AV48+'Emissions and targets'!AW$14</f>
        <v>454906873356712.88</v>
      </c>
      <c r="AX48" s="46">
        <f>AW48+'Emissions and targets'!AX$14</f>
        <v>456429731596753.13</v>
      </c>
      <c r="AY48" s="46">
        <f>AX48+'Emissions and targets'!AY$14</f>
        <v>457825684983456.69</v>
      </c>
      <c r="AZ48" s="46">
        <f>AY48+'Emissions and targets'!AZ$14</f>
        <v>459094733516823.56</v>
      </c>
      <c r="BA48" s="46">
        <f>AZ48+'Emissions and targets'!BA$14</f>
        <v>460236877196853.75</v>
      </c>
      <c r="BB48" s="46">
        <f>BA48+'Emissions and targets'!BB$14</f>
        <v>461252116023547.25</v>
      </c>
      <c r="BC48" s="46">
        <f>BB48+'Emissions and targets'!BC$14</f>
        <v>462140449996904.06</v>
      </c>
      <c r="BD48" s="46">
        <f>BC48+'Emissions and targets'!BD$14</f>
        <v>462901879116924.19</v>
      </c>
      <c r="BE48" s="46">
        <f>BD48+'Emissions and targets'!BE$14</f>
        <v>463536403383607.63</v>
      </c>
      <c r="BF48" s="46">
        <f>BE48+'Emissions and targets'!BF$14</f>
        <v>464044022796954.38</v>
      </c>
      <c r="BG48" s="46">
        <f>BF48+'Emissions and targets'!BG$14</f>
        <v>464424737356964.44</v>
      </c>
      <c r="BH48" s="46">
        <f>BG48+'Emissions and targets'!BH$14</f>
        <v>464678547063637.81</v>
      </c>
      <c r="BI48" s="46">
        <f>BH48+'Emissions and targets'!BI$14</f>
        <v>464805451916974.5</v>
      </c>
      <c r="BJ48" s="46">
        <f>BI48+'Emissions and targets'!BJ$14</f>
        <v>464805451916974.5</v>
      </c>
    </row>
    <row r="49" spans="1:62" x14ac:dyDescent="0.3">
      <c r="A49" s="5" t="s">
        <v>46</v>
      </c>
      <c r="B49" s="38">
        <f>'Emissions and targets'!B14</f>
        <v>5640215703852.7412</v>
      </c>
      <c r="C49" s="38">
        <f>B49+'Emissions and targets'!C$14</f>
        <v>11165420308902.703</v>
      </c>
      <c r="D49" s="38">
        <f>C49+'Emissions and targets'!D$14</f>
        <v>16683390231788.701</v>
      </c>
      <c r="E49" s="38">
        <f>D49+'Emissions and targets'!E$14</f>
        <v>22167093970080.703</v>
      </c>
      <c r="F49" s="38">
        <f>E49+'Emissions and targets'!F$14</f>
        <v>27621869906501.555</v>
      </c>
      <c r="G49" s="38">
        <f>F49+'Emissions and targets'!G$14</f>
        <v>32218725628016.152</v>
      </c>
      <c r="H49" s="38">
        <f>G49+'Emissions and targets'!H$14</f>
        <v>37479299239444.914</v>
      </c>
      <c r="I49" s="38">
        <f>H49+'Emissions and targets'!I$14</f>
        <v>42452532438509.109</v>
      </c>
      <c r="J49" s="38">
        <f>I49+'Emissions and targets'!J$14</f>
        <v>47522810555854.234</v>
      </c>
      <c r="K49" s="38">
        <f>J49+'Emissions and targets'!K$14</f>
        <v>52590010131173.781</v>
      </c>
      <c r="L49" s="38">
        <f>K49+'Emissions and targets'!L$14</f>
        <v>57770652143627.398</v>
      </c>
      <c r="M49" s="38">
        <f>L49+'Emissions and targets'!M$14</f>
        <v>62886545630584.266</v>
      </c>
      <c r="N49" s="38">
        <f>M49+'Emissions and targets'!N$14</f>
        <v>68026845028838.938</v>
      </c>
      <c r="O49" s="38">
        <f>N49+'Emissions and targets'!O$14</f>
        <v>73357528961725.313</v>
      </c>
      <c r="P49" s="38">
        <f>O49+'Emissions and targets'!P$14</f>
        <v>78708216331502.859</v>
      </c>
      <c r="Q49" s="38">
        <f>P49+'Emissions and targets'!Q$14</f>
        <v>84134083584573.906</v>
      </c>
      <c r="R49" s="38">
        <f>Q49+'Emissions and targets'!R$14</f>
        <v>89661836983226.172</v>
      </c>
      <c r="S49" s="38">
        <f>R49+'Emissions and targets'!S$14</f>
        <v>95263699959264.953</v>
      </c>
      <c r="T49" s="38">
        <f>S49+'Emissions and targets'!T$14</f>
        <v>100697083240027.63</v>
      </c>
      <c r="U49" s="38">
        <f>T49+'Emissions and targets'!U$14</f>
        <v>105674073334347.84</v>
      </c>
      <c r="V49" s="38">
        <f>U49+'Emissions and targets'!V$14</f>
        <v>110679176717868.77</v>
      </c>
      <c r="W49" s="38">
        <f>V49+'Emissions and targets'!W$14</f>
        <v>115735841316299.28</v>
      </c>
      <c r="X49" s="38">
        <f>W49+'Emissions and targets'!X$14</f>
        <v>120407983074319.45</v>
      </c>
      <c r="Y49" s="38">
        <f>X49+'Emissions and targets'!Y$14</f>
        <v>124986136480427.64</v>
      </c>
      <c r="Z49" s="38">
        <f>Y49+'Emissions and targets'!Z$14</f>
        <v>129503253537716.56</v>
      </c>
      <c r="AA49" s="38">
        <f>Z49+'Emissions and targets'!AA$14</f>
        <v>133965438133553.36</v>
      </c>
      <c r="AB49" s="38">
        <f>AA49+'Emissions and targets'!AB$14</f>
        <v>138393430790557.22</v>
      </c>
      <c r="AC49" s="38">
        <f>AB49+'Emissions and targets'!AC$14</f>
        <v>142839510587974.88</v>
      </c>
      <c r="AD49" s="38">
        <f>AC49+'Emissions and targets'!AD$14</f>
        <v>147451982477615.69</v>
      </c>
      <c r="AE49" s="38">
        <f>AD49+'Emissions and targets'!AE$14</f>
        <v>151896418506097.69</v>
      </c>
      <c r="AF49" s="38">
        <f>AE49+'Emissions and targets'!AF$14</f>
        <v>156412383371113.25</v>
      </c>
      <c r="AG49" s="38">
        <f>AF49+'Emissions and targets'!AG$14</f>
        <v>160729570538220.06</v>
      </c>
      <c r="AH49" s="38">
        <f>AG49+'Emissions and targets'!AH$14</f>
        <v>164847980007418.13</v>
      </c>
      <c r="AI49" s="38">
        <f>AH49+'Emissions and targets'!AI$14</f>
        <v>168767611778707.44</v>
      </c>
      <c r="AJ49" s="38">
        <f>AI49+'Emissions and targets'!AJ$14</f>
        <v>172488465852088.03</v>
      </c>
      <c r="AK49" s="38">
        <f>AJ49+'Emissions and targets'!AK$14</f>
        <v>176010542227559.88</v>
      </c>
      <c r="AL49" s="38">
        <f>AK49+'Emissions and targets'!AL$14</f>
        <v>179335822741284.09</v>
      </c>
      <c r="AM49" s="38">
        <f>AL49+'Emissions and targets'!AM$14</f>
        <v>182464307393260.69</v>
      </c>
      <c r="AN49" s="38">
        <f>AM49+'Emissions and targets'!AN$14</f>
        <v>185395996183489.66</v>
      </c>
      <c r="AO49" s="38">
        <f>AN49+'Emissions and targets'!AO$14</f>
        <v>188130889111971</v>
      </c>
      <c r="AP49" s="38">
        <f>AO49+'Emissions and targets'!AP$14</f>
        <v>190668986178704.72</v>
      </c>
      <c r="AQ49" s="38">
        <f>AP49+'Emissions and targets'!AQ$14</f>
        <v>193080178392101.75</v>
      </c>
      <c r="AR49" s="38">
        <f>AQ49+'Emissions and targets'!AR$14</f>
        <v>195364465752162.13</v>
      </c>
      <c r="AS49" s="38">
        <f>AR49+'Emissions and targets'!AS$14</f>
        <v>197521848258885.81</v>
      </c>
      <c r="AT49" s="38">
        <f>AS49+'Emissions and targets'!AT$14</f>
        <v>199552325912272.81</v>
      </c>
      <c r="AU49" s="38">
        <f>AT49+'Emissions and targets'!AU$14</f>
        <v>201455898712323.13</v>
      </c>
      <c r="AV49" s="38">
        <f>AU49+'Emissions and targets'!AV$14</f>
        <v>203232566659036.75</v>
      </c>
      <c r="AW49" s="38">
        <f>AV49+'Emissions and targets'!AW$14</f>
        <v>204882329752413.69</v>
      </c>
      <c r="AX49" s="38">
        <f>AW49+'Emissions and targets'!AX$14</f>
        <v>206405187992453.94</v>
      </c>
      <c r="AY49" s="38">
        <f>AX49+'Emissions and targets'!AY$14</f>
        <v>207801141379157.5</v>
      </c>
      <c r="AZ49" s="38">
        <f>AY49+'Emissions and targets'!AZ$14</f>
        <v>209070189912524.38</v>
      </c>
      <c r="BA49" s="38">
        <f>AZ49+'Emissions and targets'!BA$14</f>
        <v>210212333592554.56</v>
      </c>
      <c r="BB49" s="38">
        <f>BA49+'Emissions and targets'!BB$14</f>
        <v>211227572419248.06</v>
      </c>
      <c r="BC49" s="38">
        <f>BB49+'Emissions and targets'!BC$14</f>
        <v>212115906392604.88</v>
      </c>
      <c r="BD49" s="38">
        <f>BC49+'Emissions and targets'!BD$14</f>
        <v>212877335512625</v>
      </c>
      <c r="BE49" s="38">
        <f>BD49+'Emissions and targets'!BE$14</f>
        <v>213511859779308.44</v>
      </c>
      <c r="BF49" s="38">
        <f>BE49+'Emissions and targets'!BF$14</f>
        <v>214019479192655.19</v>
      </c>
      <c r="BG49" s="38">
        <f>BF49+'Emissions and targets'!BG$14</f>
        <v>214400193752665.25</v>
      </c>
      <c r="BH49" s="38">
        <f>BG49+'Emissions and targets'!BH$14</f>
        <v>214654003459338.63</v>
      </c>
      <c r="BI49" s="38">
        <f>BH49+'Emissions and targets'!BI$14</f>
        <v>214780908312675.31</v>
      </c>
      <c r="BJ49" s="38">
        <f>BI49+'Emissions and targets'!BJ$14</f>
        <v>214780908312675.31</v>
      </c>
    </row>
    <row r="50" spans="1:62" x14ac:dyDescent="0.3">
      <c r="A50" s="5" t="s">
        <v>47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>
        <f>'Emissions and targets'!L14</f>
        <v>5180642012453.6172</v>
      </c>
      <c r="M50" s="38">
        <f>L50+'Emissions and targets'!M$14</f>
        <v>10296535499410.488</v>
      </c>
      <c r="N50" s="38">
        <f>M50+'Emissions and targets'!N$14</f>
        <v>15436834897665.16</v>
      </c>
      <c r="O50" s="38">
        <f>N50+'Emissions and targets'!O$14</f>
        <v>20767518830551.527</v>
      </c>
      <c r="P50" s="38">
        <f>O50+'Emissions and targets'!P$14</f>
        <v>26118206200329.066</v>
      </c>
      <c r="Q50" s="38">
        <f>P50+'Emissions and targets'!Q$14</f>
        <v>31544073453400.105</v>
      </c>
      <c r="R50" s="38">
        <f>Q50+'Emissions and targets'!R$14</f>
        <v>37071826852052.367</v>
      </c>
      <c r="S50" s="38">
        <f>R50+'Emissions and targets'!S$14</f>
        <v>42673689828091.141</v>
      </c>
      <c r="T50" s="38">
        <f>S50+'Emissions and targets'!T$14</f>
        <v>48107073108853.813</v>
      </c>
      <c r="U50" s="38">
        <f>T50+'Emissions and targets'!U$14</f>
        <v>53084063203174.031</v>
      </c>
      <c r="V50" s="38">
        <f>U50+'Emissions and targets'!V$14</f>
        <v>58089166586694.945</v>
      </c>
      <c r="W50" s="38">
        <f>V50+'Emissions and targets'!W$14</f>
        <v>63145831185125.461</v>
      </c>
      <c r="X50" s="38">
        <f>W50+'Emissions and targets'!X$14</f>
        <v>67817972943145.641</v>
      </c>
      <c r="Y50" s="38">
        <f>X50+'Emissions and targets'!Y$14</f>
        <v>72396126349253.828</v>
      </c>
      <c r="Z50" s="38">
        <f>Y50+'Emissions and targets'!Z$14</f>
        <v>76913243406542.75</v>
      </c>
      <c r="AA50" s="38">
        <f>Z50+'Emissions and targets'!AA$14</f>
        <v>81375428002379.547</v>
      </c>
      <c r="AB50" s="38">
        <f>AA50+'Emissions and targets'!AB$14</f>
        <v>85803420659383.406</v>
      </c>
      <c r="AC50" s="38">
        <f>AB50+'Emissions and targets'!AC$14</f>
        <v>90249500456801.047</v>
      </c>
      <c r="AD50" s="38">
        <f>AC50+'Emissions and targets'!AD$14</f>
        <v>94861972346441.859</v>
      </c>
      <c r="AE50" s="38">
        <f>AD50+'Emissions and targets'!AE$14</f>
        <v>99306408374923.844</v>
      </c>
      <c r="AF50" s="38">
        <f>AE50+'Emissions and targets'!AF$14</f>
        <v>103822373239939.39</v>
      </c>
      <c r="AG50" s="38">
        <f>AF50+'Emissions and targets'!AG$14</f>
        <v>108139560407046.2</v>
      </c>
      <c r="AH50" s="38">
        <f>AG50+'Emissions and targets'!AH$14</f>
        <v>112257969876244.27</v>
      </c>
      <c r="AI50" s="38">
        <f>AH50+'Emissions and targets'!AI$14</f>
        <v>116177601647533.59</v>
      </c>
      <c r="AJ50" s="38">
        <f>AI50+'Emissions and targets'!AJ$14</f>
        <v>119898455720914.17</v>
      </c>
      <c r="AK50" s="38">
        <f>AJ50+'Emissions and targets'!AK$14</f>
        <v>123420532096386.02</v>
      </c>
      <c r="AL50" s="38">
        <f>AK50+'Emissions and targets'!AL$14</f>
        <v>126745812610110.23</v>
      </c>
      <c r="AM50" s="38">
        <f>AL50+'Emissions and targets'!AM$14</f>
        <v>129874297262086.83</v>
      </c>
      <c r="AN50" s="38">
        <f>AM50+'Emissions and targets'!AN$14</f>
        <v>132805986052315.8</v>
      </c>
      <c r="AO50" s="38">
        <f>AN50+'Emissions and targets'!AO$14</f>
        <v>135540878980797.16</v>
      </c>
      <c r="AP50" s="38">
        <f>AO50+'Emissions and targets'!AP$14</f>
        <v>138078976047530.89</v>
      </c>
      <c r="AQ50" s="38">
        <f>AP50+'Emissions and targets'!AQ$14</f>
        <v>140490168260927.94</v>
      </c>
      <c r="AR50" s="38">
        <f>AQ50+'Emissions and targets'!AR$14</f>
        <v>142774455620988.31</v>
      </c>
      <c r="AS50" s="38">
        <f>AR50+'Emissions and targets'!AS$14</f>
        <v>144931838127712</v>
      </c>
      <c r="AT50" s="38">
        <f>AS50+'Emissions and targets'!AT$14</f>
        <v>146962315781099</v>
      </c>
      <c r="AU50" s="38">
        <f>AT50+'Emissions and targets'!AU$14</f>
        <v>148865888581149.31</v>
      </c>
      <c r="AV50" s="38">
        <f>AU50+'Emissions and targets'!AV$14</f>
        <v>150642556527862.94</v>
      </c>
      <c r="AW50" s="38">
        <f>AV50+'Emissions and targets'!AW$14</f>
        <v>152292319621239.88</v>
      </c>
      <c r="AX50" s="38">
        <f>AW50+'Emissions and targets'!AX$14</f>
        <v>153815177861280.13</v>
      </c>
      <c r="AY50" s="38">
        <f>AX50+'Emissions and targets'!AY$14</f>
        <v>155211131247983.69</v>
      </c>
      <c r="AZ50" s="38">
        <f>AY50+'Emissions and targets'!AZ$14</f>
        <v>156480179781350.56</v>
      </c>
      <c r="BA50" s="38">
        <f>AZ50+'Emissions and targets'!BA$14</f>
        <v>157622323461380.75</v>
      </c>
      <c r="BB50" s="38">
        <f>BA50+'Emissions and targets'!BB$14</f>
        <v>158637562288074.25</v>
      </c>
      <c r="BC50" s="38">
        <f>BB50+'Emissions and targets'!BC$14</f>
        <v>159525896261431.06</v>
      </c>
      <c r="BD50" s="38">
        <f>BC50+'Emissions and targets'!BD$14</f>
        <v>160287325381451.19</v>
      </c>
      <c r="BE50" s="38">
        <f>BD50+'Emissions and targets'!BE$14</f>
        <v>160921849648134.63</v>
      </c>
      <c r="BF50" s="38">
        <f>BE50+'Emissions and targets'!BF$14</f>
        <v>161429469061481.38</v>
      </c>
      <c r="BG50" s="38">
        <f>BF50+'Emissions and targets'!BG$14</f>
        <v>161810183621491.44</v>
      </c>
      <c r="BH50" s="38">
        <f>BG50+'Emissions and targets'!BH$14</f>
        <v>162063993328164.81</v>
      </c>
      <c r="BI50" s="38">
        <f>BH50+'Emissions and targets'!BI$14</f>
        <v>162190898181501.5</v>
      </c>
      <c r="BJ50" s="38">
        <f>BI50+'Emissions and targets'!BJ$14</f>
        <v>162190898181501.5</v>
      </c>
    </row>
    <row r="51" spans="1:62" x14ac:dyDescent="0.3">
      <c r="A51" s="5" t="s">
        <v>48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>
        <f>'Emissions and targets'!AA14</f>
        <v>4462184595836.8027</v>
      </c>
      <c r="AB51" s="38">
        <f>AA51+'Emissions and targets'!AB14</f>
        <v>8890177252840.6602</v>
      </c>
      <c r="AC51" s="38">
        <f>AB51+'Emissions and targets'!AC14</f>
        <v>13336257050258.305</v>
      </c>
      <c r="AD51" s="38">
        <f>AC51+'Emissions and targets'!AD14</f>
        <v>17948728939899.121</v>
      </c>
      <c r="AE51" s="38">
        <f>AD51+'Emissions and targets'!AE14</f>
        <v>22393164968381.109</v>
      </c>
      <c r="AF51" s="38">
        <f>AE51+'Emissions and targets'!AF14</f>
        <v>26909129833396.656</v>
      </c>
      <c r="AG51" s="38">
        <f>AF51+'Emissions and targets'!AG14</f>
        <v>31226317000503.461</v>
      </c>
      <c r="AH51" s="38">
        <f>AG51+'Emissions and targets'!AH14</f>
        <v>35344726469701.523</v>
      </c>
      <c r="AI51" s="38">
        <f>AH51+'Emissions and targets'!AI14</f>
        <v>39264358240990.844</v>
      </c>
      <c r="AJ51" s="38">
        <f>AI51+'Emissions and targets'!AJ14</f>
        <v>42985212314371.422</v>
      </c>
      <c r="AK51" s="38">
        <f>AJ51+'Emissions and targets'!AK14</f>
        <v>46507288689843.258</v>
      </c>
      <c r="AL51" s="38">
        <f>AK51+'Emissions and targets'!AL14</f>
        <v>49832569203567.477</v>
      </c>
      <c r="AM51" s="38">
        <f>AL51+'Emissions and targets'!AM14</f>
        <v>52961053855544.07</v>
      </c>
      <c r="AN51" s="38">
        <f>AM51+'Emissions and targets'!AN14</f>
        <v>55892742645773.047</v>
      </c>
      <c r="AO51" s="38">
        <f>AN51+'Emissions and targets'!AO14</f>
        <v>58627635574254.398</v>
      </c>
      <c r="AP51" s="38">
        <f>AO51+'Emissions and targets'!AP14</f>
        <v>61165732640988.133</v>
      </c>
      <c r="AQ51" s="38">
        <f>AP51+'Emissions and targets'!AQ14</f>
        <v>63576924854385.18</v>
      </c>
      <c r="AR51" s="38">
        <f>AQ51+'Emissions and targets'!AR14</f>
        <v>65861212214445.539</v>
      </c>
      <c r="AS51" s="38">
        <f>AR51+'Emissions and targets'!AS14</f>
        <v>68018594721169.211</v>
      </c>
      <c r="AT51" s="38">
        <f>AS51+'Emissions and targets'!AT14</f>
        <v>70049072374556.195</v>
      </c>
      <c r="AU51" s="38">
        <f>AT51+'Emissions and targets'!AU14</f>
        <v>71952645174606.5</v>
      </c>
      <c r="AV51" s="38">
        <f>AU51+'Emissions and targets'!AV14</f>
        <v>73729313121320.109</v>
      </c>
      <c r="AW51" s="38">
        <f>AV51+'Emissions and targets'!AW14</f>
        <v>75379076214697.031</v>
      </c>
      <c r="AX51" s="38">
        <f>AW51+'Emissions and targets'!AX14</f>
        <v>76901934454737.266</v>
      </c>
      <c r="AY51" s="38">
        <f>AX51+'Emissions and targets'!AY14</f>
        <v>78297887841440.813</v>
      </c>
      <c r="AZ51" s="38">
        <f>AY51+'Emissions and targets'!AZ14</f>
        <v>79566936374807.672</v>
      </c>
      <c r="BA51" s="38">
        <f>AZ51+'Emissions and targets'!BA14</f>
        <v>80709080054837.859</v>
      </c>
      <c r="BB51" s="38">
        <f>BA51+'Emissions and targets'!BB14</f>
        <v>81724318881531.359</v>
      </c>
      <c r="BC51" s="38">
        <f>BB51+'Emissions and targets'!BC14</f>
        <v>82612652854888.172</v>
      </c>
      <c r="BD51" s="38">
        <f>BC51+'Emissions and targets'!BD14</f>
        <v>83374081974908.297</v>
      </c>
      <c r="BE51" s="38">
        <f>BD51+'Emissions and targets'!BE14</f>
        <v>84008606241591.734</v>
      </c>
      <c r="BF51" s="38">
        <f>BE51+'Emissions and targets'!BF14</f>
        <v>84516225654938.484</v>
      </c>
      <c r="BG51" s="38">
        <f>BF51+'Emissions and targets'!BG14</f>
        <v>84896940214948.547</v>
      </c>
      <c r="BH51" s="38">
        <f>BG51+'Emissions and targets'!BH14</f>
        <v>85150749921621.922</v>
      </c>
      <c r="BI51" s="38">
        <f>BH51+'Emissions and targets'!BI14</f>
        <v>85277654774958.609</v>
      </c>
      <c r="BJ51" s="38">
        <f>BI51+'Emissions and targets'!BJ14</f>
        <v>85277654774958.609</v>
      </c>
    </row>
    <row r="52" spans="1:62" x14ac:dyDescent="0.3">
      <c r="A52" s="5" t="s">
        <v>49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38"/>
      <c r="AB52" s="38"/>
      <c r="AC52" s="38"/>
      <c r="AD52" s="38"/>
      <c r="AE52" s="38"/>
      <c r="AF52" s="38"/>
      <c r="AG52" s="38">
        <f>'Emissions and targets'!AG14</f>
        <v>4317187167106.8062</v>
      </c>
      <c r="AH52" s="38">
        <f>AG52+'Emissions and targets'!AH14</f>
        <v>8435596636304.8711</v>
      </c>
      <c r="AI52" s="38">
        <f>AH52+'Emissions and targets'!AI14</f>
        <v>12355228407594.193</v>
      </c>
      <c r="AJ52" s="38">
        <f>AI52+'Emissions and targets'!AJ14</f>
        <v>16076082480974.773</v>
      </c>
      <c r="AK52" s="38">
        <f>AJ52+'Emissions and targets'!AK14</f>
        <v>19598158856446.613</v>
      </c>
      <c r="AL52" s="38">
        <f>AK52+'Emissions and targets'!AL14</f>
        <v>22923439370170.832</v>
      </c>
      <c r="AM52" s="38">
        <f>AL52+'Emissions and targets'!AM14</f>
        <v>26051924022147.43</v>
      </c>
      <c r="AN52" s="38">
        <f>AM52+'Emissions and targets'!AN14</f>
        <v>28983612812376.406</v>
      </c>
      <c r="AO52" s="38">
        <f>AN52+'Emissions and targets'!AO14</f>
        <v>31718505740857.762</v>
      </c>
      <c r="AP52" s="38">
        <f>AO52+'Emissions and targets'!AP14</f>
        <v>34256602807591.496</v>
      </c>
      <c r="AQ52" s="38">
        <f>AP52+'Emissions and targets'!AQ14</f>
        <v>36667795020988.547</v>
      </c>
      <c r="AR52" s="38">
        <f>AQ52+'Emissions and targets'!AR14</f>
        <v>38952082381048.906</v>
      </c>
      <c r="AS52" s="38">
        <f>AR52+'Emissions and targets'!AS14</f>
        <v>41109464887772.578</v>
      </c>
      <c r="AT52" s="38">
        <f>AS52+'Emissions and targets'!AT14</f>
        <v>43139942541159.563</v>
      </c>
      <c r="AU52" s="38">
        <f>AT52+'Emissions and targets'!AU14</f>
        <v>45043515341209.859</v>
      </c>
      <c r="AV52" s="38">
        <f>AU52+'Emissions and targets'!AV14</f>
        <v>46820183287923.477</v>
      </c>
      <c r="AW52" s="38">
        <f>AV52+'Emissions and targets'!AW14</f>
        <v>48469946381300.406</v>
      </c>
      <c r="AX52" s="38">
        <f>AW52+'Emissions and targets'!AX14</f>
        <v>49992804621340.648</v>
      </c>
      <c r="AY52" s="38">
        <f>AX52+'Emissions and targets'!AY14</f>
        <v>51388758008044.203</v>
      </c>
      <c r="AZ52" s="38">
        <f>AY52+'Emissions and targets'!AZ14</f>
        <v>52657806541411.07</v>
      </c>
      <c r="BA52" s="38">
        <f>AZ52+'Emissions and targets'!BA14</f>
        <v>53799950221441.25</v>
      </c>
      <c r="BB52" s="38">
        <f>BA52+'Emissions and targets'!BB14</f>
        <v>54815189048134.742</v>
      </c>
      <c r="BC52" s="38">
        <f>BB52+'Emissions and targets'!BC14</f>
        <v>55703523021491.547</v>
      </c>
      <c r="BD52" s="38">
        <f>BC52+'Emissions and targets'!BD14</f>
        <v>56464952141511.664</v>
      </c>
      <c r="BE52" s="38">
        <f>BD52+'Emissions and targets'!BE14</f>
        <v>57099476408195.094</v>
      </c>
      <c r="BF52" s="38">
        <f>BE52+'Emissions and targets'!BF14</f>
        <v>57607095821541.844</v>
      </c>
      <c r="BG52" s="38">
        <f>BF52+'Emissions and targets'!BG14</f>
        <v>57987810381551.906</v>
      </c>
      <c r="BH52" s="38">
        <f>BG52+'Emissions and targets'!BH14</f>
        <v>58241620088225.281</v>
      </c>
      <c r="BI52" s="38">
        <f>BH52+'Emissions and targets'!BI14</f>
        <v>58368524941561.969</v>
      </c>
      <c r="BJ52" s="38">
        <f>BI52+'Emissions and targets'!BJ14</f>
        <v>58368524941561.969</v>
      </c>
    </row>
    <row r="53" spans="1:62" ht="15" thickBot="1" x14ac:dyDescent="0.35"/>
    <row r="54" spans="1:62" ht="15" thickBot="1" x14ac:dyDescent="0.35">
      <c r="A54" s="89" t="s">
        <v>109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1"/>
    </row>
    <row r="55" spans="1:62" x14ac:dyDescent="0.3">
      <c r="A55" s="19" t="s">
        <v>51</v>
      </c>
    </row>
    <row r="56" spans="1:62" x14ac:dyDescent="0.3">
      <c r="B56" s="1">
        <v>1990</v>
      </c>
      <c r="C56" s="1">
        <v>1991</v>
      </c>
      <c r="D56" s="1">
        <v>1992</v>
      </c>
      <c r="E56" s="1">
        <v>1993</v>
      </c>
      <c r="F56" s="1">
        <v>1994</v>
      </c>
      <c r="G56" s="1">
        <v>1995</v>
      </c>
      <c r="H56" s="1">
        <v>1996</v>
      </c>
      <c r="I56" s="1">
        <v>1997</v>
      </c>
      <c r="J56" s="1">
        <v>1998</v>
      </c>
      <c r="K56" s="1">
        <v>1999</v>
      </c>
      <c r="L56" s="1">
        <v>2000</v>
      </c>
      <c r="M56" s="1">
        <v>2001</v>
      </c>
      <c r="N56" s="1">
        <v>2002</v>
      </c>
      <c r="O56" s="1">
        <v>2003</v>
      </c>
      <c r="P56" s="1">
        <v>2004</v>
      </c>
      <c r="Q56" s="1">
        <v>2005</v>
      </c>
      <c r="R56" s="1">
        <v>2006</v>
      </c>
      <c r="S56" s="1">
        <v>2007</v>
      </c>
      <c r="T56" s="1">
        <v>2008</v>
      </c>
      <c r="U56" s="1">
        <v>2009</v>
      </c>
      <c r="V56" s="1">
        <v>2010</v>
      </c>
      <c r="W56" s="1">
        <v>2011</v>
      </c>
      <c r="X56" s="1">
        <v>2012</v>
      </c>
      <c r="Y56" s="1">
        <v>2013</v>
      </c>
      <c r="Z56" s="1">
        <v>2014</v>
      </c>
      <c r="AA56" s="1">
        <v>2015</v>
      </c>
      <c r="AB56" s="1">
        <v>2016</v>
      </c>
      <c r="AC56" s="1">
        <v>2017</v>
      </c>
      <c r="AD56" s="1">
        <v>2018</v>
      </c>
      <c r="AE56" s="1">
        <v>2019</v>
      </c>
      <c r="AF56" s="1">
        <v>2020</v>
      </c>
      <c r="AG56" s="1">
        <v>2021</v>
      </c>
      <c r="AH56" s="1">
        <v>2022</v>
      </c>
      <c r="AI56" s="1">
        <v>2023</v>
      </c>
      <c r="AJ56" s="1">
        <v>2024</v>
      </c>
      <c r="AK56" s="1">
        <v>2025</v>
      </c>
      <c r="AL56" s="1">
        <v>2026</v>
      </c>
      <c r="AM56" s="1">
        <v>2027</v>
      </c>
      <c r="AN56" s="1">
        <v>2028</v>
      </c>
      <c r="AO56" s="1">
        <v>2029</v>
      </c>
      <c r="AP56" s="1">
        <v>2030</v>
      </c>
      <c r="AQ56" s="1">
        <v>2031</v>
      </c>
      <c r="AR56" s="1">
        <v>2032</v>
      </c>
      <c r="AS56" s="1">
        <v>2033</v>
      </c>
      <c r="AT56" s="1">
        <v>2034</v>
      </c>
      <c r="AU56" s="1">
        <v>2035</v>
      </c>
      <c r="AV56" s="1">
        <v>2036</v>
      </c>
      <c r="AW56" s="1">
        <v>2037</v>
      </c>
      <c r="AX56" s="1">
        <v>2038</v>
      </c>
      <c r="AY56" s="1">
        <v>2039</v>
      </c>
      <c r="AZ56" s="1">
        <v>2040</v>
      </c>
      <c r="BA56" s="1">
        <v>2041</v>
      </c>
      <c r="BB56" s="1">
        <v>2042</v>
      </c>
      <c r="BC56" s="1">
        <v>2043</v>
      </c>
      <c r="BD56" s="1">
        <v>2044</v>
      </c>
      <c r="BE56" s="1">
        <v>2045</v>
      </c>
      <c r="BF56" s="1">
        <v>2046</v>
      </c>
      <c r="BG56" s="1">
        <v>2047</v>
      </c>
      <c r="BH56" s="1">
        <v>2048</v>
      </c>
      <c r="BI56" s="1">
        <v>2049</v>
      </c>
      <c r="BJ56" s="1">
        <v>2050</v>
      </c>
    </row>
    <row r="57" spans="1:62" s="47" customFormat="1" x14ac:dyDescent="0.3">
      <c r="A57" s="42" t="s">
        <v>92</v>
      </c>
      <c r="B57" s="70">
        <f t="shared" ref="B57:AG57" si="0">B$48/$B$29</f>
        <v>2.4014184451865557</v>
      </c>
      <c r="C57" s="48">
        <f t="shared" si="0"/>
        <v>2.4533158137871474</v>
      </c>
      <c r="D57" s="48">
        <f t="shared" si="0"/>
        <v>2.5051452281681561</v>
      </c>
      <c r="E57" s="48">
        <f t="shared" si="0"/>
        <v>2.5566527857240282</v>
      </c>
      <c r="F57" s="48">
        <f t="shared" si="0"/>
        <v>2.6078886290351213</v>
      </c>
      <c r="G57" s="48">
        <f t="shared" si="0"/>
        <v>2.6510661641376472</v>
      </c>
      <c r="H57" s="48">
        <f t="shared" si="0"/>
        <v>2.7004778958793705</v>
      </c>
      <c r="I57" s="48">
        <f t="shared" si="0"/>
        <v>2.7471906848017276</v>
      </c>
      <c r="J57" s="48">
        <f t="shared" si="0"/>
        <v>2.7948150012157971</v>
      </c>
      <c r="K57" s="48">
        <f t="shared" si="0"/>
        <v>2.8424104013739679</v>
      </c>
      <c r="L57" s="48">
        <f t="shared" si="0"/>
        <v>2.8910713483119834</v>
      </c>
      <c r="M57" s="48">
        <f t="shared" si="0"/>
        <v>2.9391241226420601</v>
      </c>
      <c r="N57" s="48">
        <f t="shared" si="0"/>
        <v>2.9874061378175343</v>
      </c>
      <c r="O57" s="48">
        <f t="shared" si="0"/>
        <v>3.037476404664377</v>
      </c>
      <c r="P57" s="48">
        <f t="shared" si="0"/>
        <v>3.0877345606143076</v>
      </c>
      <c r="Q57" s="48">
        <f t="shared" si="0"/>
        <v>3.1386988692578539</v>
      </c>
      <c r="R57" s="48">
        <f t="shared" si="0"/>
        <v>3.1906201782716099</v>
      </c>
      <c r="S57" s="48">
        <f t="shared" si="0"/>
        <v>3.2432375867657273</v>
      </c>
      <c r="T57" s="48">
        <f t="shared" si="0"/>
        <v>3.2942724922626763</v>
      </c>
      <c r="U57" s="48">
        <f t="shared" si="0"/>
        <v>3.341020569104999</v>
      </c>
      <c r="V57" s="48">
        <f t="shared" si="0"/>
        <v>3.3880327096040577</v>
      </c>
      <c r="W57" s="48">
        <f t="shared" si="0"/>
        <v>3.4355291563988883</v>
      </c>
      <c r="X57" s="48">
        <f t="shared" si="0"/>
        <v>3.4794138412752771</v>
      </c>
      <c r="Y57" s="48">
        <f t="shared" si="0"/>
        <v>3.5224157085020025</v>
      </c>
      <c r="Z57" s="48">
        <f t="shared" si="0"/>
        <v>3.5648442710062547</v>
      </c>
      <c r="AA57" s="48">
        <f t="shared" si="0"/>
        <v>3.6067568616318337</v>
      </c>
      <c r="AB57" s="48">
        <f t="shared" si="0"/>
        <v>3.6483482928109088</v>
      </c>
      <c r="AC57" s="48">
        <f t="shared" si="0"/>
        <v>3.6901096136248626</v>
      </c>
      <c r="AD57" s="48">
        <f t="shared" si="0"/>
        <v>3.7334338289123417</v>
      </c>
      <c r="AE57" s="48">
        <f t="shared" si="0"/>
        <v>3.775179710065967</v>
      </c>
      <c r="AF57" s="48">
        <f t="shared" si="0"/>
        <v>3.8175974502113412</v>
      </c>
      <c r="AG57" s="48">
        <f t="shared" si="0"/>
        <v>3.8581481030368141</v>
      </c>
      <c r="AH57" s="48">
        <f t="shared" ref="AH57:BJ57" si="1">AH$48/$B$29</f>
        <v>3.8968316685423865</v>
      </c>
      <c r="AI57" s="48">
        <f t="shared" si="1"/>
        <v>3.9336481467280575</v>
      </c>
      <c r="AJ57" s="48">
        <f t="shared" si="1"/>
        <v>3.9685975375938272</v>
      </c>
      <c r="AK57" s="48">
        <f t="shared" si="1"/>
        <v>4.0016798411396968</v>
      </c>
      <c r="AL57" s="48">
        <f t="shared" si="1"/>
        <v>4.0329136724377044</v>
      </c>
      <c r="AM57" s="48">
        <f t="shared" si="1"/>
        <v>4.0622990314878527</v>
      </c>
      <c r="AN57" s="48">
        <f t="shared" si="1"/>
        <v>4.0898359182901398</v>
      </c>
      <c r="AO57" s="48">
        <f t="shared" si="1"/>
        <v>4.1155243328445659</v>
      </c>
      <c r="AP57" s="48">
        <f t="shared" si="1"/>
        <v>4.1393642751511317</v>
      </c>
      <c r="AQ57" s="48">
        <f t="shared" si="1"/>
        <v>4.1620122203423691</v>
      </c>
      <c r="AR57" s="48">
        <f t="shared" si="1"/>
        <v>4.183468168418278</v>
      </c>
      <c r="AS57" s="48">
        <f t="shared" si="1"/>
        <v>4.2037321193788593</v>
      </c>
      <c r="AT57" s="48">
        <f t="shared" si="1"/>
        <v>4.2228040732241112</v>
      </c>
      <c r="AU57" s="48">
        <f t="shared" si="1"/>
        <v>4.2406840299540356</v>
      </c>
      <c r="AV57" s="48">
        <f t="shared" si="1"/>
        <v>4.2573719895686315</v>
      </c>
      <c r="AW57" s="48">
        <f t="shared" si="1"/>
        <v>4.2728679520678989</v>
      </c>
      <c r="AX57" s="48">
        <f t="shared" si="1"/>
        <v>4.2871719174518388</v>
      </c>
      <c r="AY57" s="48">
        <f t="shared" si="1"/>
        <v>4.3002838857204493</v>
      </c>
      <c r="AZ57" s="48">
        <f t="shared" si="1"/>
        <v>4.3122038568737322</v>
      </c>
      <c r="BA57" s="48">
        <f t="shared" si="1"/>
        <v>4.3229318309116866</v>
      </c>
      <c r="BB57" s="48">
        <f t="shared" si="1"/>
        <v>4.3324678078343135</v>
      </c>
      <c r="BC57" s="48">
        <f t="shared" si="1"/>
        <v>4.340811787641611</v>
      </c>
      <c r="BD57" s="48">
        <f t="shared" si="1"/>
        <v>4.3479637703335809</v>
      </c>
      <c r="BE57" s="48">
        <f t="shared" si="1"/>
        <v>4.3539237559102224</v>
      </c>
      <c r="BF57" s="48">
        <f t="shared" si="1"/>
        <v>4.3586917443715354</v>
      </c>
      <c r="BG57" s="48">
        <f t="shared" si="1"/>
        <v>4.3622677357175199</v>
      </c>
      <c r="BH57" s="48">
        <f t="shared" si="1"/>
        <v>4.3646517299481769</v>
      </c>
      <c r="BI57" s="48">
        <f t="shared" si="1"/>
        <v>4.3658437270635053</v>
      </c>
      <c r="BJ57" s="48">
        <f t="shared" si="1"/>
        <v>4.3658437270635053</v>
      </c>
    </row>
    <row r="58" spans="1:62" x14ac:dyDescent="0.3">
      <c r="A58" s="5" t="s">
        <v>46</v>
      </c>
      <c r="B58" s="43">
        <f t="shared" ref="B58:AG58" si="2">B$49/$B$30</f>
        <v>0.11190661377990629</v>
      </c>
      <c r="C58" s="43">
        <f t="shared" si="2"/>
        <v>0.22153131082295202</v>
      </c>
      <c r="D58" s="43">
        <f t="shared" si="2"/>
        <v>0.33101246569930542</v>
      </c>
      <c r="E58" s="43">
        <f t="shared" si="2"/>
        <v>0.4398137507113819</v>
      </c>
      <c r="F58" s="43">
        <f t="shared" si="2"/>
        <v>0.54804108385326922</v>
      </c>
      <c r="G58" s="43">
        <f t="shared" si="2"/>
        <v>0.6392465598208098</v>
      </c>
      <c r="H58" s="43">
        <f t="shared" si="2"/>
        <v>0.74362075582767506</v>
      </c>
      <c r="I58" s="43">
        <f t="shared" si="2"/>
        <v>0.84229387686893642</v>
      </c>
      <c r="J58" s="43">
        <f t="shared" si="2"/>
        <v>0.94289245054527138</v>
      </c>
      <c r="K58" s="69">
        <f t="shared" si="2"/>
        <v>1.0434299433637897</v>
      </c>
      <c r="L58" s="43">
        <f t="shared" si="2"/>
        <v>1.1462182293549774</v>
      </c>
      <c r="M58" s="43">
        <f t="shared" si="2"/>
        <v>1.2477218502524818</v>
      </c>
      <c r="N58" s="43">
        <f t="shared" si="2"/>
        <v>1.349709704915671</v>
      </c>
      <c r="O58" s="43">
        <f t="shared" si="2"/>
        <v>1.4554749485486018</v>
      </c>
      <c r="P58" s="43">
        <f t="shared" si="2"/>
        <v>1.5616370771596944</v>
      </c>
      <c r="Q58" s="43">
        <f t="shared" si="2"/>
        <v>1.6692908377589035</v>
      </c>
      <c r="R58" s="43">
        <f t="shared" si="2"/>
        <v>1.7789661050063943</v>
      </c>
      <c r="S58" s="43">
        <f t="shared" si="2"/>
        <v>1.8901117684744266</v>
      </c>
      <c r="T58" s="43">
        <f t="shared" si="2"/>
        <v>1.9979146533717493</v>
      </c>
      <c r="U58" s="43">
        <f t="shared" si="2"/>
        <v>2.0966623143683072</v>
      </c>
      <c r="V58" s="43">
        <f t="shared" si="2"/>
        <v>2.1959677666199964</v>
      </c>
      <c r="W58" s="43">
        <f t="shared" si="2"/>
        <v>2.296296236654316</v>
      </c>
      <c r="X58" s="43">
        <f t="shared" si="2"/>
        <v>2.3889954507788027</v>
      </c>
      <c r="Y58" s="43">
        <f t="shared" si="2"/>
        <v>2.4798298571105586</v>
      </c>
      <c r="Z58" s="43">
        <f t="shared" si="2"/>
        <v>2.5694532510497945</v>
      </c>
      <c r="AA58" s="43">
        <f t="shared" si="2"/>
        <v>2.6579867388452807</v>
      </c>
      <c r="AB58" s="43">
        <f t="shared" si="2"/>
        <v>2.7458418298747085</v>
      </c>
      <c r="AC58" s="43">
        <f t="shared" si="2"/>
        <v>2.8340557849517096</v>
      </c>
      <c r="AD58" s="43">
        <f t="shared" si="2"/>
        <v>2.9255710988025831</v>
      </c>
      <c r="AE58" s="43">
        <f t="shared" si="2"/>
        <v>3.0137524401241738</v>
      </c>
      <c r="AF58" s="43">
        <f t="shared" si="2"/>
        <v>3.1033529736015932</v>
      </c>
      <c r="AG58" s="43">
        <f t="shared" si="2"/>
        <v>3.1890095907049032</v>
      </c>
      <c r="AH58" s="43">
        <f t="shared" ref="AH58:BJ58" si="3">AH$49/$B$30</f>
        <v>3.2707222914341036</v>
      </c>
      <c r="AI58" s="43">
        <f t="shared" si="3"/>
        <v>3.348491075789195</v>
      </c>
      <c r="AJ58" s="43">
        <f t="shared" si="3"/>
        <v>3.4223159437701773</v>
      </c>
      <c r="AK58" s="43">
        <f t="shared" si="3"/>
        <v>3.4921968953770506</v>
      </c>
      <c r="AL58" s="43">
        <f t="shared" si="3"/>
        <v>3.5581732519027409</v>
      </c>
      <c r="AM58" s="43">
        <f t="shared" si="3"/>
        <v>3.6202450133472479</v>
      </c>
      <c r="AN58" s="43">
        <f t="shared" si="3"/>
        <v>3.6784121797105716</v>
      </c>
      <c r="AO58" s="43">
        <f t="shared" si="3"/>
        <v>3.7326747509927123</v>
      </c>
      <c r="AP58" s="43">
        <f t="shared" si="3"/>
        <v>3.7830327271936697</v>
      </c>
      <c r="AQ58" s="43">
        <f t="shared" si="3"/>
        <v>3.8308728045845792</v>
      </c>
      <c r="AR58" s="43">
        <f t="shared" si="3"/>
        <v>3.8761949831654419</v>
      </c>
      <c r="AS58" s="43">
        <f t="shared" si="3"/>
        <v>3.9189992629362562</v>
      </c>
      <c r="AT58" s="43">
        <f t="shared" si="3"/>
        <v>3.9592856438970228</v>
      </c>
      <c r="AU58" s="43">
        <f t="shared" si="3"/>
        <v>3.9970541260477415</v>
      </c>
      <c r="AV58" s="43">
        <f t="shared" si="3"/>
        <v>4.0323047093884119</v>
      </c>
      <c r="AW58" s="43">
        <f t="shared" si="3"/>
        <v>4.0650373939190345</v>
      </c>
      <c r="AX58" s="43">
        <f t="shared" si="3"/>
        <v>4.0952521796396093</v>
      </c>
      <c r="AY58" s="43">
        <f t="shared" si="3"/>
        <v>4.1229490665501372</v>
      </c>
      <c r="AZ58" s="43">
        <f t="shared" si="3"/>
        <v>4.1481280546506154</v>
      </c>
      <c r="BA58" s="43">
        <f t="shared" si="3"/>
        <v>4.1707891439410467</v>
      </c>
      <c r="BB58" s="43">
        <f t="shared" si="3"/>
        <v>4.1909323344214302</v>
      </c>
      <c r="BC58" s="43">
        <f t="shared" si="3"/>
        <v>4.2085576260917659</v>
      </c>
      <c r="BD58" s="43">
        <f t="shared" si="3"/>
        <v>4.2236650189520528</v>
      </c>
      <c r="BE58" s="43">
        <f t="shared" si="3"/>
        <v>4.2362545130022928</v>
      </c>
      <c r="BF58" s="43">
        <f t="shared" si="3"/>
        <v>4.2463261082424841</v>
      </c>
      <c r="BG58" s="43">
        <f t="shared" si="3"/>
        <v>4.2538798046726276</v>
      </c>
      <c r="BH58" s="43">
        <f t="shared" si="3"/>
        <v>4.2589156022927241</v>
      </c>
      <c r="BI58" s="43">
        <f t="shared" si="3"/>
        <v>4.261433501102772</v>
      </c>
      <c r="BJ58" s="43">
        <f t="shared" si="3"/>
        <v>4.261433501102772</v>
      </c>
    </row>
    <row r="59" spans="1:62" x14ac:dyDescent="0.3">
      <c r="A59" s="5" t="s">
        <v>47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>
        <f t="shared" ref="L59:AQ59" si="4">L$50/$B$31</f>
        <v>0.13334423363617373</v>
      </c>
      <c r="M59" s="43">
        <f t="shared" si="4"/>
        <v>0.26502190886304583</v>
      </c>
      <c r="N59" s="43">
        <f t="shared" si="4"/>
        <v>0.39732776637512013</v>
      </c>
      <c r="O59" s="43">
        <f t="shared" si="4"/>
        <v>0.53453391999057631</v>
      </c>
      <c r="P59" s="43">
        <f t="shared" si="4"/>
        <v>0.67225494086687221</v>
      </c>
      <c r="Q59" s="68">
        <f t="shared" si="4"/>
        <v>0.81191101224434736</v>
      </c>
      <c r="R59" s="43">
        <f t="shared" si="4"/>
        <v>0.95418952500418641</v>
      </c>
      <c r="S59" s="70">
        <f t="shared" si="4"/>
        <v>1.0983755397257418</v>
      </c>
      <c r="T59" s="43">
        <f t="shared" si="4"/>
        <v>1.2382250656885985</v>
      </c>
      <c r="U59" s="43">
        <f t="shared" si="4"/>
        <v>1.3663275148342098</v>
      </c>
      <c r="V59" s="43">
        <f t="shared" si="4"/>
        <v>1.4951535702422203</v>
      </c>
      <c r="W59" s="43">
        <f t="shared" si="4"/>
        <v>1.6253067566642911</v>
      </c>
      <c r="X59" s="43">
        <f t="shared" si="4"/>
        <v>1.7455627327894787</v>
      </c>
      <c r="Y59" s="43">
        <f t="shared" si="4"/>
        <v>1.8633995483692543</v>
      </c>
      <c r="Z59" s="43">
        <f t="shared" si="4"/>
        <v>1.9796653530322961</v>
      </c>
      <c r="AA59" s="43">
        <f t="shared" si="4"/>
        <v>2.094517254368979</v>
      </c>
      <c r="AB59" s="43">
        <f t="shared" si="4"/>
        <v>2.2084890914454305</v>
      </c>
      <c r="AC59" s="43">
        <f t="shared" si="4"/>
        <v>2.3229264723427732</v>
      </c>
      <c r="AD59" s="43">
        <f t="shared" si="4"/>
        <v>2.4416466093092057</v>
      </c>
      <c r="AE59" s="43">
        <f t="shared" si="4"/>
        <v>2.5560416813366298</v>
      </c>
      <c r="AF59" s="43">
        <f t="shared" si="4"/>
        <v>2.6722778297919416</v>
      </c>
      <c r="AG59" s="43">
        <f t="shared" si="4"/>
        <v>2.7833976510183338</v>
      </c>
      <c r="AH59" s="43">
        <f t="shared" si="4"/>
        <v>2.8894011450158055</v>
      </c>
      <c r="AI59" s="43">
        <f t="shared" si="4"/>
        <v>2.9902883117843571</v>
      </c>
      <c r="AJ59" s="43">
        <f t="shared" si="4"/>
        <v>3.0860591513239886</v>
      </c>
      <c r="AK59" s="43">
        <f t="shared" si="4"/>
        <v>3.1767136636347</v>
      </c>
      <c r="AL59" s="43">
        <f t="shared" si="4"/>
        <v>3.2623028590784235</v>
      </c>
      <c r="AM59" s="43">
        <f t="shared" si="4"/>
        <v>3.3428267376551593</v>
      </c>
      <c r="AN59" s="43">
        <f t="shared" si="4"/>
        <v>3.4182852993649071</v>
      </c>
      <c r="AO59" s="43">
        <f t="shared" si="4"/>
        <v>3.4886785442076671</v>
      </c>
      <c r="AP59" s="43">
        <f t="shared" si="4"/>
        <v>3.5540064721834397</v>
      </c>
      <c r="AQ59" s="43">
        <f t="shared" si="4"/>
        <v>3.6160680037604234</v>
      </c>
      <c r="AR59" s="43">
        <f t="shared" ref="AR59:BJ59" si="5">AR$50/$B$31</f>
        <v>3.6748631389386186</v>
      </c>
      <c r="AS59" s="43">
        <f t="shared" si="5"/>
        <v>3.7303918777180254</v>
      </c>
      <c r="AT59" s="43">
        <f t="shared" si="5"/>
        <v>3.7826542200986437</v>
      </c>
      <c r="AU59" s="43">
        <f t="shared" si="5"/>
        <v>3.8316501660804732</v>
      </c>
      <c r="AV59" s="43">
        <f t="shared" si="5"/>
        <v>3.8773797156635141</v>
      </c>
      <c r="AW59" s="43">
        <f t="shared" si="5"/>
        <v>3.9198428688477667</v>
      </c>
      <c r="AX59" s="43">
        <f t="shared" si="5"/>
        <v>3.9590396256332303</v>
      </c>
      <c r="AY59" s="43">
        <f t="shared" si="5"/>
        <v>3.9949699860199055</v>
      </c>
      <c r="AZ59" s="43">
        <f t="shared" si="5"/>
        <v>4.0276339500077913</v>
      </c>
      <c r="BA59" s="43">
        <f t="shared" si="5"/>
        <v>4.0570315175968892</v>
      </c>
      <c r="BB59" s="43">
        <f t="shared" si="5"/>
        <v>4.0831626887871986</v>
      </c>
      <c r="BC59" s="43">
        <f t="shared" si="5"/>
        <v>4.1060274635787186</v>
      </c>
      <c r="BD59" s="43">
        <f t="shared" si="5"/>
        <v>4.1256258419714511</v>
      </c>
      <c r="BE59" s="43">
        <f t="shared" si="5"/>
        <v>4.1419578239653942</v>
      </c>
      <c r="BF59" s="43">
        <f t="shared" si="5"/>
        <v>4.1550234095605489</v>
      </c>
      <c r="BG59" s="43">
        <f t="shared" si="5"/>
        <v>4.1648225987569143</v>
      </c>
      <c r="BH59" s="43">
        <f t="shared" si="5"/>
        <v>4.1713553915544921</v>
      </c>
      <c r="BI59" s="43">
        <f t="shared" si="5"/>
        <v>4.1746217879532805</v>
      </c>
      <c r="BJ59" s="43">
        <f t="shared" si="5"/>
        <v>4.1746217879532805</v>
      </c>
    </row>
    <row r="60" spans="1:62" x14ac:dyDescent="0.3">
      <c r="A60" s="5" t="s">
        <v>48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>
        <f t="shared" ref="AA60:BJ60" si="6">AA$51/$B$32</f>
        <v>0.23044387257727889</v>
      </c>
      <c r="AB60" s="43">
        <f t="shared" si="6"/>
        <v>0.45912194577392684</v>
      </c>
      <c r="AC60" s="43">
        <f t="shared" si="6"/>
        <v>0.68873410643183564</v>
      </c>
      <c r="AD60" s="68">
        <f t="shared" si="6"/>
        <v>0.92693937597500164</v>
      </c>
      <c r="AE60" s="70">
        <f t="shared" si="6"/>
        <v>1.1564666462678841</v>
      </c>
      <c r="AF60" s="43">
        <f t="shared" si="6"/>
        <v>1.3896879327399987</v>
      </c>
      <c r="AG60" s="43">
        <f t="shared" si="6"/>
        <v>1.6126435967340953</v>
      </c>
      <c r="AH60" s="43">
        <f t="shared" si="6"/>
        <v>1.8253336382501741</v>
      </c>
      <c r="AI60" s="43">
        <f t="shared" si="6"/>
        <v>2.027758057288235</v>
      </c>
      <c r="AJ60" s="43">
        <f t="shared" si="6"/>
        <v>2.2199168538482783</v>
      </c>
      <c r="AK60" s="43">
        <f t="shared" si="6"/>
        <v>2.4018100279303036</v>
      </c>
      <c r="AL60" s="43">
        <f t="shared" si="6"/>
        <v>2.5735399289530716</v>
      </c>
      <c r="AM60" s="43">
        <f t="shared" si="6"/>
        <v>2.7351065569165809</v>
      </c>
      <c r="AN60" s="43">
        <f t="shared" si="6"/>
        <v>2.8865099118208319</v>
      </c>
      <c r="AO60" s="43">
        <f t="shared" si="6"/>
        <v>3.0277499936658252</v>
      </c>
      <c r="AP60" s="43">
        <f t="shared" si="6"/>
        <v>3.1588268024515607</v>
      </c>
      <c r="AQ60" s="43">
        <f t="shared" si="6"/>
        <v>3.2833497707980088</v>
      </c>
      <c r="AR60" s="43">
        <f t="shared" si="6"/>
        <v>3.4013188987051706</v>
      </c>
      <c r="AS60" s="43">
        <f t="shared" si="6"/>
        <v>3.5127341861730454</v>
      </c>
      <c r="AT60" s="43">
        <f t="shared" si="6"/>
        <v>3.6175956332016335</v>
      </c>
      <c r="AU60" s="43">
        <f t="shared" si="6"/>
        <v>3.7159032397909351</v>
      </c>
      <c r="AV60" s="43">
        <f t="shared" si="6"/>
        <v>3.8076570059409494</v>
      </c>
      <c r="AW60" s="43">
        <f t="shared" si="6"/>
        <v>3.8928569316516772</v>
      </c>
      <c r="AX60" s="43">
        <f t="shared" si="6"/>
        <v>3.9715030169231182</v>
      </c>
      <c r="AY60" s="43">
        <f t="shared" si="6"/>
        <v>4.0435952617552724</v>
      </c>
      <c r="AZ60" s="43">
        <f t="shared" si="6"/>
        <v>4.1091336661481392</v>
      </c>
      <c r="BA60" s="43">
        <f t="shared" si="6"/>
        <v>4.1681182301017206</v>
      </c>
      <c r="BB60" s="43">
        <f t="shared" si="6"/>
        <v>4.2205489536160146</v>
      </c>
      <c r="BC60" s="43">
        <f t="shared" si="6"/>
        <v>4.2664258366910222</v>
      </c>
      <c r="BD60" s="43">
        <f t="shared" si="6"/>
        <v>4.3057488793267433</v>
      </c>
      <c r="BE60" s="43">
        <f t="shared" si="6"/>
        <v>4.3385180815231772</v>
      </c>
      <c r="BF60" s="43">
        <f t="shared" si="6"/>
        <v>4.3647334432803246</v>
      </c>
      <c r="BG60" s="43">
        <f t="shared" si="6"/>
        <v>4.3843949645981848</v>
      </c>
      <c r="BH60" s="43">
        <f t="shared" si="6"/>
        <v>4.3975026454767585</v>
      </c>
      <c r="BI60" s="43">
        <f t="shared" si="6"/>
        <v>4.4040564859160458</v>
      </c>
      <c r="BJ60" s="43">
        <f t="shared" si="6"/>
        <v>4.4040564859160458</v>
      </c>
    </row>
    <row r="61" spans="1:62" x14ac:dyDescent="0.3">
      <c r="A61" s="5" t="s">
        <v>49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>
        <f t="shared" ref="AG61:BJ61" si="7">AG$52/$B$33</f>
        <v>0.3927624271342508</v>
      </c>
      <c r="AH61" s="43">
        <f t="shared" si="7"/>
        <v>0.76744076199526412</v>
      </c>
      <c r="AI61" s="69">
        <f t="shared" si="7"/>
        <v>1.1240350045830398</v>
      </c>
      <c r="AJ61" s="43">
        <f t="shared" si="7"/>
        <v>1.4625451548975781</v>
      </c>
      <c r="AK61" s="43">
        <f t="shared" si="7"/>
        <v>1.7829712129388791</v>
      </c>
      <c r="AL61" s="43">
        <f t="shared" si="7"/>
        <v>2.085493479155057</v>
      </c>
      <c r="AM61" s="43">
        <f t="shared" si="7"/>
        <v>2.3701119535461124</v>
      </c>
      <c r="AN61" s="43">
        <f t="shared" si="7"/>
        <v>2.6368266361120445</v>
      </c>
      <c r="AO61" s="43">
        <f t="shared" si="7"/>
        <v>2.8856375268528538</v>
      </c>
      <c r="AP61" s="43">
        <f t="shared" si="7"/>
        <v>3.1165446257685403</v>
      </c>
      <c r="AQ61" s="43">
        <f t="shared" si="7"/>
        <v>3.335906369738443</v>
      </c>
      <c r="AR61" s="43">
        <f t="shared" si="7"/>
        <v>3.543722758762561</v>
      </c>
      <c r="AS61" s="43">
        <f t="shared" si="7"/>
        <v>3.7399937928408944</v>
      </c>
      <c r="AT61" s="43">
        <f t="shared" si="7"/>
        <v>3.9247194719734431</v>
      </c>
      <c r="AU61" s="43">
        <f t="shared" si="7"/>
        <v>4.0978997961602079</v>
      </c>
      <c r="AV61" s="43">
        <f t="shared" si="7"/>
        <v>4.259534765401189</v>
      </c>
      <c r="AW61" s="43">
        <f t="shared" si="7"/>
        <v>4.4096243796963854</v>
      </c>
      <c r="AX61" s="43">
        <f t="shared" si="7"/>
        <v>4.5481686390457972</v>
      </c>
      <c r="AY61" s="43">
        <f t="shared" si="7"/>
        <v>4.6751675434494251</v>
      </c>
      <c r="AZ61" s="43">
        <f t="shared" si="7"/>
        <v>4.7906210929072683</v>
      </c>
      <c r="BA61" s="43">
        <f t="shared" si="7"/>
        <v>4.8945292874193269</v>
      </c>
      <c r="BB61" s="43">
        <f t="shared" si="7"/>
        <v>4.9868921269856017</v>
      </c>
      <c r="BC61" s="43">
        <f t="shared" si="7"/>
        <v>5.0677096116060918</v>
      </c>
      <c r="BD61" s="43">
        <f t="shared" si="7"/>
        <v>5.1369817412807972</v>
      </c>
      <c r="BE61" s="43">
        <f t="shared" si="7"/>
        <v>5.1947085160097188</v>
      </c>
      <c r="BF61" s="43">
        <f t="shared" si="7"/>
        <v>5.2408899357928567</v>
      </c>
      <c r="BG61" s="43">
        <f t="shared" si="7"/>
        <v>5.2755260006302098</v>
      </c>
      <c r="BH61" s="43">
        <f t="shared" si="7"/>
        <v>5.2986167105217783</v>
      </c>
      <c r="BI61" s="43">
        <f t="shared" si="7"/>
        <v>5.310162065467563</v>
      </c>
      <c r="BJ61" s="43">
        <f t="shared" si="7"/>
        <v>5.310162065467563</v>
      </c>
    </row>
    <row r="62" spans="1:62" ht="15" thickBot="1" x14ac:dyDescent="0.35"/>
    <row r="63" spans="1:62" ht="15" thickBot="1" x14ac:dyDescent="0.35">
      <c r="A63" s="89" t="s">
        <v>110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1"/>
    </row>
    <row r="64" spans="1:62" x14ac:dyDescent="0.3">
      <c r="A64" s="19" t="s">
        <v>51</v>
      </c>
    </row>
    <row r="65" spans="1:62" x14ac:dyDescent="0.3">
      <c r="B65" s="1">
        <v>1990</v>
      </c>
      <c r="C65" s="1">
        <v>1991</v>
      </c>
      <c r="D65" s="1">
        <v>1992</v>
      </c>
      <c r="E65" s="1">
        <v>1993</v>
      </c>
      <c r="F65" s="1">
        <v>1994</v>
      </c>
      <c r="G65" s="1">
        <v>1995</v>
      </c>
      <c r="H65" s="1">
        <v>1996</v>
      </c>
      <c r="I65" s="1">
        <v>1997</v>
      </c>
      <c r="J65" s="1">
        <v>1998</v>
      </c>
      <c r="K65" s="1">
        <v>1999</v>
      </c>
      <c r="L65" s="1">
        <v>2000</v>
      </c>
      <c r="M65" s="1">
        <v>2001</v>
      </c>
      <c r="N65" s="1">
        <v>2002</v>
      </c>
      <c r="O65" s="1">
        <v>2003</v>
      </c>
      <c r="P65" s="1">
        <v>2004</v>
      </c>
      <c r="Q65" s="1">
        <v>2005</v>
      </c>
      <c r="R65" s="1">
        <v>2006</v>
      </c>
      <c r="S65" s="1">
        <v>2007</v>
      </c>
      <c r="T65" s="1">
        <v>2008</v>
      </c>
      <c r="U65" s="1">
        <v>2009</v>
      </c>
      <c r="V65" s="1">
        <v>2010</v>
      </c>
      <c r="W65" s="1">
        <v>2011</v>
      </c>
      <c r="X65" s="1">
        <v>2012</v>
      </c>
      <c r="Y65" s="1">
        <v>2013</v>
      </c>
      <c r="Z65" s="1">
        <v>2014</v>
      </c>
      <c r="AA65" s="1">
        <v>2015</v>
      </c>
      <c r="AB65" s="1">
        <v>2016</v>
      </c>
      <c r="AC65" s="1">
        <v>2017</v>
      </c>
      <c r="AD65" s="1">
        <v>2018</v>
      </c>
      <c r="AE65" s="1">
        <v>2019</v>
      </c>
      <c r="AF65" s="1">
        <v>2020</v>
      </c>
      <c r="AG65" s="1">
        <v>2021</v>
      </c>
      <c r="AH65" s="1">
        <v>2022</v>
      </c>
      <c r="AI65" s="1">
        <v>2023</v>
      </c>
      <c r="AJ65" s="1">
        <v>2024</v>
      </c>
      <c r="AK65" s="1">
        <v>2025</v>
      </c>
      <c r="AL65" s="1">
        <v>2026</v>
      </c>
      <c r="AM65" s="1">
        <v>2027</v>
      </c>
      <c r="AN65" s="1">
        <v>2028</v>
      </c>
      <c r="AO65" s="1">
        <v>2029</v>
      </c>
      <c r="AP65" s="1">
        <v>2030</v>
      </c>
      <c r="AQ65" s="1">
        <v>2031</v>
      </c>
      <c r="AR65" s="1">
        <v>2032</v>
      </c>
      <c r="AS65" s="1">
        <v>2033</v>
      </c>
      <c r="AT65" s="1">
        <v>2034</v>
      </c>
      <c r="AU65" s="1">
        <v>2035</v>
      </c>
      <c r="AV65" s="1">
        <v>2036</v>
      </c>
      <c r="AW65" s="1">
        <v>2037</v>
      </c>
      <c r="AX65" s="1">
        <v>2038</v>
      </c>
      <c r="AY65" s="1">
        <v>2039</v>
      </c>
      <c r="AZ65" s="1">
        <v>2040</v>
      </c>
      <c r="BA65" s="1">
        <v>2041</v>
      </c>
      <c r="BB65" s="1">
        <v>2042</v>
      </c>
      <c r="BC65" s="1">
        <v>2043</v>
      </c>
      <c r="BD65" s="1">
        <v>2044</v>
      </c>
      <c r="BE65" s="1">
        <v>2045</v>
      </c>
      <c r="BF65" s="1">
        <v>2046</v>
      </c>
      <c r="BG65" s="1">
        <v>2047</v>
      </c>
      <c r="BH65" s="1">
        <v>2048</v>
      </c>
      <c r="BI65" s="1">
        <v>2049</v>
      </c>
      <c r="BJ65" s="1">
        <v>2050</v>
      </c>
    </row>
    <row r="66" spans="1:62" s="47" customFormat="1" x14ac:dyDescent="0.3">
      <c r="A66" s="42" t="s">
        <v>92</v>
      </c>
      <c r="B66" s="70">
        <f t="shared" ref="B66:AG66" si="8">B$48/$B$36</f>
        <v>1.3995849703445544</v>
      </c>
      <c r="C66" s="48">
        <f t="shared" si="8"/>
        <v>1.4298315844818823</v>
      </c>
      <c r="D66" s="48">
        <f t="shared" si="8"/>
        <v>1.4600385938162279</v>
      </c>
      <c r="E66" s="48">
        <f t="shared" si="8"/>
        <v>1.4900580198595534</v>
      </c>
      <c r="F66" s="48">
        <f t="shared" si="8"/>
        <v>1.5199190865074212</v>
      </c>
      <c r="G66" s="48">
        <f t="shared" si="8"/>
        <v>1.5450836426084822</v>
      </c>
      <c r="H66" s="48">
        <f t="shared" si="8"/>
        <v>1.5738815879407628</v>
      </c>
      <c r="I66" s="48">
        <f t="shared" si="8"/>
        <v>1.6011065463521776</v>
      </c>
      <c r="J66" s="48">
        <f t="shared" si="8"/>
        <v>1.6288627575238159</v>
      </c>
      <c r="K66" s="48">
        <f t="shared" si="8"/>
        <v>1.6566021158403277</v>
      </c>
      <c r="L66" s="48">
        <f t="shared" si="8"/>
        <v>1.6849624918146573</v>
      </c>
      <c r="M66" s="48">
        <f t="shared" si="8"/>
        <v>1.7129684150932674</v>
      </c>
      <c r="N66" s="48">
        <f t="shared" si="8"/>
        <v>1.741107943592763</v>
      </c>
      <c r="O66" s="48">
        <f t="shared" si="8"/>
        <v>1.7702896936873569</v>
      </c>
      <c r="P66" s="48">
        <f t="shared" si="8"/>
        <v>1.7995809485478946</v>
      </c>
      <c r="Q66" s="48">
        <f t="shared" si="8"/>
        <v>1.8292837604607792</v>
      </c>
      <c r="R66" s="48">
        <f t="shared" si="8"/>
        <v>1.8595443274527277</v>
      </c>
      <c r="S66" s="48">
        <f t="shared" si="8"/>
        <v>1.8902105923239985</v>
      </c>
      <c r="T66" s="48">
        <f t="shared" si="8"/>
        <v>1.9199545492090035</v>
      </c>
      <c r="U66" s="48">
        <f t="shared" si="8"/>
        <v>1.9472000739829853</v>
      </c>
      <c r="V66" s="48">
        <f t="shared" si="8"/>
        <v>1.9745994992676934</v>
      </c>
      <c r="W66" s="48">
        <f t="shared" si="8"/>
        <v>2.0022811859858325</v>
      </c>
      <c r="X66" s="48">
        <f t="shared" si="8"/>
        <v>2.027857880253511</v>
      </c>
      <c r="Y66" s="48">
        <f t="shared" si="8"/>
        <v>2.052920054314809</v>
      </c>
      <c r="Z66" s="48">
        <f t="shared" si="8"/>
        <v>2.0776480972401488</v>
      </c>
      <c r="AA66" s="48">
        <f t="shared" si="8"/>
        <v>2.1020754235253052</v>
      </c>
      <c r="AB66" s="48">
        <f t="shared" si="8"/>
        <v>2.1263155729628309</v>
      </c>
      <c r="AC66" s="48">
        <f t="shared" si="8"/>
        <v>2.1506547367891531</v>
      </c>
      <c r="AD66" s="48">
        <f t="shared" si="8"/>
        <v>2.1759047804414231</v>
      </c>
      <c r="AE66" s="48">
        <f t="shared" si="8"/>
        <v>2.2002349457874573</v>
      </c>
      <c r="AF66" s="48">
        <f t="shared" si="8"/>
        <v>2.2249566812694357</v>
      </c>
      <c r="AG66" s="48">
        <f t="shared" si="8"/>
        <v>2.2485902484829925</v>
      </c>
      <c r="AH66" s="48">
        <f t="shared" ref="AH66:BJ66" si="9">AH$48/$B$36</f>
        <v>2.2711356474281281</v>
      </c>
      <c r="AI66" s="48">
        <f t="shared" si="9"/>
        <v>2.2925928781048417</v>
      </c>
      <c r="AJ66" s="48">
        <f t="shared" si="9"/>
        <v>2.3129619405131341</v>
      </c>
      <c r="AK66" s="48">
        <f t="shared" si="9"/>
        <v>2.3322428346530049</v>
      </c>
      <c r="AL66" s="48">
        <f t="shared" si="9"/>
        <v>2.3504464096853326</v>
      </c>
      <c r="AM66" s="48">
        <f t="shared" si="9"/>
        <v>2.3675726656101181</v>
      </c>
      <c r="AN66" s="48">
        <f t="shared" si="9"/>
        <v>2.3836216024273611</v>
      </c>
      <c r="AO66" s="48">
        <f t="shared" si="9"/>
        <v>2.398593220137061</v>
      </c>
      <c r="AP66" s="48">
        <f t="shared" si="9"/>
        <v>2.4124875187392183</v>
      </c>
      <c r="AQ66" s="48">
        <f t="shared" si="9"/>
        <v>2.4256871024112678</v>
      </c>
      <c r="AR66" s="48">
        <f t="shared" si="9"/>
        <v>2.4381919711532096</v>
      </c>
      <c r="AS66" s="48">
        <f t="shared" si="9"/>
        <v>2.4500021249650432</v>
      </c>
      <c r="AT66" s="48">
        <f t="shared" si="9"/>
        <v>2.4611175638467691</v>
      </c>
      <c r="AU66" s="48">
        <f t="shared" si="9"/>
        <v>2.4715382877983871</v>
      </c>
      <c r="AV66" s="48">
        <f t="shared" si="9"/>
        <v>2.4812642968198975</v>
      </c>
      <c r="AW66" s="48">
        <f t="shared" si="9"/>
        <v>2.4902955909112996</v>
      </c>
      <c r="AX66" s="48">
        <f t="shared" si="9"/>
        <v>2.498632170072594</v>
      </c>
      <c r="AY66" s="48">
        <f t="shared" si="9"/>
        <v>2.5062740343037806</v>
      </c>
      <c r="AZ66" s="48">
        <f t="shared" si="9"/>
        <v>2.5132211836048595</v>
      </c>
      <c r="BA66" s="48">
        <f t="shared" si="9"/>
        <v>2.5194736179758301</v>
      </c>
      <c r="BB66" s="48">
        <f t="shared" si="9"/>
        <v>2.5250313374166931</v>
      </c>
      <c r="BC66" s="48">
        <f t="shared" si="9"/>
        <v>2.5298943419274482</v>
      </c>
      <c r="BD66" s="48">
        <f t="shared" si="9"/>
        <v>2.5340626315080956</v>
      </c>
      <c r="BE66" s="48">
        <f t="shared" si="9"/>
        <v>2.5375362061586348</v>
      </c>
      <c r="BF66" s="48">
        <f t="shared" si="9"/>
        <v>2.5403150658790663</v>
      </c>
      <c r="BG66" s="48">
        <f t="shared" si="9"/>
        <v>2.54239921066939</v>
      </c>
      <c r="BH66" s="48">
        <f t="shared" si="9"/>
        <v>2.5437886405296055</v>
      </c>
      <c r="BI66" s="48">
        <f t="shared" si="9"/>
        <v>2.5444833554597137</v>
      </c>
      <c r="BJ66" s="48">
        <f t="shared" si="9"/>
        <v>2.5444833554597137</v>
      </c>
    </row>
    <row r="67" spans="1:62" x14ac:dyDescent="0.3">
      <c r="A67" s="5" t="s">
        <v>46</v>
      </c>
      <c r="B67" s="43">
        <f t="shared" ref="B67:AG67" si="10">B$49/$B$37</f>
        <v>7.2123265297988098E-2</v>
      </c>
      <c r="C67" s="43">
        <f t="shared" si="10"/>
        <v>0.14277584641886221</v>
      </c>
      <c r="D67" s="43">
        <f t="shared" si="10"/>
        <v>0.21333591531530105</v>
      </c>
      <c r="E67" s="43">
        <f t="shared" si="10"/>
        <v>0.28345781140914045</v>
      </c>
      <c r="F67" s="43">
        <f t="shared" si="10"/>
        <v>0.35320979832957439</v>
      </c>
      <c r="G67" s="43">
        <f t="shared" si="10"/>
        <v>0.41199128154712261</v>
      </c>
      <c r="H67" s="43">
        <f t="shared" si="10"/>
        <v>0.47925994042793513</v>
      </c>
      <c r="I67" s="43">
        <f t="shared" si="10"/>
        <v>0.54285428437472005</v>
      </c>
      <c r="J67" s="43">
        <f t="shared" si="10"/>
        <v>0.60768957312831728</v>
      </c>
      <c r="K67" s="43">
        <f t="shared" si="10"/>
        <v>0.67248549556776982</v>
      </c>
      <c r="L67" s="43">
        <f t="shared" si="10"/>
        <v>0.73873204319942587</v>
      </c>
      <c r="M67" s="34">
        <f t="shared" si="10"/>
        <v>0.80415063046090218</v>
      </c>
      <c r="N67" s="43">
        <f t="shared" si="10"/>
        <v>0.86988130401620023</v>
      </c>
      <c r="O67" s="43">
        <f t="shared" si="10"/>
        <v>0.93804648628904552</v>
      </c>
      <c r="P67" s="43">
        <f t="shared" si="10"/>
        <v>1.0064674589893363</v>
      </c>
      <c r="Q67" s="43">
        <f t="shared" si="10"/>
        <v>1.0758497812110905</v>
      </c>
      <c r="R67" s="43">
        <f t="shared" si="10"/>
        <v>1.1465349545814141</v>
      </c>
      <c r="S67" s="43">
        <f t="shared" si="10"/>
        <v>1.2181677911248534</v>
      </c>
      <c r="T67" s="43">
        <f t="shared" si="10"/>
        <v>1.2876462232274442</v>
      </c>
      <c r="U67" s="43">
        <f t="shared" si="10"/>
        <v>1.3512886078108775</v>
      </c>
      <c r="V67" s="43">
        <f t="shared" si="10"/>
        <v>1.4152904861303457</v>
      </c>
      <c r="W67" s="43">
        <f t="shared" si="10"/>
        <v>1.4799516944076152</v>
      </c>
      <c r="X67" s="43">
        <f t="shared" si="10"/>
        <v>1.5396958845621369</v>
      </c>
      <c r="Y67" s="43">
        <f t="shared" si="10"/>
        <v>1.5982382152141508</v>
      </c>
      <c r="Z67" s="43">
        <f t="shared" si="10"/>
        <v>1.6560000543016833</v>
      </c>
      <c r="AA67" s="43">
        <f t="shared" si="10"/>
        <v>1.713059454209793</v>
      </c>
      <c r="AB67" s="43">
        <f t="shared" si="10"/>
        <v>1.7696816307199008</v>
      </c>
      <c r="AC67" s="43">
        <f t="shared" si="10"/>
        <v>1.8265350933536326</v>
      </c>
      <c r="AD67" s="43">
        <f t="shared" si="10"/>
        <v>1.8855162655717159</v>
      </c>
      <c r="AE67" s="43">
        <f t="shared" si="10"/>
        <v>1.9423487087995845</v>
      </c>
      <c r="AF67" s="43">
        <f t="shared" si="10"/>
        <v>2.0000958144312762</v>
      </c>
      <c r="AG67" s="43">
        <f t="shared" si="10"/>
        <v>2.0553010852477138</v>
      </c>
      <c r="AH67" s="43">
        <f t="shared" ref="AH67:BJ67" si="11">AH$49/$B$37</f>
        <v>2.1079645212488969</v>
      </c>
      <c r="AI67" s="43">
        <f t="shared" si="11"/>
        <v>2.1580861224348262</v>
      </c>
      <c r="AJ67" s="43">
        <f t="shared" si="11"/>
        <v>2.2056658888055019</v>
      </c>
      <c r="AK67" s="43">
        <f t="shared" si="11"/>
        <v>2.2507038203609229</v>
      </c>
      <c r="AL67" s="43">
        <f t="shared" si="11"/>
        <v>2.293225259482079</v>
      </c>
      <c r="AM67" s="43">
        <f t="shared" si="11"/>
        <v>2.3332302061689694</v>
      </c>
      <c r="AN67" s="43">
        <f t="shared" si="11"/>
        <v>2.3707186604215948</v>
      </c>
      <c r="AO67" s="43">
        <f t="shared" si="11"/>
        <v>2.4056906222399546</v>
      </c>
      <c r="AP67" s="43">
        <f t="shared" si="11"/>
        <v>2.4381460916240489</v>
      </c>
      <c r="AQ67" s="43">
        <f t="shared" si="11"/>
        <v>2.4689787875389388</v>
      </c>
      <c r="AR67" s="43">
        <f t="shared" si="11"/>
        <v>2.4981887099846243</v>
      </c>
      <c r="AS67" s="43">
        <f t="shared" si="11"/>
        <v>2.5257758589611048</v>
      </c>
      <c r="AT67" s="43">
        <f t="shared" si="11"/>
        <v>2.5517402344683804</v>
      </c>
      <c r="AU67" s="43">
        <f t="shared" si="11"/>
        <v>2.5760818365064519</v>
      </c>
      <c r="AV67" s="43">
        <f t="shared" si="11"/>
        <v>2.5988006650753182</v>
      </c>
      <c r="AW67" s="43">
        <f t="shared" si="11"/>
        <v>2.6198967201749799</v>
      </c>
      <c r="AX67" s="43">
        <f t="shared" si="11"/>
        <v>2.6393700018054367</v>
      </c>
      <c r="AY67" s="43">
        <f t="shared" si="11"/>
        <v>2.657220509966689</v>
      </c>
      <c r="AZ67" s="43">
        <f t="shared" si="11"/>
        <v>2.6734482446587364</v>
      </c>
      <c r="BA67" s="43">
        <f t="shared" si="11"/>
        <v>2.6880532058815789</v>
      </c>
      <c r="BB67" s="43">
        <f t="shared" si="11"/>
        <v>2.7010353936352169</v>
      </c>
      <c r="BC67" s="43">
        <f t="shared" si="11"/>
        <v>2.71239480791965</v>
      </c>
      <c r="BD67" s="43">
        <f t="shared" si="11"/>
        <v>2.7221314487348787</v>
      </c>
      <c r="BE67" s="43">
        <f t="shared" si="11"/>
        <v>2.7302453160809024</v>
      </c>
      <c r="BF67" s="43">
        <f t="shared" si="11"/>
        <v>2.7367364099577212</v>
      </c>
      <c r="BG67" s="43">
        <f t="shared" si="11"/>
        <v>2.7416047303653355</v>
      </c>
      <c r="BH67" s="43">
        <f t="shared" si="11"/>
        <v>2.7448502773037449</v>
      </c>
      <c r="BI67" s="43">
        <f t="shared" si="11"/>
        <v>2.7464730507729498</v>
      </c>
      <c r="BJ67" s="43">
        <f t="shared" si="11"/>
        <v>2.7464730507729498</v>
      </c>
    </row>
    <row r="68" spans="1:62" x14ac:dyDescent="0.3">
      <c r="A68" s="5" t="s">
        <v>47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>
        <f t="shared" ref="L68:AQ68" si="12">L$50/$B$38</f>
        <v>7.8949388343321145E-2</v>
      </c>
      <c r="M68" s="43">
        <f t="shared" si="12"/>
        <v>0.15691205410055897</v>
      </c>
      <c r="N68" s="43">
        <f t="shared" si="12"/>
        <v>0.23524664900563041</v>
      </c>
      <c r="O68" s="43">
        <f t="shared" si="12"/>
        <v>0.31648257207100861</v>
      </c>
      <c r="P68" s="43">
        <f t="shared" si="12"/>
        <v>0.39802333363005732</v>
      </c>
      <c r="Q68" s="43">
        <f t="shared" si="12"/>
        <v>0.4807097844275201</v>
      </c>
      <c r="R68" s="43">
        <f t="shared" si="12"/>
        <v>0.5649489093636243</v>
      </c>
      <c r="S68" s="43">
        <f t="shared" si="12"/>
        <v>0.65031741281902833</v>
      </c>
      <c r="T68" s="43">
        <f t="shared" si="12"/>
        <v>0.73311840266157458</v>
      </c>
      <c r="U68" s="43">
        <f t="shared" si="12"/>
        <v>0.80896427712902363</v>
      </c>
      <c r="V68" s="68">
        <f t="shared" si="12"/>
        <v>0.8852385786102247</v>
      </c>
      <c r="W68" s="43">
        <f t="shared" si="12"/>
        <v>0.96229863721758224</v>
      </c>
      <c r="X68" s="70">
        <f t="shared" si="12"/>
        <v>1.0334988346375704</v>
      </c>
      <c r="Y68" s="43">
        <f t="shared" si="12"/>
        <v>1.1032667148125124</v>
      </c>
      <c r="Z68" s="43">
        <f t="shared" si="12"/>
        <v>1.1721044433972831</v>
      </c>
      <c r="AA68" s="43">
        <f t="shared" si="12"/>
        <v>1.2401050393985995</v>
      </c>
      <c r="AB68" s="43">
        <f t="shared" si="12"/>
        <v>1.3075845739850094</v>
      </c>
      <c r="AC68" s="43">
        <f t="shared" si="12"/>
        <v>1.3753397440368915</v>
      </c>
      <c r="AD68" s="43">
        <f t="shared" si="12"/>
        <v>1.4456306140801274</v>
      </c>
      <c r="AE68" s="43">
        <f t="shared" si="12"/>
        <v>1.5133607342343838</v>
      </c>
      <c r="AF68" s="43">
        <f t="shared" si="12"/>
        <v>1.5821809042086545</v>
      </c>
      <c r="AG68" s="43">
        <f t="shared" si="12"/>
        <v>1.6479718400400405</v>
      </c>
      <c r="AH68" s="43">
        <f t="shared" si="12"/>
        <v>1.7107335417285414</v>
      </c>
      <c r="AI68" s="43">
        <f t="shared" si="12"/>
        <v>1.7704660092741575</v>
      </c>
      <c r="AJ68" s="43">
        <f t="shared" si="12"/>
        <v>1.8271692426768886</v>
      </c>
      <c r="AK68" s="43">
        <f t="shared" si="12"/>
        <v>1.8808432419367347</v>
      </c>
      <c r="AL68" s="43">
        <f t="shared" si="12"/>
        <v>1.9315182088611826</v>
      </c>
      <c r="AM68" s="43">
        <f t="shared" si="12"/>
        <v>1.979194143450232</v>
      </c>
      <c r="AN68" s="43">
        <f t="shared" si="12"/>
        <v>2.0238710457038831</v>
      </c>
      <c r="AO68" s="43">
        <f t="shared" si="12"/>
        <v>2.0655489156221361</v>
      </c>
      <c r="AP68" s="43">
        <f t="shared" si="12"/>
        <v>2.1042277532049902</v>
      </c>
      <c r="AQ68" s="43">
        <f t="shared" si="12"/>
        <v>2.140972648908702</v>
      </c>
      <c r="AR68" s="43">
        <f t="shared" ref="AR68:BJ68" si="13">AR$50/$B$38</f>
        <v>2.1757836027332713</v>
      </c>
      <c r="AS68" s="43">
        <f t="shared" si="13"/>
        <v>2.2086606146786978</v>
      </c>
      <c r="AT68" s="43">
        <f t="shared" si="13"/>
        <v>2.2396036847449818</v>
      </c>
      <c r="AU68" s="43">
        <f t="shared" si="13"/>
        <v>2.2686128129321226</v>
      </c>
      <c r="AV68" s="43">
        <f t="shared" si="13"/>
        <v>2.2956879992401209</v>
      </c>
      <c r="AW68" s="43">
        <f t="shared" si="13"/>
        <v>2.3208292436689764</v>
      </c>
      <c r="AX68" s="43">
        <f t="shared" si="13"/>
        <v>2.3440365462186894</v>
      </c>
      <c r="AY68" s="43">
        <f t="shared" si="13"/>
        <v>2.3653099068892596</v>
      </c>
      <c r="AZ68" s="43">
        <f t="shared" si="13"/>
        <v>2.3846493256806869</v>
      </c>
      <c r="BA68" s="43">
        <f t="shared" si="13"/>
        <v>2.4020548025929713</v>
      </c>
      <c r="BB68" s="43">
        <f t="shared" si="13"/>
        <v>2.4175263376261134</v>
      </c>
      <c r="BC68" s="43">
        <f t="shared" si="13"/>
        <v>2.4310639307801125</v>
      </c>
      <c r="BD68" s="43">
        <f t="shared" si="13"/>
        <v>2.4426675820549688</v>
      </c>
      <c r="BE68" s="43">
        <f t="shared" si="13"/>
        <v>2.4523372914506827</v>
      </c>
      <c r="BF68" s="43">
        <f t="shared" si="13"/>
        <v>2.4600730589672537</v>
      </c>
      <c r="BG68" s="43">
        <f t="shared" si="13"/>
        <v>2.4658748846046818</v>
      </c>
      <c r="BH68" s="43">
        <f t="shared" si="13"/>
        <v>2.4697427683629671</v>
      </c>
      <c r="BI68" s="43">
        <f t="shared" si="13"/>
        <v>2.47167671024211</v>
      </c>
      <c r="BJ68" s="43">
        <f t="shared" si="13"/>
        <v>2.47167671024211</v>
      </c>
    </row>
    <row r="69" spans="1:62" x14ac:dyDescent="0.3">
      <c r="A69" s="5" t="s">
        <v>48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>
        <f t="shared" ref="AA69:BJ69" si="14">AA$51/$B$39</f>
        <v>9.9943132436793369E-2</v>
      </c>
      <c r="AB69" s="43">
        <f t="shared" si="14"/>
        <v>0.19912044055644842</v>
      </c>
      <c r="AC69" s="43">
        <f t="shared" si="14"/>
        <v>0.29870286088761189</v>
      </c>
      <c r="AD69" s="43">
        <f t="shared" si="14"/>
        <v>0.40201209855506637</v>
      </c>
      <c r="AE69" s="43">
        <f t="shared" si="14"/>
        <v>0.50155770207309636</v>
      </c>
      <c r="AF69" s="43">
        <f t="shared" si="14"/>
        <v>0.60270539439520521</v>
      </c>
      <c r="AG69" s="43">
        <f t="shared" si="14"/>
        <v>0.6994009029582402</v>
      </c>
      <c r="AH69" s="43">
        <f t="shared" si="14"/>
        <v>0.79164422776220122</v>
      </c>
      <c r="AI69" s="43">
        <f t="shared" si="14"/>
        <v>0.87943536880708839</v>
      </c>
      <c r="AJ69" s="43">
        <f t="shared" si="14"/>
        <v>0.96277432609290159</v>
      </c>
      <c r="AK69" s="69">
        <f t="shared" si="14"/>
        <v>1.0416610996196409</v>
      </c>
      <c r="AL69" s="43">
        <f t="shared" si="14"/>
        <v>1.1161400781636255</v>
      </c>
      <c r="AM69" s="43">
        <f t="shared" si="14"/>
        <v>1.1862112617248552</v>
      </c>
      <c r="AN69" s="43">
        <f t="shared" si="14"/>
        <v>1.2518746503033302</v>
      </c>
      <c r="AO69" s="43">
        <f t="shared" si="14"/>
        <v>1.3131302438990502</v>
      </c>
      <c r="AP69" s="43">
        <f t="shared" si="14"/>
        <v>1.3699780425120156</v>
      </c>
      <c r="AQ69" s="43">
        <f t="shared" si="14"/>
        <v>1.4239834511943326</v>
      </c>
      <c r="AR69" s="43">
        <f t="shared" si="14"/>
        <v>1.4751464699460013</v>
      </c>
      <c r="AS69" s="43">
        <f t="shared" si="14"/>
        <v>1.5234670987670216</v>
      </c>
      <c r="AT69" s="43">
        <f t="shared" si="14"/>
        <v>1.5689453376573939</v>
      </c>
      <c r="AU69" s="43">
        <f t="shared" si="14"/>
        <v>1.6115811866171179</v>
      </c>
      <c r="AV69" s="43">
        <f t="shared" si="14"/>
        <v>1.6513746456461935</v>
      </c>
      <c r="AW69" s="43">
        <f t="shared" si="14"/>
        <v>1.6883257147446207</v>
      </c>
      <c r="AX69" s="43">
        <f t="shared" si="14"/>
        <v>1.7224343939123998</v>
      </c>
      <c r="AY69" s="43">
        <f t="shared" si="14"/>
        <v>1.7537006831495305</v>
      </c>
      <c r="AZ69" s="43">
        <f t="shared" si="14"/>
        <v>1.782124582456013</v>
      </c>
      <c r="BA69" s="43">
        <f t="shared" si="14"/>
        <v>1.8077060918318475</v>
      </c>
      <c r="BB69" s="43">
        <f t="shared" si="14"/>
        <v>1.8304452112770337</v>
      </c>
      <c r="BC69" s="43">
        <f t="shared" si="14"/>
        <v>1.8503419407915718</v>
      </c>
      <c r="BD69" s="43">
        <f t="shared" si="14"/>
        <v>1.8673962803754613</v>
      </c>
      <c r="BE69" s="43">
        <f t="shared" si="14"/>
        <v>1.8816082300287027</v>
      </c>
      <c r="BF69" s="43">
        <f t="shared" si="14"/>
        <v>1.8929777897512958</v>
      </c>
      <c r="BG69" s="43">
        <f t="shared" si="14"/>
        <v>1.9015049595432407</v>
      </c>
      <c r="BH69" s="43">
        <f t="shared" si="14"/>
        <v>1.9071897394045374</v>
      </c>
      <c r="BI69" s="43">
        <f t="shared" si="14"/>
        <v>1.9100321293351856</v>
      </c>
      <c r="BJ69" s="43">
        <f t="shared" si="14"/>
        <v>1.9100321293351856</v>
      </c>
    </row>
    <row r="70" spans="1:62" x14ac:dyDescent="0.3">
      <c r="A70" s="5" t="s">
        <v>49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>
        <f t="shared" ref="AG70:BJ70" si="15">AG$52/$B$40</f>
        <v>0.12092263776384569</v>
      </c>
      <c r="AH70" s="43">
        <f t="shared" si="15"/>
        <v>0.23627759392637265</v>
      </c>
      <c r="AI70" s="43">
        <f t="shared" si="15"/>
        <v>0.34606486848758083</v>
      </c>
      <c r="AJ70" s="43">
        <f t="shared" si="15"/>
        <v>0.45028446144747031</v>
      </c>
      <c r="AK70" s="43">
        <f t="shared" si="15"/>
        <v>0.54893637280604102</v>
      </c>
      <c r="AL70" s="43">
        <f t="shared" si="15"/>
        <v>0.64207611297943734</v>
      </c>
      <c r="AM70" s="43">
        <f t="shared" si="15"/>
        <v>0.729703681967659</v>
      </c>
      <c r="AN70" s="43">
        <f t="shared" si="15"/>
        <v>0.81181907977070611</v>
      </c>
      <c r="AO70" s="43">
        <f t="shared" si="15"/>
        <v>0.88842230638857866</v>
      </c>
      <c r="AP70" s="43">
        <f t="shared" si="15"/>
        <v>0.95951336182127678</v>
      </c>
      <c r="AQ70" s="69">
        <f t="shared" si="15"/>
        <v>1.02704986448234</v>
      </c>
      <c r="AR70" s="43">
        <f t="shared" si="15"/>
        <v>1.0910318143717681</v>
      </c>
      <c r="AS70" s="43">
        <f t="shared" si="15"/>
        <v>1.1514592114895614</v>
      </c>
      <c r="AT70" s="43">
        <f t="shared" si="15"/>
        <v>1.2083320558357198</v>
      </c>
      <c r="AU70" s="43">
        <f t="shared" si="15"/>
        <v>1.2616503474102432</v>
      </c>
      <c r="AV70" s="43">
        <f t="shared" si="15"/>
        <v>1.311414086213132</v>
      </c>
      <c r="AW70" s="43">
        <f t="shared" si="15"/>
        <v>1.3576232722443857</v>
      </c>
      <c r="AX70" s="43">
        <f t="shared" si="15"/>
        <v>1.4002779055040047</v>
      </c>
      <c r="AY70" s="43">
        <f t="shared" si="15"/>
        <v>1.4393779859919886</v>
      </c>
      <c r="AZ70" s="43">
        <f t="shared" si="15"/>
        <v>1.4749235137083376</v>
      </c>
      <c r="BA70" s="43">
        <f t="shared" si="15"/>
        <v>1.5069144886530517</v>
      </c>
      <c r="BB70" s="43">
        <f t="shared" si="15"/>
        <v>1.535350910826131</v>
      </c>
      <c r="BC70" s="43">
        <f t="shared" si="15"/>
        <v>1.5602327802275753</v>
      </c>
      <c r="BD70" s="43">
        <f t="shared" si="15"/>
        <v>1.5815600968573844</v>
      </c>
      <c r="BE70" s="43">
        <f t="shared" si="15"/>
        <v>1.599332860715559</v>
      </c>
      <c r="BF70" s="43">
        <f t="shared" si="15"/>
        <v>1.6135510718020987</v>
      </c>
      <c r="BG70" s="43">
        <f t="shared" si="15"/>
        <v>1.6242147301170033</v>
      </c>
      <c r="BH70" s="43">
        <f t="shared" si="15"/>
        <v>1.6313238356602733</v>
      </c>
      <c r="BI70" s="43">
        <f t="shared" si="15"/>
        <v>1.6348783884319082</v>
      </c>
      <c r="BJ70" s="43">
        <f t="shared" si="15"/>
        <v>1.6348783884319082</v>
      </c>
    </row>
    <row r="76" spans="1:62" x14ac:dyDescent="0.3">
      <c r="O76" t="s">
        <v>147</v>
      </c>
      <c r="T76" t="s">
        <v>146</v>
      </c>
    </row>
    <row r="96" spans="52:60" x14ac:dyDescent="0.3">
      <c r="AZ96" s="88"/>
      <c r="BA96" s="88"/>
      <c r="BB96" s="88"/>
      <c r="BF96" s="88"/>
      <c r="BG96" s="88"/>
      <c r="BH96" s="88"/>
    </row>
  </sheetData>
  <mergeCells count="11">
    <mergeCell ref="BF96:BH96"/>
    <mergeCell ref="A63:W63"/>
    <mergeCell ref="A45:W45"/>
    <mergeCell ref="A54:W54"/>
    <mergeCell ref="G28:G29"/>
    <mergeCell ref="H28:H29"/>
    <mergeCell ref="I28:J28"/>
    <mergeCell ref="K28:K29"/>
    <mergeCell ref="AZ96:BB96"/>
    <mergeCell ref="L28:L29"/>
    <mergeCell ref="M28:M2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208E-7CB6-45A3-980B-A5D4A72B9CB7}">
  <dimension ref="A2:BJ94"/>
  <sheetViews>
    <sheetView topLeftCell="A106" zoomScale="55" zoomScaleNormal="55" workbookViewId="0">
      <selection activeCell="B58" sqref="B58"/>
    </sheetView>
  </sheetViews>
  <sheetFormatPr baseColWidth="10" defaultRowHeight="14.4" x14ac:dyDescent="0.3"/>
  <cols>
    <col min="1" max="1" width="38.5546875" customWidth="1"/>
    <col min="2" max="3" width="12" bestFit="1" customWidth="1"/>
    <col min="4" max="4" width="11.44140625" customWidth="1"/>
    <col min="5" max="5" width="16.109375" customWidth="1"/>
    <col min="27" max="27" width="12" bestFit="1" customWidth="1"/>
    <col min="32" max="32" width="15.33203125" customWidth="1"/>
  </cols>
  <sheetData>
    <row r="2" spans="1:32" x14ac:dyDescent="0.3">
      <c r="A2" s="65" t="s">
        <v>101</v>
      </c>
      <c r="B2" s="77">
        <f>Budgets!B39-Budgets!AF51</f>
        <v>17738105919983.438</v>
      </c>
    </row>
    <row r="3" spans="1:32" x14ac:dyDescent="0.3">
      <c r="A3" s="65" t="s">
        <v>140</v>
      </c>
      <c r="B3" s="77">
        <f>Budgets!B33</f>
        <v>10991853774320.273</v>
      </c>
      <c r="C3" s="18"/>
      <c r="D3" s="18"/>
      <c r="E3" s="4"/>
    </row>
    <row r="4" spans="1:32" x14ac:dyDescent="0.3">
      <c r="A4" s="65" t="s">
        <v>149</v>
      </c>
      <c r="B4" s="77">
        <f>Budgets!B40</f>
        <v>35702059158997.188</v>
      </c>
      <c r="C4" s="18"/>
      <c r="D4" s="18"/>
      <c r="E4" s="4"/>
    </row>
    <row r="5" spans="1:32" x14ac:dyDescent="0.3">
      <c r="B5" s="4"/>
    </row>
    <row r="6" spans="1:32" x14ac:dyDescent="0.3">
      <c r="A6" s="65" t="s">
        <v>54</v>
      </c>
      <c r="B6" s="66">
        <f>AE$13-B3</f>
        <v>55664371197638.18</v>
      </c>
      <c r="C6" s="4"/>
      <c r="D6" s="65" t="s">
        <v>56</v>
      </c>
      <c r="E6" s="66">
        <f>(2/30)*B6-J6</f>
        <v>3451581636048.9336</v>
      </c>
      <c r="G6" s="67" t="s">
        <v>13</v>
      </c>
      <c r="H6" s="66">
        <f>(E6-B14)/(AE$11-B$11)</f>
        <v>110076041112.25247</v>
      </c>
      <c r="I6" s="67" t="s">
        <v>14</v>
      </c>
      <c r="J6" s="65">
        <f>B14</f>
        <v>259376443793.612</v>
      </c>
      <c r="L6" s="4"/>
      <c r="M6" s="18"/>
    </row>
    <row r="7" spans="1:32" x14ac:dyDescent="0.3">
      <c r="A7" s="65" t="s">
        <v>55</v>
      </c>
      <c r="B7" s="66">
        <f>AE$13-B4</f>
        <v>30954165812961.266</v>
      </c>
      <c r="C7" s="4"/>
      <c r="D7" s="65" t="s">
        <v>56</v>
      </c>
      <c r="E7" s="66">
        <f>2*B7/30-J7</f>
        <v>1804234610403.8057</v>
      </c>
      <c r="G7" s="67" t="s">
        <v>13</v>
      </c>
      <c r="H7" s="66">
        <f>(E7-B16)/(AE$11-B$11)</f>
        <v>53270971262.420471</v>
      </c>
      <c r="I7" s="67" t="s">
        <v>14</v>
      </c>
      <c r="J7" s="65">
        <f>B16</f>
        <v>259376443793.612</v>
      </c>
    </row>
    <row r="8" spans="1:32" x14ac:dyDescent="0.3">
      <c r="Q8" s="4"/>
      <c r="R8" s="4"/>
      <c r="U8" s="4"/>
      <c r="W8" s="4"/>
      <c r="AD8" s="4"/>
      <c r="AE8" s="4"/>
      <c r="AF8" s="4"/>
    </row>
    <row r="9" spans="1:32" x14ac:dyDescent="0.3">
      <c r="H9" s="4">
        <f>V13-B4-W17</f>
        <v>5680418484336.3594</v>
      </c>
      <c r="X9" s="4"/>
    </row>
    <row r="11" spans="1:32" x14ac:dyDescent="0.3">
      <c r="B11" s="1">
        <v>2021</v>
      </c>
      <c r="C11" s="1">
        <v>2022</v>
      </c>
      <c r="D11" s="1">
        <v>2023</v>
      </c>
      <c r="E11" s="1">
        <v>2024</v>
      </c>
      <c r="F11" s="1">
        <v>2025</v>
      </c>
      <c r="G11" s="1">
        <v>2026</v>
      </c>
      <c r="H11" s="1">
        <v>2027</v>
      </c>
      <c r="I11" s="1">
        <v>2028</v>
      </c>
      <c r="J11" s="1">
        <v>2029</v>
      </c>
      <c r="K11" s="1">
        <v>2030</v>
      </c>
      <c r="L11" s="1">
        <v>2031</v>
      </c>
      <c r="M11" s="1">
        <v>2032</v>
      </c>
      <c r="N11" s="1">
        <v>2033</v>
      </c>
      <c r="O11" s="1">
        <v>2034</v>
      </c>
      <c r="P11" s="1">
        <v>2035</v>
      </c>
      <c r="Q11" s="1">
        <v>2036</v>
      </c>
      <c r="R11" s="1">
        <v>2037</v>
      </c>
      <c r="S11" s="1">
        <v>2038</v>
      </c>
      <c r="T11" s="1">
        <v>2039</v>
      </c>
      <c r="U11" s="1">
        <v>2040</v>
      </c>
      <c r="V11" s="1">
        <v>2041</v>
      </c>
      <c r="W11" s="1">
        <v>2042</v>
      </c>
      <c r="X11" s="1">
        <v>2043</v>
      </c>
      <c r="Y11" s="1">
        <v>2044</v>
      </c>
      <c r="Z11" s="1">
        <v>2045</v>
      </c>
      <c r="AA11" s="1">
        <v>2046</v>
      </c>
      <c r="AB11" s="1">
        <v>2047</v>
      </c>
      <c r="AC11" s="1">
        <v>2048</v>
      </c>
      <c r="AD11" s="1">
        <v>2049</v>
      </c>
      <c r="AE11" s="1">
        <v>2050</v>
      </c>
      <c r="AF11" t="s">
        <v>59</v>
      </c>
    </row>
    <row r="12" spans="1:32" x14ac:dyDescent="0.3">
      <c r="A12" s="30" t="s">
        <v>52</v>
      </c>
      <c r="B12" s="26">
        <f>'Emissions and targets'!AG13</f>
        <v>4576563610900.418</v>
      </c>
      <c r="C12" s="26">
        <f>'Emissions and targets'!AH13</f>
        <v>4378542419784.7114</v>
      </c>
      <c r="D12" s="26">
        <f>'Emissions and targets'!AI13</f>
        <v>4180521228669.0049</v>
      </c>
      <c r="E12" s="26">
        <f>'Emissions and targets'!AJ13</f>
        <v>3982500037553.2979</v>
      </c>
      <c r="F12" s="23">
        <f>'Emissions and targets'!AK13</f>
        <v>3784478846437.5913</v>
      </c>
      <c r="G12" s="23">
        <f>'Emissions and targets'!AL13</f>
        <v>3586457655321.8848</v>
      </c>
      <c r="H12" s="23">
        <f>'Emissions and targets'!AM13</f>
        <v>3388436464206.1777</v>
      </c>
      <c r="I12" s="23">
        <f>'Emissions and targets'!AN13</f>
        <v>3190415273090.4712</v>
      </c>
      <c r="J12" s="23">
        <f>'Emissions and targets'!AO13</f>
        <v>2992394081974.7646</v>
      </c>
      <c r="K12" s="23">
        <f>'Emissions and targets'!AP13</f>
        <v>2794372890859.0576</v>
      </c>
      <c r="L12" s="23">
        <f>'Emissions and targets'!AQ13</f>
        <v>2670154246316.1045</v>
      </c>
      <c r="M12" s="23">
        <f>'Emissions and targets'!AR13</f>
        <v>2545935601773.1519</v>
      </c>
      <c r="N12" s="23">
        <f>'Emissions and targets'!AS13</f>
        <v>2421716957230.1992</v>
      </c>
      <c r="O12" s="23">
        <f>'Emissions and targets'!AT13</f>
        <v>2297498312687.2461</v>
      </c>
      <c r="P12" s="23">
        <f>'Emissions and targets'!AU13</f>
        <v>2173279668144.2932</v>
      </c>
      <c r="Q12" s="23">
        <f>'Emissions and targets'!AV13</f>
        <v>2049061023601.3403</v>
      </c>
      <c r="R12" s="23">
        <f>'Emissions and targets'!AW13</f>
        <v>1924842379058.3875</v>
      </c>
      <c r="S12" s="23">
        <f>'Emissions and targets'!AX13</f>
        <v>1800623734515.4346</v>
      </c>
      <c r="T12" s="23">
        <f>'Emissions and targets'!AY13</f>
        <v>1676405089972.4817</v>
      </c>
      <c r="U12" s="23">
        <f>'Emissions and targets'!AZ13</f>
        <v>1552186445429.5288</v>
      </c>
      <c r="V12" s="23">
        <f>'Emissions and targets'!BA13</f>
        <v>1427967800886.5759</v>
      </c>
      <c r="W12" s="23">
        <f>'Emissions and targets'!BB13</f>
        <v>1303749156343.623</v>
      </c>
      <c r="X12" s="23">
        <f>'Emissions and targets'!BC13</f>
        <v>1179530511800.6702</v>
      </c>
      <c r="Y12" s="23">
        <f>'Emissions and targets'!BD13</f>
        <v>1055311867257.7173</v>
      </c>
      <c r="Z12" s="23">
        <f>'Emissions and targets'!BE13</f>
        <v>931093222714.7644</v>
      </c>
      <c r="AA12" s="23">
        <f>'Emissions and targets'!BF13</f>
        <v>806874578171.81152</v>
      </c>
      <c r="AB12" s="23">
        <f>'Emissions and targets'!BG13</f>
        <v>682655933628.85864</v>
      </c>
      <c r="AC12" s="23">
        <f>'Emissions and targets'!BH13</f>
        <v>558437289085.90576</v>
      </c>
      <c r="AD12" s="23">
        <f>'Emissions and targets'!BI13</f>
        <v>434218644542.95313</v>
      </c>
      <c r="AE12" s="79">
        <f>'Emissions and targets'!BJ13</f>
        <v>310000000000</v>
      </c>
      <c r="AF12" s="4"/>
    </row>
    <row r="13" spans="1:32" x14ac:dyDescent="0.3">
      <c r="A13" s="74" t="s">
        <v>53</v>
      </c>
      <c r="B13" s="27">
        <f>B12</f>
        <v>4576563610900.418</v>
      </c>
      <c r="C13" s="27">
        <f>B13+C12</f>
        <v>8955106030685.1289</v>
      </c>
      <c r="D13" s="27">
        <f>C13+D12</f>
        <v>13135627259354.133</v>
      </c>
      <c r="E13" s="27">
        <f t="shared" ref="E13:AE13" si="0">D13+E12</f>
        <v>17118127296907.43</v>
      </c>
      <c r="F13" s="24">
        <f t="shared" si="0"/>
        <v>20902606143345.02</v>
      </c>
      <c r="G13" s="24">
        <f t="shared" si="0"/>
        <v>24489063798666.906</v>
      </c>
      <c r="H13" s="27">
        <f t="shared" si="0"/>
        <v>27877500262873.086</v>
      </c>
      <c r="I13" s="27">
        <f t="shared" si="0"/>
        <v>31067915535963.559</v>
      </c>
      <c r="J13" s="27">
        <f t="shared" si="0"/>
        <v>34060309617938.324</v>
      </c>
      <c r="K13" s="27">
        <f t="shared" si="0"/>
        <v>36854682508797.383</v>
      </c>
      <c r="L13" s="27">
        <f t="shared" si="0"/>
        <v>39524836755113.484</v>
      </c>
      <c r="M13" s="24">
        <f t="shared" si="0"/>
        <v>42070772356886.633</v>
      </c>
      <c r="N13" s="24">
        <f t="shared" si="0"/>
        <v>44492489314116.828</v>
      </c>
      <c r="O13" s="24">
        <f t="shared" si="0"/>
        <v>46789987626804.078</v>
      </c>
      <c r="P13" s="24">
        <f t="shared" si="0"/>
        <v>48963267294948.375</v>
      </c>
      <c r="Q13" s="24">
        <f t="shared" si="0"/>
        <v>51012328318549.719</v>
      </c>
      <c r="R13" s="24">
        <f t="shared" si="0"/>
        <v>52937170697608.109</v>
      </c>
      <c r="S13" s="24">
        <f t="shared" si="0"/>
        <v>54737794432123.547</v>
      </c>
      <c r="T13" s="24">
        <f t="shared" si="0"/>
        <v>56414199522096.031</v>
      </c>
      <c r="U13" s="24">
        <f t="shared" si="0"/>
        <v>57966385967525.563</v>
      </c>
      <c r="V13" s="24">
        <f t="shared" si="0"/>
        <v>59394353768412.141</v>
      </c>
      <c r="W13" s="24">
        <f t="shared" si="0"/>
        <v>60698102924755.766</v>
      </c>
      <c r="X13" s="24">
        <f t="shared" si="0"/>
        <v>61877633436556.438</v>
      </c>
      <c r="Y13" s="24">
        <f t="shared" si="0"/>
        <v>62932945303814.156</v>
      </c>
      <c r="Z13" s="24">
        <f t="shared" si="0"/>
        <v>63864038526528.922</v>
      </c>
      <c r="AA13" s="24">
        <f t="shared" si="0"/>
        <v>64670913104700.734</v>
      </c>
      <c r="AB13" s="24">
        <f t="shared" si="0"/>
        <v>65353569038329.594</v>
      </c>
      <c r="AC13" s="24">
        <f t="shared" si="0"/>
        <v>65912006327415.5</v>
      </c>
      <c r="AD13" s="24">
        <f t="shared" si="0"/>
        <v>66346224971958.453</v>
      </c>
      <c r="AE13" s="82">
        <f t="shared" si="0"/>
        <v>66656224971958.453</v>
      </c>
      <c r="AF13" s="25"/>
    </row>
    <row r="14" spans="1:32" x14ac:dyDescent="0.3">
      <c r="A14" s="20" t="s">
        <v>60</v>
      </c>
      <c r="B14" s="23">
        <f>'Emissions and targets'!AG17</f>
        <v>259376443793.612</v>
      </c>
      <c r="C14" s="23">
        <f t="shared" ref="C14:AE14" si="1">$H$6*(C11-$B$11)+$J$6</f>
        <v>369452484905.8645</v>
      </c>
      <c r="D14" s="23">
        <f t="shared" si="1"/>
        <v>479528526018.11694</v>
      </c>
      <c r="E14" s="23">
        <f t="shared" si="1"/>
        <v>589604567130.36938</v>
      </c>
      <c r="F14" s="23">
        <f t="shared" si="1"/>
        <v>699680608242.62183</v>
      </c>
      <c r="G14" s="23">
        <f t="shared" si="1"/>
        <v>809756649354.87427</v>
      </c>
      <c r="H14" s="23">
        <f t="shared" si="1"/>
        <v>919832690467.12695</v>
      </c>
      <c r="I14" s="23">
        <f t="shared" si="1"/>
        <v>1029908731579.3794</v>
      </c>
      <c r="J14" s="23">
        <f t="shared" si="1"/>
        <v>1139984772691.6318</v>
      </c>
      <c r="K14" s="23">
        <f t="shared" si="1"/>
        <v>1250060813803.8843</v>
      </c>
      <c r="L14" s="23">
        <f t="shared" si="1"/>
        <v>1360136854916.1367</v>
      </c>
      <c r="M14" s="23">
        <f t="shared" si="1"/>
        <v>1470212896028.3892</v>
      </c>
      <c r="N14" s="23">
        <f t="shared" si="1"/>
        <v>1580288937140.6418</v>
      </c>
      <c r="O14" s="23">
        <f t="shared" si="1"/>
        <v>1690364978252.8943</v>
      </c>
      <c r="P14" s="23">
        <f t="shared" si="1"/>
        <v>1800441019365.1467</v>
      </c>
      <c r="Q14" s="23">
        <f t="shared" si="1"/>
        <v>1910517060477.3992</v>
      </c>
      <c r="R14" s="78">
        <f t="shared" si="1"/>
        <v>2020593101589.6516</v>
      </c>
      <c r="S14" s="23">
        <f t="shared" si="1"/>
        <v>2130669142701.9041</v>
      </c>
      <c r="T14" s="23">
        <f t="shared" si="1"/>
        <v>2240745183814.1563</v>
      </c>
      <c r="U14" s="23">
        <f t="shared" si="1"/>
        <v>2350821224926.4087</v>
      </c>
      <c r="V14" s="23">
        <f t="shared" si="1"/>
        <v>2460897266038.6611</v>
      </c>
      <c r="W14" s="23">
        <f t="shared" si="1"/>
        <v>2570973307150.9136</v>
      </c>
      <c r="X14" s="23">
        <f t="shared" si="1"/>
        <v>2681049348263.166</v>
      </c>
      <c r="Y14" s="23">
        <f t="shared" si="1"/>
        <v>2791125389375.4185</v>
      </c>
      <c r="Z14" s="23">
        <f t="shared" si="1"/>
        <v>2901201430487.6714</v>
      </c>
      <c r="AA14" s="23">
        <f t="shared" si="1"/>
        <v>3011277471599.9238</v>
      </c>
      <c r="AB14" s="23">
        <f t="shared" si="1"/>
        <v>3121353512712.1763</v>
      </c>
      <c r="AC14" s="23">
        <f t="shared" si="1"/>
        <v>3231429553824.4287</v>
      </c>
      <c r="AD14" s="23">
        <f t="shared" si="1"/>
        <v>3341505594936.6812</v>
      </c>
      <c r="AE14" s="23">
        <f t="shared" si="1"/>
        <v>3451581636048.9336</v>
      </c>
      <c r="AF14" s="25">
        <f>AE14/AE$12</f>
        <v>11.13413430983527</v>
      </c>
    </row>
    <row r="15" spans="1:32" x14ac:dyDescent="0.3">
      <c r="A15" s="21" t="s">
        <v>57</v>
      </c>
      <c r="B15" s="24">
        <f>B14</f>
        <v>259376443793.612</v>
      </c>
      <c r="C15" s="24">
        <f>B15+C14</f>
        <v>628828928699.47656</v>
      </c>
      <c r="D15" s="24">
        <f t="shared" ref="D15:AD15" si="2">C15+D14</f>
        <v>1108357454717.5935</v>
      </c>
      <c r="E15" s="24">
        <f t="shared" si="2"/>
        <v>1697962021847.9629</v>
      </c>
      <c r="F15" s="24">
        <f t="shared" si="2"/>
        <v>2397642630090.585</v>
      </c>
      <c r="G15" s="24">
        <f t="shared" si="2"/>
        <v>3207399279445.459</v>
      </c>
      <c r="H15" s="24">
        <f t="shared" si="2"/>
        <v>4127231969912.5859</v>
      </c>
      <c r="I15" s="24">
        <f t="shared" si="2"/>
        <v>5157140701491.9648</v>
      </c>
      <c r="J15" s="24">
        <f t="shared" si="2"/>
        <v>6297125474183.5967</v>
      </c>
      <c r="K15" s="24">
        <f t="shared" si="2"/>
        <v>7547186287987.4805</v>
      </c>
      <c r="L15" s="24">
        <f t="shared" si="2"/>
        <v>8907323142903.6172</v>
      </c>
      <c r="M15" s="24">
        <f t="shared" si="2"/>
        <v>10377536038932.006</v>
      </c>
      <c r="N15" s="24">
        <f t="shared" si="2"/>
        <v>11957824976072.648</v>
      </c>
      <c r="O15" s="24">
        <f t="shared" si="2"/>
        <v>13648189954325.543</v>
      </c>
      <c r="P15" s="24">
        <f t="shared" si="2"/>
        <v>15448630973690.689</v>
      </c>
      <c r="Q15" s="24">
        <f t="shared" si="2"/>
        <v>17359148034168.088</v>
      </c>
      <c r="R15" s="24">
        <f t="shared" si="2"/>
        <v>19379741135757.738</v>
      </c>
      <c r="S15" s="24">
        <f t="shared" si="2"/>
        <v>21510410278459.641</v>
      </c>
      <c r="T15" s="24">
        <f t="shared" si="2"/>
        <v>23751155462273.797</v>
      </c>
      <c r="U15" s="24">
        <f t="shared" si="2"/>
        <v>26101976687200.207</v>
      </c>
      <c r="V15" s="24">
        <f t="shared" si="2"/>
        <v>28562873953238.867</v>
      </c>
      <c r="W15" s="24">
        <f t="shared" si="2"/>
        <v>31133847260389.781</v>
      </c>
      <c r="X15" s="24">
        <f t="shared" si="2"/>
        <v>33814896608652.945</v>
      </c>
      <c r="Y15" s="24">
        <f t="shared" si="2"/>
        <v>36606021998028.367</v>
      </c>
      <c r="Z15" s="24">
        <f t="shared" si="2"/>
        <v>39507223428516.039</v>
      </c>
      <c r="AA15" s="24">
        <f t="shared" si="2"/>
        <v>42518500900115.961</v>
      </c>
      <c r="AB15" s="24">
        <f t="shared" si="2"/>
        <v>45639854412828.141</v>
      </c>
      <c r="AC15" s="24">
        <f t="shared" si="2"/>
        <v>48871283966652.57</v>
      </c>
      <c r="AD15" s="24">
        <f t="shared" si="2"/>
        <v>52212789561589.25</v>
      </c>
      <c r="AE15" s="22">
        <f>AD15+AE14</f>
        <v>55664371197638.188</v>
      </c>
      <c r="AF15" s="25"/>
    </row>
    <row r="16" spans="1:32" s="3" customFormat="1" x14ac:dyDescent="0.3">
      <c r="A16" s="30" t="s">
        <v>60</v>
      </c>
      <c r="B16" s="26">
        <f>B14</f>
        <v>259376443793.612</v>
      </c>
      <c r="C16" s="26">
        <f t="shared" ref="C16:AE16" si="3">$H7*(C$11-$B$11)+$J7</f>
        <v>312647415056.03247</v>
      </c>
      <c r="D16" s="26">
        <f t="shared" si="3"/>
        <v>365918386318.45294</v>
      </c>
      <c r="E16" s="26">
        <f t="shared" si="3"/>
        <v>419189357580.87341</v>
      </c>
      <c r="F16" s="26">
        <f t="shared" si="3"/>
        <v>472460328843.29388</v>
      </c>
      <c r="G16" s="26">
        <f t="shared" si="3"/>
        <v>525731300105.71436</v>
      </c>
      <c r="H16" s="26">
        <f t="shared" si="3"/>
        <v>579002271368.13477</v>
      </c>
      <c r="I16" s="26">
        <f t="shared" si="3"/>
        <v>632273242630.5553</v>
      </c>
      <c r="J16" s="26">
        <f t="shared" si="3"/>
        <v>685544213892.97583</v>
      </c>
      <c r="K16" s="26">
        <f t="shared" si="3"/>
        <v>738815185155.39624</v>
      </c>
      <c r="L16" s="26">
        <f t="shared" si="3"/>
        <v>792086156417.81665</v>
      </c>
      <c r="M16" s="26">
        <f t="shared" si="3"/>
        <v>845357127680.2373</v>
      </c>
      <c r="N16" s="26">
        <f t="shared" si="3"/>
        <v>898628098942.65771</v>
      </c>
      <c r="O16" s="26">
        <f t="shared" si="3"/>
        <v>951899070205.07813</v>
      </c>
      <c r="P16" s="26">
        <f t="shared" si="3"/>
        <v>1005170041467.4985</v>
      </c>
      <c r="Q16" s="26">
        <f t="shared" si="3"/>
        <v>1058441012729.9192</v>
      </c>
      <c r="R16" s="26">
        <f t="shared" si="3"/>
        <v>1111711983992.3396</v>
      </c>
      <c r="S16" s="26">
        <f t="shared" si="3"/>
        <v>1164982955254.76</v>
      </c>
      <c r="T16" s="26">
        <f t="shared" si="3"/>
        <v>1218253926517.1804</v>
      </c>
      <c r="U16" s="26">
        <f t="shared" si="3"/>
        <v>1271524897779.6011</v>
      </c>
      <c r="V16" s="26">
        <f t="shared" si="3"/>
        <v>1324795869042.0215</v>
      </c>
      <c r="W16" s="78">
        <f t="shared" si="3"/>
        <v>1378066840304.4419</v>
      </c>
      <c r="X16" s="26">
        <f t="shared" si="3"/>
        <v>1431337811566.8625</v>
      </c>
      <c r="Y16" s="26">
        <f t="shared" si="3"/>
        <v>1484608782829.283</v>
      </c>
      <c r="Z16" s="26">
        <f t="shared" si="3"/>
        <v>1537879754091.7034</v>
      </c>
      <c r="AA16" s="26">
        <f t="shared" si="3"/>
        <v>1591150725354.1238</v>
      </c>
      <c r="AB16" s="26">
        <f t="shared" si="3"/>
        <v>1644421696616.5442</v>
      </c>
      <c r="AC16" s="26">
        <f t="shared" si="3"/>
        <v>1697692667878.9648</v>
      </c>
      <c r="AD16" s="26">
        <f t="shared" si="3"/>
        <v>1750963639141.3853</v>
      </c>
      <c r="AE16" s="79">
        <f t="shared" si="3"/>
        <v>1804234610403.8057</v>
      </c>
      <c r="AF16" s="80">
        <f>AE16/AE$12</f>
        <v>5.8201116464638893</v>
      </c>
    </row>
    <row r="17" spans="1:32" s="3" customFormat="1" x14ac:dyDescent="0.3">
      <c r="A17" s="74" t="s">
        <v>58</v>
      </c>
      <c r="B17" s="81">
        <f>B16</f>
        <v>259376443793.612</v>
      </c>
      <c r="C17" s="27">
        <f>B17+C16</f>
        <v>572023858849.64453</v>
      </c>
      <c r="D17" s="27">
        <f t="shared" ref="D17" si="4">C17+D16</f>
        <v>937942245168.09741</v>
      </c>
      <c r="E17" s="27">
        <f t="shared" ref="E17" si="5">D17+E16</f>
        <v>1357131602748.9707</v>
      </c>
      <c r="F17" s="27">
        <f t="shared" ref="F17" si="6">E17+F16</f>
        <v>1829591931592.2646</v>
      </c>
      <c r="G17" s="27">
        <f t="shared" ref="G17" si="7">F17+G16</f>
        <v>2355323231697.979</v>
      </c>
      <c r="H17" s="27">
        <f t="shared" ref="H17" si="8">G17+H16</f>
        <v>2934325503066.1138</v>
      </c>
      <c r="I17" s="27">
        <f t="shared" ref="I17" si="9">H17+I16</f>
        <v>3566598745696.6689</v>
      </c>
      <c r="J17" s="27">
        <f t="shared" ref="J17" si="10">I17+J16</f>
        <v>4252142959589.6445</v>
      </c>
      <c r="K17" s="27">
        <f t="shared" ref="K17" si="11">J17+K16</f>
        <v>4990958144745.041</v>
      </c>
      <c r="L17" s="27">
        <f t="shared" ref="L17" si="12">K17+L16</f>
        <v>5783044301162.8574</v>
      </c>
      <c r="M17" s="27">
        <f t="shared" ref="M17" si="13">L17+M16</f>
        <v>6628401428843.0947</v>
      </c>
      <c r="N17" s="27">
        <f t="shared" ref="N17" si="14">M17+N16</f>
        <v>7527029527785.752</v>
      </c>
      <c r="O17" s="27">
        <f t="shared" ref="O17" si="15">N17+O16</f>
        <v>8478928597990.8301</v>
      </c>
      <c r="P17" s="27">
        <f t="shared" ref="P17" si="16">O17+P16</f>
        <v>9484098639458.3281</v>
      </c>
      <c r="Q17" s="27">
        <f t="shared" ref="Q17" si="17">P17+Q16</f>
        <v>10542539652188.248</v>
      </c>
      <c r="R17" s="27">
        <f t="shared" ref="R17" si="18">Q17+R16</f>
        <v>11654251636180.588</v>
      </c>
      <c r="S17" s="27">
        <f t="shared" ref="S17" si="19">R17+S16</f>
        <v>12819234591435.348</v>
      </c>
      <c r="T17" s="27">
        <f t="shared" ref="T17" si="20">S17+T16</f>
        <v>14037488517952.527</v>
      </c>
      <c r="U17" s="27">
        <f t="shared" ref="U17" si="21">T17+U16</f>
        <v>15309013415732.129</v>
      </c>
      <c r="V17" s="27">
        <f t="shared" ref="V17" si="22">U17+V16</f>
        <v>16633809284774.15</v>
      </c>
      <c r="W17" s="27">
        <f t="shared" ref="W17" si="23">V17+W16</f>
        <v>18011876125078.594</v>
      </c>
      <c r="X17" s="27">
        <f t="shared" ref="X17" si="24">W17+X16</f>
        <v>19443213936645.457</v>
      </c>
      <c r="Y17" s="27">
        <f t="shared" ref="Y17" si="25">X17+Y16</f>
        <v>20927822719474.738</v>
      </c>
      <c r="Z17" s="27">
        <f t="shared" ref="Z17" si="26">Y17+Z16</f>
        <v>22465702473566.441</v>
      </c>
      <c r="AA17" s="27">
        <f t="shared" ref="AA17" si="27">Z17+AA16</f>
        <v>24056853198920.566</v>
      </c>
      <c r="AB17" s="27">
        <f t="shared" ref="AB17" si="28">AA17+AB16</f>
        <v>25701274895537.109</v>
      </c>
      <c r="AC17" s="27">
        <f t="shared" ref="AC17" si="29">AB17+AC16</f>
        <v>27398967563416.074</v>
      </c>
      <c r="AD17" s="27">
        <f t="shared" ref="AD17" si="30">AC17+AD16</f>
        <v>29149931202557.461</v>
      </c>
      <c r="AE17" s="82">
        <f t="shared" ref="AE17" si="31">AD17+AE16</f>
        <v>30954165812961.266</v>
      </c>
      <c r="AF17" s="80"/>
    </row>
    <row r="19" spans="1:32" x14ac:dyDescent="0.3">
      <c r="B19" s="4"/>
      <c r="D19" s="88" t="s">
        <v>147</v>
      </c>
      <c r="E19" s="88"/>
      <c r="F19" s="88"/>
      <c r="G19" s="88"/>
      <c r="M19" s="88" t="s">
        <v>146</v>
      </c>
      <c r="N19" s="88"/>
      <c r="O19" s="88"/>
      <c r="P19" s="88"/>
      <c r="Q19" s="56"/>
    </row>
    <row r="48" spans="2:31" x14ac:dyDescent="0.3">
      <c r="B48" s="1">
        <v>2021</v>
      </c>
      <c r="C48" s="1">
        <v>2022</v>
      </c>
      <c r="D48" s="1">
        <v>2023</v>
      </c>
      <c r="E48" s="1">
        <v>2024</v>
      </c>
      <c r="F48" s="1">
        <v>2025</v>
      </c>
      <c r="G48" s="1">
        <v>2026</v>
      </c>
      <c r="H48" s="1">
        <v>2027</v>
      </c>
      <c r="I48" s="1">
        <v>2028</v>
      </c>
      <c r="J48" s="1">
        <v>2029</v>
      </c>
      <c r="K48" s="1">
        <v>2030</v>
      </c>
      <c r="L48" s="1">
        <v>2031</v>
      </c>
      <c r="M48" s="1">
        <v>2032</v>
      </c>
      <c r="N48" s="1">
        <v>2033</v>
      </c>
      <c r="O48" s="1">
        <v>2034</v>
      </c>
      <c r="P48" s="1">
        <v>2035</v>
      </c>
      <c r="Q48" s="1">
        <v>2036</v>
      </c>
      <c r="R48" s="1">
        <v>2037</v>
      </c>
      <c r="S48" s="1">
        <v>2038</v>
      </c>
      <c r="T48" s="1">
        <v>2039</v>
      </c>
      <c r="U48" s="1">
        <v>2040</v>
      </c>
      <c r="V48" s="1">
        <v>2041</v>
      </c>
      <c r="W48" s="1">
        <v>2042</v>
      </c>
      <c r="X48" s="1">
        <v>2043</v>
      </c>
      <c r="Y48" s="1">
        <v>2044</v>
      </c>
      <c r="Z48" s="1">
        <v>2045</v>
      </c>
      <c r="AA48" s="1">
        <v>2046</v>
      </c>
      <c r="AB48" s="1">
        <v>2047</v>
      </c>
      <c r="AC48" s="1">
        <v>2048</v>
      </c>
      <c r="AD48" s="1">
        <v>2049</v>
      </c>
      <c r="AE48" s="1">
        <v>2050</v>
      </c>
    </row>
    <row r="49" spans="1:32" s="3" customFormat="1" x14ac:dyDescent="0.3">
      <c r="A49" s="30" t="s">
        <v>60</v>
      </c>
      <c r="B49" s="26">
        <f>'Emissions and targets'!AG17</f>
        <v>259376443793.612</v>
      </c>
      <c r="C49" s="26">
        <f>'Emissions and targets'!AH17</f>
        <v>260132950586.647</v>
      </c>
      <c r="D49" s="26">
        <f>'Emissions and targets'!AI17</f>
        <v>260889457379.68201</v>
      </c>
      <c r="E49" s="26">
        <f>'Emissions and targets'!AJ17</f>
        <v>261645964172.71701</v>
      </c>
      <c r="F49" s="26">
        <f>'Emissions and targets'!AK17</f>
        <v>262402470965.75201</v>
      </c>
      <c r="G49" s="26">
        <f>'Emissions and targets'!AL17</f>
        <v>261177141597.66641</v>
      </c>
      <c r="H49" s="26">
        <f>'Emissions and targets'!AM17</f>
        <v>259951812229.58081</v>
      </c>
      <c r="I49" s="26">
        <f>'Emissions and targets'!AN17</f>
        <v>258726482861.49521</v>
      </c>
      <c r="J49" s="26">
        <f>'Emissions and targets'!AO17</f>
        <v>257501153493.40961</v>
      </c>
      <c r="K49" s="26">
        <f>'Emissions and targets'!AP17</f>
        <v>256275824125.32401</v>
      </c>
      <c r="L49" s="26">
        <f>'Emissions and targets'!AQ17</f>
        <v>258962032919.0578</v>
      </c>
      <c r="M49" s="26">
        <f>'Emissions and targets'!AR17</f>
        <v>261648241712.7916</v>
      </c>
      <c r="N49" s="26">
        <f>'Emissions and targets'!AS17</f>
        <v>264334450506.52539</v>
      </c>
      <c r="O49" s="26">
        <f>'Emissions and targets'!AT17</f>
        <v>267020659300.25922</v>
      </c>
      <c r="P49" s="26">
        <f>'Emissions and targets'!AU17</f>
        <v>269706868093.99301</v>
      </c>
      <c r="Q49" s="26">
        <f>'Emissions and targets'!AV17</f>
        <v>272393076887.72681</v>
      </c>
      <c r="R49" s="26">
        <f>'Emissions and targets'!AW17</f>
        <v>275079285681.46063</v>
      </c>
      <c r="S49" s="26">
        <f>'Emissions and targets'!AX17</f>
        <v>277765494475.1944</v>
      </c>
      <c r="T49" s="26">
        <f>'Emissions and targets'!AY17</f>
        <v>280451703268.92822</v>
      </c>
      <c r="U49" s="26">
        <f>'Emissions and targets'!AZ17</f>
        <v>283137912062.66199</v>
      </c>
      <c r="V49" s="26">
        <f>'Emissions and targets'!BA17</f>
        <v>285824120856.39581</v>
      </c>
      <c r="W49" s="26">
        <f>'Emissions and targets'!BB17</f>
        <v>288510329650.12958</v>
      </c>
      <c r="X49" s="26">
        <f>'Emissions and targets'!BC17</f>
        <v>291196538443.8634</v>
      </c>
      <c r="Y49" s="26">
        <f>'Emissions and targets'!BD17</f>
        <v>293882747237.59723</v>
      </c>
      <c r="Z49" s="26">
        <f>'Emissions and targets'!BE17</f>
        <v>296568956031.33099</v>
      </c>
      <c r="AA49" s="26">
        <f>'Emissions and targets'!BF17</f>
        <v>299255164825.06482</v>
      </c>
      <c r="AB49" s="26">
        <f>'Emissions and targets'!BG17</f>
        <v>301941373618.79858</v>
      </c>
      <c r="AC49" s="26">
        <f>'Emissions and targets'!BH17</f>
        <v>304627582412.53241</v>
      </c>
      <c r="AD49" s="26">
        <f>'Emissions and targets'!BI17</f>
        <v>307313791206.26624</v>
      </c>
      <c r="AE49" s="26">
        <f>'Emissions and targets'!BJ17</f>
        <v>310000000000</v>
      </c>
    </row>
    <row r="50" spans="1:32" s="3" customFormat="1" x14ac:dyDescent="0.3">
      <c r="A50" s="74" t="s">
        <v>67</v>
      </c>
      <c r="B50" s="27">
        <f>B49</f>
        <v>259376443793.612</v>
      </c>
      <c r="C50" s="27">
        <f>B50+C49</f>
        <v>519509394380.25903</v>
      </c>
      <c r="D50" s="27">
        <f>C50+D49</f>
        <v>780398851759.94104</v>
      </c>
      <c r="E50" s="27">
        <f t="shared" ref="E50" si="32">D50+E49</f>
        <v>1042044815932.6581</v>
      </c>
      <c r="F50" s="27">
        <f t="shared" ref="F50" si="33">E50+F49</f>
        <v>1304447286898.4102</v>
      </c>
      <c r="G50" s="27">
        <f t="shared" ref="G50" si="34">F50+G49</f>
        <v>1565624428496.0767</v>
      </c>
      <c r="H50" s="27">
        <f t="shared" ref="H50" si="35">G50+H49</f>
        <v>1825576240725.6575</v>
      </c>
      <c r="I50" s="27">
        <f t="shared" ref="I50" si="36">H50+I49</f>
        <v>2084302723587.1526</v>
      </c>
      <c r="J50" s="27">
        <f t="shared" ref="J50" si="37">I50+J49</f>
        <v>2341803877080.562</v>
      </c>
      <c r="K50" s="27">
        <f t="shared" ref="K50" si="38">J50+K49</f>
        <v>2598079701205.8862</v>
      </c>
      <c r="L50" s="27">
        <f t="shared" ref="L50" si="39">K50+L49</f>
        <v>2857041734124.9438</v>
      </c>
      <c r="M50" s="27">
        <f t="shared" ref="M50" si="40">L50+M49</f>
        <v>3118689975837.7354</v>
      </c>
      <c r="N50" s="27">
        <f t="shared" ref="N50" si="41">M50+N49</f>
        <v>3383024426344.2607</v>
      </c>
      <c r="O50" s="27">
        <f t="shared" ref="O50" si="42">N50+O49</f>
        <v>3650045085644.52</v>
      </c>
      <c r="P50" s="27">
        <f t="shared" ref="P50" si="43">O50+P49</f>
        <v>3919751953738.5132</v>
      </c>
      <c r="Q50" s="27">
        <f t="shared" ref="Q50" si="44">P50+Q49</f>
        <v>4192145030626.2402</v>
      </c>
      <c r="R50" s="27">
        <f t="shared" ref="R50" si="45">Q50+R49</f>
        <v>4467224316307.7012</v>
      </c>
      <c r="S50" s="27">
        <f t="shared" ref="S50" si="46">R50+S49</f>
        <v>4744989810782.8955</v>
      </c>
      <c r="T50" s="27">
        <f t="shared" ref="T50" si="47">S50+T49</f>
        <v>5025441514051.8242</v>
      </c>
      <c r="U50" s="27">
        <f t="shared" ref="U50" si="48">T50+U49</f>
        <v>5308579426114.4863</v>
      </c>
      <c r="V50" s="27">
        <f t="shared" ref="V50" si="49">U50+V49</f>
        <v>5594403546970.8818</v>
      </c>
      <c r="W50" s="27">
        <f t="shared" ref="W50" si="50">V50+W49</f>
        <v>5882913876621.0117</v>
      </c>
      <c r="X50" s="27">
        <f t="shared" ref="X50" si="51">W50+X49</f>
        <v>6174110415064.875</v>
      </c>
      <c r="Y50" s="27">
        <f t="shared" ref="Y50" si="52">X50+Y49</f>
        <v>6467993162302.4727</v>
      </c>
      <c r="Z50" s="27">
        <f t="shared" ref="Z50" si="53">Y50+Z49</f>
        <v>6764562118333.8037</v>
      </c>
      <c r="AA50" s="27">
        <f t="shared" ref="AA50" si="54">Z50+AA49</f>
        <v>7063817283158.8682</v>
      </c>
      <c r="AB50" s="27">
        <f t="shared" ref="AB50" si="55">AA50+AB49</f>
        <v>7365758656777.667</v>
      </c>
      <c r="AC50" s="27">
        <f t="shared" ref="AC50" si="56">AB50+AC49</f>
        <v>7670386239190.1992</v>
      </c>
      <c r="AD50" s="27">
        <f>AC50+AD49</f>
        <v>7977700030396.4658</v>
      </c>
      <c r="AE50" s="82">
        <f t="shared" ref="AE50" si="57">AD50+AE49</f>
        <v>8287700030396.4658</v>
      </c>
    </row>
    <row r="51" spans="1:32" x14ac:dyDescent="0.3">
      <c r="A51" s="3"/>
      <c r="B51" s="3"/>
      <c r="C51" s="3"/>
      <c r="D51" s="3"/>
      <c r="E51" s="3"/>
      <c r="F51" s="3"/>
    </row>
    <row r="52" spans="1:32" x14ac:dyDescent="0.3">
      <c r="A52" s="3" t="s">
        <v>102</v>
      </c>
      <c r="B52" s="45">
        <f>AE$50+B2</f>
        <v>26025805950379.902</v>
      </c>
      <c r="C52" s="3"/>
      <c r="D52" s="3"/>
      <c r="E52" s="3" t="s">
        <v>68</v>
      </c>
      <c r="F52" s="45">
        <f>(B52-10.5*AE49-5*B58)/14.5</f>
        <v>-7724972698.0818968</v>
      </c>
    </row>
    <row r="53" spans="1:32" x14ac:dyDescent="0.3">
      <c r="A53" s="3" t="s">
        <v>153</v>
      </c>
      <c r="B53" s="45">
        <f>AE$50+B3</f>
        <v>19279553804716.738</v>
      </c>
      <c r="C53" s="45">
        <f>SUM(B58:AE58)</f>
        <v>19279553804716.738</v>
      </c>
      <c r="D53" s="3"/>
      <c r="E53" s="3" t="s">
        <v>68</v>
      </c>
      <c r="F53" s="45">
        <f>(B53-10.5*AE49-5*B58)/14.5</f>
        <v>-472983741364.50702</v>
      </c>
      <c r="H53" s="4"/>
    </row>
    <row r="54" spans="1:32" x14ac:dyDescent="0.3">
      <c r="A54" s="3" t="s">
        <v>154</v>
      </c>
      <c r="B54" s="45">
        <f>AE$50+B4</f>
        <v>43989759189393.656</v>
      </c>
      <c r="C54" s="45">
        <f>SUM(B59:AE59)</f>
        <v>43989759189393.672</v>
      </c>
      <c r="D54" s="3"/>
      <c r="E54" s="3" t="s">
        <v>68</v>
      </c>
      <c r="F54" s="45">
        <f>(B54-10.5*AE49-5*B59)/14.5</f>
        <v>1231168354130.4529</v>
      </c>
    </row>
    <row r="57" spans="1:32" x14ac:dyDescent="0.3">
      <c r="B57" s="1">
        <v>2021</v>
      </c>
      <c r="C57" s="1">
        <v>2022</v>
      </c>
      <c r="D57" s="1">
        <v>2023</v>
      </c>
      <c r="E57" s="1">
        <v>2024</v>
      </c>
      <c r="F57" s="1">
        <v>2025</v>
      </c>
      <c r="G57" s="1">
        <v>2026</v>
      </c>
      <c r="H57" s="1">
        <v>2027</v>
      </c>
      <c r="I57" s="1">
        <v>2028</v>
      </c>
      <c r="J57" s="1">
        <v>2029</v>
      </c>
      <c r="K57" s="1">
        <v>2030</v>
      </c>
      <c r="L57" s="1">
        <v>2031</v>
      </c>
      <c r="M57" s="1">
        <v>2032</v>
      </c>
      <c r="N57" s="1">
        <v>2033</v>
      </c>
      <c r="O57" s="1">
        <v>2034</v>
      </c>
      <c r="P57" s="1">
        <v>2035</v>
      </c>
      <c r="Q57" s="1">
        <v>2036</v>
      </c>
      <c r="R57" s="1">
        <v>2037</v>
      </c>
      <c r="S57" s="1">
        <v>2038</v>
      </c>
      <c r="T57" s="1">
        <v>2039</v>
      </c>
      <c r="U57" s="1">
        <v>2040</v>
      </c>
      <c r="V57" s="1">
        <v>2041</v>
      </c>
      <c r="W57" s="1">
        <v>2042</v>
      </c>
      <c r="X57" s="1">
        <v>2043</v>
      </c>
      <c r="Y57" s="1">
        <v>2044</v>
      </c>
      <c r="Z57" s="1">
        <v>2045</v>
      </c>
      <c r="AA57" s="1">
        <v>2046</v>
      </c>
      <c r="AB57" s="1">
        <v>2047</v>
      </c>
      <c r="AC57" s="1">
        <v>2048</v>
      </c>
      <c r="AD57" s="1">
        <v>2049</v>
      </c>
      <c r="AE57" s="1">
        <v>2050</v>
      </c>
    </row>
    <row r="58" spans="1:32" s="28" customFormat="1" x14ac:dyDescent="0.3">
      <c r="A58" s="30" t="s">
        <v>69</v>
      </c>
      <c r="B58" s="32">
        <f>'Emissions and targets'!AG13</f>
        <v>4576563610900.418</v>
      </c>
      <c r="C58" s="26">
        <f t="shared" ref="C58:J59" si="58">(($K58-$B58)/($K$57-$B$57))*(C$57-$B$57)+$B58</f>
        <v>4015502793982.0928</v>
      </c>
      <c r="D58" s="26">
        <f t="shared" si="58"/>
        <v>3454441977063.7681</v>
      </c>
      <c r="E58" s="26">
        <f t="shared" si="58"/>
        <v>2893381160145.4434</v>
      </c>
      <c r="F58" s="26">
        <f t="shared" si="58"/>
        <v>2332320343227.1182</v>
      </c>
      <c r="G58" s="26">
        <f t="shared" si="58"/>
        <v>1771259526308.793</v>
      </c>
      <c r="H58" s="26">
        <f t="shared" si="58"/>
        <v>1210198709390.4683</v>
      </c>
      <c r="I58" s="26">
        <f t="shared" si="58"/>
        <v>649137892472.14355</v>
      </c>
      <c r="J58" s="26">
        <f t="shared" si="58"/>
        <v>88077075553.818359</v>
      </c>
      <c r="K58" s="32">
        <f>F53</f>
        <v>-472983741364.50702</v>
      </c>
      <c r="L58" s="26">
        <f t="shared" ref="L58:U59" si="59">(($AE58-$K58)/($AE$57-$K$57))*(L$57-$K$57)+$K58</f>
        <v>-433834554296.28168</v>
      </c>
      <c r="M58" s="26">
        <f t="shared" si="59"/>
        <v>-394685367228.05627</v>
      </c>
      <c r="N58" s="26">
        <f t="shared" si="59"/>
        <v>-355536180159.83093</v>
      </c>
      <c r="O58" s="26">
        <f t="shared" si="59"/>
        <v>-316386993091.60559</v>
      </c>
      <c r="P58" s="26">
        <f t="shared" si="59"/>
        <v>-277237806023.38025</v>
      </c>
      <c r="Q58" s="26">
        <f t="shared" si="59"/>
        <v>-238088618955.15488</v>
      </c>
      <c r="R58" s="26">
        <f t="shared" si="59"/>
        <v>-198939431886.9295</v>
      </c>
      <c r="S58" s="26">
        <f t="shared" si="59"/>
        <v>-159790244818.70416</v>
      </c>
      <c r="T58" s="26">
        <f t="shared" si="59"/>
        <v>-120641057750.47882</v>
      </c>
      <c r="U58" s="26">
        <f t="shared" si="59"/>
        <v>-81491870682.253479</v>
      </c>
      <c r="V58" s="26">
        <f t="shared" ref="V58:AD59" si="60">(($AE58-$K58)/($AE$57-$K$57))*(V$57-$K$57)+$K58</f>
        <v>-42342683614.028076</v>
      </c>
      <c r="W58" s="26">
        <f t="shared" si="60"/>
        <v>-3193496545.8027344</v>
      </c>
      <c r="X58" s="26">
        <f t="shared" si="60"/>
        <v>35955690522.422607</v>
      </c>
      <c r="Y58" s="26">
        <f t="shared" si="60"/>
        <v>75104877590.64801</v>
      </c>
      <c r="Z58" s="26">
        <f t="shared" si="60"/>
        <v>114254064658.87335</v>
      </c>
      <c r="AA58" s="26">
        <f t="shared" si="60"/>
        <v>153403251727.09869</v>
      </c>
      <c r="AB58" s="26">
        <f t="shared" si="60"/>
        <v>192552438795.32404</v>
      </c>
      <c r="AC58" s="26">
        <f t="shared" si="60"/>
        <v>231701625863.54938</v>
      </c>
      <c r="AD58" s="26">
        <f t="shared" si="60"/>
        <v>270850812931.77472</v>
      </c>
      <c r="AE58" s="33">
        <f>AE49</f>
        <v>310000000000</v>
      </c>
      <c r="AF58" s="29"/>
    </row>
    <row r="59" spans="1:32" s="28" customFormat="1" x14ac:dyDescent="0.3">
      <c r="A59" s="74" t="s">
        <v>70</v>
      </c>
      <c r="B59" s="75">
        <f>B$58</f>
        <v>4576563610900.418</v>
      </c>
      <c r="C59" s="27">
        <f t="shared" si="58"/>
        <v>4204853026814.8662</v>
      </c>
      <c r="D59" s="27">
        <f t="shared" si="58"/>
        <v>3833142442729.3145</v>
      </c>
      <c r="E59" s="27">
        <f t="shared" si="58"/>
        <v>3461431858643.7632</v>
      </c>
      <c r="F59" s="27">
        <f t="shared" si="58"/>
        <v>3089721274558.2114</v>
      </c>
      <c r="G59" s="27">
        <f t="shared" si="58"/>
        <v>2718010690472.6597</v>
      </c>
      <c r="H59" s="27">
        <f t="shared" si="58"/>
        <v>2346300106387.1084</v>
      </c>
      <c r="I59" s="27">
        <f t="shared" si="58"/>
        <v>1974589522301.5566</v>
      </c>
      <c r="J59" s="27">
        <f t="shared" si="58"/>
        <v>1602878938216.0049</v>
      </c>
      <c r="K59" s="75">
        <f>F54</f>
        <v>1231168354130.4529</v>
      </c>
      <c r="L59" s="27">
        <f t="shared" si="59"/>
        <v>1185109936423.9302</v>
      </c>
      <c r="M59" s="27">
        <f t="shared" si="59"/>
        <v>1139051518717.4077</v>
      </c>
      <c r="N59" s="27">
        <f t="shared" si="59"/>
        <v>1092993101010.885</v>
      </c>
      <c r="O59" s="27">
        <f t="shared" si="59"/>
        <v>1046934683304.3623</v>
      </c>
      <c r="P59" s="27">
        <f t="shared" si="59"/>
        <v>1000876265597.8396</v>
      </c>
      <c r="Q59" s="27">
        <f t="shared" si="59"/>
        <v>954817847891.31702</v>
      </c>
      <c r="R59" s="27">
        <f t="shared" si="59"/>
        <v>908759430184.79443</v>
      </c>
      <c r="S59" s="27">
        <f t="shared" si="59"/>
        <v>862701012478.27173</v>
      </c>
      <c r="T59" s="27">
        <f t="shared" si="59"/>
        <v>816642594771.74902</v>
      </c>
      <c r="U59" s="27">
        <f t="shared" si="59"/>
        <v>770584177065.22644</v>
      </c>
      <c r="V59" s="27">
        <f t="shared" si="60"/>
        <v>724525759358.70386</v>
      </c>
      <c r="W59" s="27">
        <f t="shared" si="60"/>
        <v>678467341652.18115</v>
      </c>
      <c r="X59" s="27">
        <f t="shared" si="60"/>
        <v>632408923945.65845</v>
      </c>
      <c r="Y59" s="27">
        <f t="shared" si="60"/>
        <v>586350506239.13586</v>
      </c>
      <c r="Z59" s="27">
        <f t="shared" si="60"/>
        <v>540292088532.61328</v>
      </c>
      <c r="AA59" s="27">
        <f t="shared" si="60"/>
        <v>494233670826.09058</v>
      </c>
      <c r="AB59" s="27">
        <f t="shared" si="60"/>
        <v>448175253119.56787</v>
      </c>
      <c r="AC59" s="27">
        <f t="shared" si="60"/>
        <v>402116835413.04529</v>
      </c>
      <c r="AD59" s="27">
        <f t="shared" si="60"/>
        <v>356058417706.52271</v>
      </c>
      <c r="AE59" s="76">
        <f>AE49</f>
        <v>310000000000</v>
      </c>
      <c r="AF59" s="29"/>
    </row>
    <row r="60" spans="1:32" x14ac:dyDescent="0.3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31"/>
      <c r="Z60" s="4"/>
      <c r="AA60" s="4"/>
      <c r="AB60" s="4"/>
      <c r="AC60" s="4"/>
      <c r="AD60" s="4"/>
      <c r="AE60" s="4"/>
    </row>
    <row r="61" spans="1:32" x14ac:dyDescent="0.3">
      <c r="B61" s="4"/>
      <c r="C61" s="4"/>
      <c r="D61" s="4"/>
      <c r="E61" s="4"/>
      <c r="F61" s="4"/>
      <c r="G61" s="4"/>
      <c r="H61" s="4"/>
      <c r="I61" s="4"/>
      <c r="K61" s="18">
        <f>('Emissions and targets'!B14-(F53-K49))/'Emissions and targets'!B14</f>
        <v>1.1292963964111666</v>
      </c>
      <c r="N61" s="4"/>
      <c r="O61" s="4"/>
      <c r="P61" s="4"/>
      <c r="Q61" s="4"/>
      <c r="R61" s="4"/>
      <c r="S61" s="4"/>
      <c r="T61" s="4"/>
      <c r="U61" s="4"/>
      <c r="AA61" s="4"/>
      <c r="AB61" s="4"/>
      <c r="AC61" s="4"/>
      <c r="AD61" s="4"/>
      <c r="AE61" s="4"/>
    </row>
    <row r="62" spans="1:32" x14ac:dyDescent="0.3">
      <c r="J62" s="88" t="s">
        <v>61</v>
      </c>
      <c r="K62" s="88"/>
      <c r="L62" s="88"/>
      <c r="M62" s="88"/>
      <c r="V62" s="88" t="s">
        <v>62</v>
      </c>
      <c r="W62" s="88"/>
      <c r="X62" s="88"/>
      <c r="Y62" s="88"/>
      <c r="Z62" s="18">
        <f>('Emissions and targets'!B14-(F54-K49))/'Emissions and targets'!B14</f>
        <v>0.82715332512208795</v>
      </c>
    </row>
    <row r="63" spans="1:32" x14ac:dyDescent="0.3">
      <c r="K63" s="4"/>
      <c r="AB63" s="4"/>
    </row>
    <row r="64" spans="1:32" x14ac:dyDescent="0.3">
      <c r="AB64" s="4"/>
    </row>
    <row r="67" spans="2:17" x14ac:dyDescent="0.3">
      <c r="N67" s="18"/>
    </row>
    <row r="68" spans="2:17" x14ac:dyDescent="0.3">
      <c r="B68" s="4"/>
      <c r="N68" s="88"/>
      <c r="O68" s="88"/>
      <c r="P68" s="88"/>
      <c r="Q68" s="88"/>
    </row>
    <row r="92" spans="1:62" x14ac:dyDescent="0.3">
      <c r="B92">
        <v>1990</v>
      </c>
      <c r="C92">
        <v>1991</v>
      </c>
      <c r="D92">
        <v>1992</v>
      </c>
      <c r="E92">
        <v>1993</v>
      </c>
      <c r="F92">
        <v>1994</v>
      </c>
      <c r="G92">
        <v>1995</v>
      </c>
      <c r="H92">
        <v>1996</v>
      </c>
      <c r="I92">
        <v>1997</v>
      </c>
      <c r="J92">
        <v>1998</v>
      </c>
      <c r="K92">
        <v>1999</v>
      </c>
      <c r="L92">
        <v>2000</v>
      </c>
      <c r="M92">
        <v>2001</v>
      </c>
      <c r="N92">
        <v>2002</v>
      </c>
      <c r="O92">
        <v>2003</v>
      </c>
      <c r="P92">
        <v>2004</v>
      </c>
      <c r="Q92">
        <v>2005</v>
      </c>
      <c r="R92">
        <v>2006</v>
      </c>
      <c r="S92">
        <v>2007</v>
      </c>
      <c r="T92">
        <v>2008</v>
      </c>
      <c r="U92">
        <v>2009</v>
      </c>
      <c r="V92">
        <v>2010</v>
      </c>
      <c r="W92">
        <v>2011</v>
      </c>
      <c r="X92">
        <v>2012</v>
      </c>
      <c r="Y92">
        <v>2013</v>
      </c>
      <c r="Z92">
        <v>2014</v>
      </c>
      <c r="AA92">
        <v>2015</v>
      </c>
      <c r="AB92">
        <v>2016</v>
      </c>
      <c r="AC92">
        <v>2017</v>
      </c>
      <c r="AD92">
        <v>2018</v>
      </c>
      <c r="AE92">
        <v>2019</v>
      </c>
      <c r="AF92">
        <v>2020</v>
      </c>
      <c r="AG92">
        <v>2021</v>
      </c>
      <c r="AH92">
        <v>2022</v>
      </c>
      <c r="AI92">
        <v>2023</v>
      </c>
      <c r="AJ92">
        <v>2024</v>
      </c>
      <c r="AK92">
        <v>2025</v>
      </c>
      <c r="AL92">
        <v>2026</v>
      </c>
      <c r="AM92">
        <v>2027</v>
      </c>
      <c r="AN92">
        <v>2028</v>
      </c>
      <c r="AO92">
        <v>2029</v>
      </c>
      <c r="AP92">
        <v>2030</v>
      </c>
      <c r="AQ92">
        <v>2031</v>
      </c>
      <c r="AR92">
        <v>2032</v>
      </c>
      <c r="AS92">
        <v>2033</v>
      </c>
      <c r="AT92">
        <v>2034</v>
      </c>
      <c r="AU92">
        <v>2035</v>
      </c>
      <c r="AV92">
        <v>2036</v>
      </c>
      <c r="AW92">
        <v>2037</v>
      </c>
      <c r="AX92">
        <v>2038</v>
      </c>
      <c r="AY92">
        <v>2039</v>
      </c>
      <c r="AZ92">
        <v>2040</v>
      </c>
      <c r="BA92">
        <v>2041</v>
      </c>
      <c r="BB92">
        <v>2042</v>
      </c>
      <c r="BC92">
        <v>2043</v>
      </c>
      <c r="BD92">
        <v>2044</v>
      </c>
      <c r="BE92">
        <v>2045</v>
      </c>
      <c r="BF92">
        <v>2046</v>
      </c>
      <c r="BG92">
        <v>2047</v>
      </c>
      <c r="BH92">
        <v>2048</v>
      </c>
      <c r="BI92">
        <v>2049</v>
      </c>
      <c r="BJ92">
        <v>2050</v>
      </c>
    </row>
    <row r="93" spans="1:62" x14ac:dyDescent="0.3">
      <c r="A93" t="s">
        <v>60</v>
      </c>
      <c r="B93">
        <v>211235333252.25925</v>
      </c>
      <c r="C93">
        <v>294189809794.03784</v>
      </c>
      <c r="D93">
        <v>269367869697.00146</v>
      </c>
      <c r="E93">
        <v>271577432029.99734</v>
      </c>
      <c r="F93">
        <v>268448611640.14722</v>
      </c>
      <c r="G93">
        <v>297864603300.34735</v>
      </c>
      <c r="H93">
        <v>319158227254.35449</v>
      </c>
      <c r="I93">
        <v>315064378845.2821</v>
      </c>
      <c r="J93">
        <v>330156523888.54407</v>
      </c>
      <c r="K93">
        <v>340854482454.37146</v>
      </c>
      <c r="L93">
        <v>306292109961.67517</v>
      </c>
      <c r="M93">
        <v>331456693704.84589</v>
      </c>
      <c r="N93">
        <v>316439170951.01453</v>
      </c>
      <c r="O93">
        <v>289714369232.9469</v>
      </c>
      <c r="P93">
        <v>319031166721.4718</v>
      </c>
      <c r="Q93">
        <v>310835995971.06171</v>
      </c>
      <c r="R93">
        <v>328724236740.35406</v>
      </c>
      <c r="S93">
        <v>279690623322.41772</v>
      </c>
      <c r="T93">
        <v>321366492247.86566</v>
      </c>
      <c r="U93">
        <v>328788210659.89734</v>
      </c>
      <c r="V93">
        <v>315205793354.54797</v>
      </c>
      <c r="W93">
        <v>312595293087.57544</v>
      </c>
      <c r="X93">
        <v>319400397851.20007</v>
      </c>
      <c r="Y93">
        <v>322177511859.79797</v>
      </c>
      <c r="Z93">
        <v>302821237747.50519</v>
      </c>
      <c r="AA93">
        <v>298033089566.69189</v>
      </c>
      <c r="AB93">
        <v>296635519324.74091</v>
      </c>
      <c r="AC93">
        <v>255981253421.59128</v>
      </c>
      <c r="AD93">
        <v>262003799748.95001</v>
      </c>
      <c r="AE93">
        <v>249067073673.29263</v>
      </c>
      <c r="AF93">
        <v>258619937000.577</v>
      </c>
      <c r="AG93" s="4">
        <f t="shared" ref="AG93:BJ93" si="61">B16</f>
        <v>259376443793.612</v>
      </c>
      <c r="AH93" s="4">
        <f t="shared" si="61"/>
        <v>312647415056.03247</v>
      </c>
      <c r="AI93" s="4">
        <f t="shared" si="61"/>
        <v>365918386318.45294</v>
      </c>
      <c r="AJ93" s="4">
        <f t="shared" si="61"/>
        <v>419189357580.87341</v>
      </c>
      <c r="AK93" s="4">
        <f t="shared" si="61"/>
        <v>472460328843.29388</v>
      </c>
      <c r="AL93" s="4">
        <f t="shared" si="61"/>
        <v>525731300105.71436</v>
      </c>
      <c r="AM93" s="4">
        <f t="shared" si="61"/>
        <v>579002271368.13477</v>
      </c>
      <c r="AN93" s="4">
        <f t="shared" si="61"/>
        <v>632273242630.5553</v>
      </c>
      <c r="AO93" s="4">
        <f t="shared" si="61"/>
        <v>685544213892.97583</v>
      </c>
      <c r="AP93" s="4">
        <f t="shared" si="61"/>
        <v>738815185155.39624</v>
      </c>
      <c r="AQ93" s="4">
        <f t="shared" si="61"/>
        <v>792086156417.81665</v>
      </c>
      <c r="AR93" s="4">
        <f t="shared" si="61"/>
        <v>845357127680.2373</v>
      </c>
      <c r="AS93" s="4">
        <f t="shared" si="61"/>
        <v>898628098942.65771</v>
      </c>
      <c r="AT93" s="4">
        <f t="shared" si="61"/>
        <v>951899070205.07813</v>
      </c>
      <c r="AU93" s="4">
        <f t="shared" si="61"/>
        <v>1005170041467.4985</v>
      </c>
      <c r="AV93" s="4">
        <f t="shared" si="61"/>
        <v>1058441012729.9192</v>
      </c>
      <c r="AW93" s="4">
        <f t="shared" si="61"/>
        <v>1111711983992.3396</v>
      </c>
      <c r="AX93" s="4">
        <f t="shared" si="61"/>
        <v>1164982955254.76</v>
      </c>
      <c r="AY93" s="4">
        <f t="shared" si="61"/>
        <v>1218253926517.1804</v>
      </c>
      <c r="AZ93" s="4">
        <f t="shared" si="61"/>
        <v>1271524897779.6011</v>
      </c>
      <c r="BA93" s="4">
        <f t="shared" si="61"/>
        <v>1324795869042.0215</v>
      </c>
      <c r="BB93" s="4">
        <f t="shared" si="61"/>
        <v>1378066840304.4419</v>
      </c>
      <c r="BC93" s="4">
        <f t="shared" si="61"/>
        <v>1431337811566.8625</v>
      </c>
      <c r="BD93" s="4">
        <f t="shared" si="61"/>
        <v>1484608782829.283</v>
      </c>
      <c r="BE93" s="4">
        <f t="shared" si="61"/>
        <v>1537879754091.7034</v>
      </c>
      <c r="BF93" s="4">
        <f t="shared" si="61"/>
        <v>1591150725354.1238</v>
      </c>
      <c r="BG93" s="4">
        <f t="shared" si="61"/>
        <v>1644421696616.5442</v>
      </c>
      <c r="BH93" s="4">
        <f t="shared" si="61"/>
        <v>1697692667878.9648</v>
      </c>
      <c r="BI93" s="4">
        <f t="shared" si="61"/>
        <v>1750963639141.3853</v>
      </c>
      <c r="BJ93" s="4">
        <f t="shared" si="61"/>
        <v>1804234610403.8057</v>
      </c>
    </row>
    <row r="94" spans="1:62" x14ac:dyDescent="0.3">
      <c r="A94" t="s">
        <v>52</v>
      </c>
      <c r="B94">
        <v>5851451037105</v>
      </c>
      <c r="C94">
        <v>5819394414844</v>
      </c>
      <c r="D94">
        <v>5787337792583</v>
      </c>
      <c r="E94">
        <v>5755281170322</v>
      </c>
      <c r="F94">
        <v>5723224548061</v>
      </c>
      <c r="G94">
        <v>4894720324814.9463</v>
      </c>
      <c r="H94">
        <v>5579731838683.1133</v>
      </c>
      <c r="I94">
        <v>5288297577909.4785</v>
      </c>
      <c r="J94">
        <v>5400434641233.6689</v>
      </c>
      <c r="K94">
        <v>5408054057773.916</v>
      </c>
      <c r="L94">
        <v>5486934122415.292</v>
      </c>
      <c r="M94">
        <v>5447350180661.7168</v>
      </c>
      <c r="N94">
        <v>5456738569205.6875</v>
      </c>
      <c r="O94">
        <v>5620398302119.3154</v>
      </c>
      <c r="P94">
        <v>5669718536499.0117</v>
      </c>
      <c r="Q94">
        <v>5736703249042.1006</v>
      </c>
      <c r="R94">
        <v>5856477635392.6182</v>
      </c>
      <c r="S94">
        <v>5881553599361.1953</v>
      </c>
      <c r="T94">
        <v>5754749773010.541</v>
      </c>
      <c r="U94">
        <v>5305778304980.1191</v>
      </c>
      <c r="V94">
        <v>5320309176875.4648</v>
      </c>
      <c r="W94">
        <v>5369259891518.0898</v>
      </c>
      <c r="X94">
        <v>4991542155871.376</v>
      </c>
      <c r="Y94">
        <v>4900330917967.9902</v>
      </c>
      <c r="Z94">
        <v>4819938295036.4229</v>
      </c>
      <c r="AA94">
        <v>4760217685403.4951</v>
      </c>
      <c r="AB94">
        <v>4724628176328.5977</v>
      </c>
      <c r="AC94">
        <v>4702061050839.2363</v>
      </c>
      <c r="AD94">
        <v>4874475689389.7656</v>
      </c>
      <c r="AE94">
        <v>4693503102155.2793</v>
      </c>
      <c r="AF94">
        <v>4774584802016.125</v>
      </c>
      <c r="AG94" s="4">
        <f t="shared" ref="AG94:BJ94" si="62">B59</f>
        <v>4576563610900.418</v>
      </c>
      <c r="AH94" s="4">
        <f t="shared" si="62"/>
        <v>4204853026814.8662</v>
      </c>
      <c r="AI94" s="4">
        <f t="shared" si="62"/>
        <v>3833142442729.3145</v>
      </c>
      <c r="AJ94" s="4">
        <f t="shared" si="62"/>
        <v>3461431858643.7632</v>
      </c>
      <c r="AK94" s="4">
        <f t="shared" si="62"/>
        <v>3089721274558.2114</v>
      </c>
      <c r="AL94" s="4">
        <f t="shared" si="62"/>
        <v>2718010690472.6597</v>
      </c>
      <c r="AM94" s="4">
        <f t="shared" si="62"/>
        <v>2346300106387.1084</v>
      </c>
      <c r="AN94" s="4">
        <f t="shared" si="62"/>
        <v>1974589522301.5566</v>
      </c>
      <c r="AO94" s="4">
        <f t="shared" si="62"/>
        <v>1602878938216.0049</v>
      </c>
      <c r="AP94" s="4">
        <f t="shared" si="62"/>
        <v>1231168354130.4529</v>
      </c>
      <c r="AQ94" s="4">
        <f t="shared" si="62"/>
        <v>1185109936423.9302</v>
      </c>
      <c r="AR94" s="4">
        <f t="shared" si="62"/>
        <v>1139051518717.4077</v>
      </c>
      <c r="AS94" s="4">
        <f t="shared" si="62"/>
        <v>1092993101010.885</v>
      </c>
      <c r="AT94" s="4">
        <f t="shared" si="62"/>
        <v>1046934683304.3623</v>
      </c>
      <c r="AU94" s="4">
        <f t="shared" si="62"/>
        <v>1000876265597.8396</v>
      </c>
      <c r="AV94" s="4">
        <f t="shared" si="62"/>
        <v>954817847891.31702</v>
      </c>
      <c r="AW94" s="4">
        <f t="shared" si="62"/>
        <v>908759430184.79443</v>
      </c>
      <c r="AX94" s="4">
        <f t="shared" si="62"/>
        <v>862701012478.27173</v>
      </c>
      <c r="AY94" s="4">
        <f t="shared" si="62"/>
        <v>816642594771.74902</v>
      </c>
      <c r="AZ94" s="4">
        <f t="shared" si="62"/>
        <v>770584177065.22644</v>
      </c>
      <c r="BA94" s="4">
        <f t="shared" si="62"/>
        <v>724525759358.70386</v>
      </c>
      <c r="BB94" s="4">
        <f t="shared" si="62"/>
        <v>678467341652.18115</v>
      </c>
      <c r="BC94" s="4">
        <f t="shared" si="62"/>
        <v>632408923945.65845</v>
      </c>
      <c r="BD94" s="4">
        <f t="shared" si="62"/>
        <v>586350506239.13586</v>
      </c>
      <c r="BE94" s="4">
        <f t="shared" si="62"/>
        <v>540292088532.61328</v>
      </c>
      <c r="BF94" s="4">
        <f t="shared" si="62"/>
        <v>494233670826.09058</v>
      </c>
      <c r="BG94" s="4">
        <f t="shared" si="62"/>
        <v>448175253119.56787</v>
      </c>
      <c r="BH94" s="4">
        <f t="shared" si="62"/>
        <v>402116835413.04529</v>
      </c>
      <c r="BI94" s="4">
        <f t="shared" si="62"/>
        <v>356058417706.52271</v>
      </c>
      <c r="BJ94" s="4">
        <f t="shared" si="62"/>
        <v>310000000000</v>
      </c>
    </row>
  </sheetData>
  <mergeCells count="5">
    <mergeCell ref="V62:Y62"/>
    <mergeCell ref="D19:G19"/>
    <mergeCell ref="M19:P19"/>
    <mergeCell ref="J62:M62"/>
    <mergeCell ref="N68:Q6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ABEB-E2B8-4DFC-BF82-538100246510}">
  <dimension ref="A2:H20"/>
  <sheetViews>
    <sheetView zoomScaleNormal="100" workbookViewId="0">
      <selection activeCell="F22" sqref="F22"/>
    </sheetView>
  </sheetViews>
  <sheetFormatPr baseColWidth="10" defaultRowHeight="14.4" x14ac:dyDescent="0.3"/>
  <cols>
    <col min="1" max="1" width="49" customWidth="1"/>
    <col min="2" max="2" width="12.88671875" customWidth="1"/>
    <col min="4" max="4" width="18.77734375" customWidth="1"/>
    <col min="6" max="6" width="18.21875" customWidth="1"/>
  </cols>
  <sheetData>
    <row r="2" spans="1:8" x14ac:dyDescent="0.3">
      <c r="A2" t="s">
        <v>89</v>
      </c>
      <c r="B2" s="4">
        <f>D2*B10</f>
        <v>433353981645395.5</v>
      </c>
      <c r="C2" t="s">
        <v>84</v>
      </c>
      <c r="D2">
        <v>0.19624996439984244</v>
      </c>
      <c r="E2" s="57" t="s">
        <v>134</v>
      </c>
      <c r="F2" s="57"/>
      <c r="G2" s="57"/>
      <c r="H2" s="57"/>
    </row>
    <row r="3" spans="1:8" x14ac:dyDescent="0.3">
      <c r="A3" t="s">
        <v>90</v>
      </c>
      <c r="B3" s="4">
        <f>B2-SUM('Emissions and targets'!B13:AA13)</f>
        <v>291468053846704.94</v>
      </c>
      <c r="C3" t="s">
        <v>84</v>
      </c>
    </row>
    <row r="4" spans="1:8" x14ac:dyDescent="0.3">
      <c r="A4" t="s">
        <v>97</v>
      </c>
      <c r="B4" s="4">
        <f>B3+SUM('Emissions and targets'!B13:AF13)</f>
        <v>457123234466124.5</v>
      </c>
      <c r="C4" t="s">
        <v>84</v>
      </c>
    </row>
    <row r="5" spans="1:8" x14ac:dyDescent="0.3">
      <c r="A5" t="s">
        <v>93</v>
      </c>
      <c r="B5" s="4">
        <f>B3-(SUM('Emissions and targets'!B17:AF17)/COUNT('Emissions and targets'!B17:AF17))*(1989-1850)</f>
        <v>250024543604299</v>
      </c>
      <c r="C5" t="s">
        <v>84</v>
      </c>
    </row>
    <row r="6" spans="1:8" x14ac:dyDescent="0.3">
      <c r="A6" s="71" t="s">
        <v>91</v>
      </c>
      <c r="B6" s="72">
        <f>B5+SUM('Emissions and targets'!B14:AF14)</f>
        <v>406436926975412.25</v>
      </c>
      <c r="C6" s="73" t="s">
        <v>84</v>
      </c>
      <c r="F6" s="4"/>
      <c r="G6" s="4"/>
    </row>
    <row r="7" spans="1:8" x14ac:dyDescent="0.3">
      <c r="A7" s="3"/>
      <c r="B7" s="45"/>
      <c r="C7" s="3"/>
      <c r="D7" s="3"/>
      <c r="E7" s="17">
        <f>B4/B11</f>
        <v>0.18757985207946362</v>
      </c>
      <c r="F7" t="s">
        <v>99</v>
      </c>
    </row>
    <row r="8" spans="1:8" x14ac:dyDescent="0.3">
      <c r="A8" t="s">
        <v>131</v>
      </c>
      <c r="B8" s="4">
        <v>2390000000000000</v>
      </c>
      <c r="C8" t="s">
        <v>84</v>
      </c>
      <c r="D8" t="s">
        <v>135</v>
      </c>
      <c r="E8" s="17">
        <f>B6/B13</f>
        <v>0.2365685103243759</v>
      </c>
      <c r="F8" t="s">
        <v>100</v>
      </c>
    </row>
    <row r="9" spans="1:8" x14ac:dyDescent="0.3">
      <c r="A9" t="s">
        <v>94</v>
      </c>
      <c r="B9" s="4">
        <f>B8-SUM('Emissions and targets'!B20:AE20)</f>
        <v>1272637595448265</v>
      </c>
      <c r="C9" t="s">
        <v>84</v>
      </c>
      <c r="F9" s="4"/>
    </row>
    <row r="10" spans="1:8" x14ac:dyDescent="0.3">
      <c r="A10" s="3" t="s">
        <v>133</v>
      </c>
      <c r="B10" s="45">
        <f>B9+SUM('Emissions and targets'!B20:AA20)</f>
        <v>2208173555448265</v>
      </c>
      <c r="C10" s="3" t="s">
        <v>84</v>
      </c>
      <c r="F10" s="4"/>
    </row>
    <row r="11" spans="1:8" x14ac:dyDescent="0.3">
      <c r="A11" s="3" t="s">
        <v>98</v>
      </c>
      <c r="B11" s="45">
        <f>B9+SUM('Emissions and targets'!B20:AF20)</f>
        <v>2436952739852228</v>
      </c>
      <c r="C11" s="3" t="s">
        <v>84</v>
      </c>
      <c r="E11" s="4"/>
      <c r="F11" s="4"/>
      <c r="G11" s="4"/>
      <c r="H11" s="49"/>
    </row>
    <row r="12" spans="1:8" x14ac:dyDescent="0.3">
      <c r="A12" t="s">
        <v>95</v>
      </c>
      <c r="B12" s="4">
        <f>0.705*B9</f>
        <v>897209504791026.75</v>
      </c>
      <c r="C12" t="s">
        <v>84</v>
      </c>
      <c r="E12" s="4"/>
    </row>
    <row r="13" spans="1:8" x14ac:dyDescent="0.3">
      <c r="A13" s="71" t="s">
        <v>132</v>
      </c>
      <c r="B13" s="72">
        <f>B12+SUM('Emissions and targets'!B22:AF22)</f>
        <v>1718051681595820.5</v>
      </c>
      <c r="C13" s="73" t="s">
        <v>84</v>
      </c>
      <c r="F13" s="4"/>
      <c r="G13" s="4"/>
    </row>
    <row r="14" spans="1:8" x14ac:dyDescent="0.3">
      <c r="B14" s="4"/>
    </row>
    <row r="15" spans="1:8" x14ac:dyDescent="0.3">
      <c r="A15" t="s">
        <v>85</v>
      </c>
      <c r="B15" s="4">
        <f>28633931.666+Budgets!B21</f>
        <v>60774854.086000003</v>
      </c>
      <c r="C15" t="s">
        <v>96</v>
      </c>
    </row>
    <row r="16" spans="1:8" x14ac:dyDescent="0.3">
      <c r="A16" t="s">
        <v>86</v>
      </c>
      <c r="B16" s="4">
        <f>352677117.962+Budgets!B27</f>
        <v>1133105817.4320002</v>
      </c>
      <c r="C16" t="s">
        <v>96</v>
      </c>
      <c r="G16">
        <f>E7*100</f>
        <v>18.757985207946362</v>
      </c>
      <c r="H16">
        <f>100-G16</f>
        <v>81.242014792053638</v>
      </c>
    </row>
    <row r="17" spans="2:4" x14ac:dyDescent="0.3">
      <c r="D17" s="18"/>
    </row>
    <row r="20" spans="2:4" x14ac:dyDescent="0.3">
      <c r="B20" s="4"/>
    </row>
  </sheetData>
  <phoneticPr fontId="5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Emissions and targets</vt:lpstr>
      <vt:lpstr>Budgets</vt:lpstr>
      <vt:lpstr>Capacity</vt:lpstr>
      <vt:lpstr>HistoricalBudget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BRISSobremesa</dc:creator>
  <cp:lastModifiedBy>usuario</cp:lastModifiedBy>
  <dcterms:created xsi:type="dcterms:W3CDTF">2015-06-05T18:19:34Z</dcterms:created>
  <dcterms:modified xsi:type="dcterms:W3CDTF">2022-04-26T07:05:42Z</dcterms:modified>
</cp:coreProperties>
</file>