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 activeTab="1"/>
  </bookViews>
  <sheets>
    <sheet name="Cr(VI)" sheetId="1" r:id="rId1"/>
    <sheet name="Isotherm models" sheetId="2" r:id="rId2"/>
  </sheets>
  <externalReferences>
    <externalReference r:id="rId3"/>
    <externalReference r:id="rId4"/>
  </externalReferences>
  <calcPr calcId="144525"/>
</workbook>
</file>

<file path=xl/calcChain.xml><?xml version="1.0" encoding="utf-8"?>
<calcChain xmlns="http://schemas.openxmlformats.org/spreadsheetml/2006/main">
  <c r="P84" i="2" l="1"/>
  <c r="P85" i="2"/>
  <c r="P86" i="2"/>
  <c r="P87" i="2"/>
  <c r="P83" i="2"/>
  <c r="R83" i="2"/>
  <c r="Q83" i="2"/>
  <c r="Q87" i="2"/>
  <c r="R87" i="2" s="1"/>
  <c r="Q86" i="2"/>
  <c r="Q85" i="2"/>
  <c r="R85" i="2" s="1"/>
  <c r="Q84" i="2"/>
  <c r="O87" i="2"/>
  <c r="F87" i="2"/>
  <c r="H87" i="2" s="1"/>
  <c r="O86" i="2"/>
  <c r="F86" i="2"/>
  <c r="G86" i="2" s="1"/>
  <c r="O85" i="2"/>
  <c r="F85" i="2"/>
  <c r="H85" i="2" s="1"/>
  <c r="O84" i="2"/>
  <c r="F84" i="2"/>
  <c r="G84" i="2" s="1"/>
  <c r="O83" i="2"/>
  <c r="F83" i="2"/>
  <c r="G83" i="2" s="1"/>
  <c r="M62" i="2"/>
  <c r="N57" i="2"/>
  <c r="O61" i="2"/>
  <c r="N61" i="2"/>
  <c r="O60" i="2"/>
  <c r="N60" i="2"/>
  <c r="O59" i="2"/>
  <c r="N59" i="2"/>
  <c r="O58" i="2"/>
  <c r="N58" i="2"/>
  <c r="O57" i="2"/>
  <c r="M61" i="2"/>
  <c r="F61" i="2"/>
  <c r="H61" i="2" s="1"/>
  <c r="M60" i="2"/>
  <c r="F60" i="2"/>
  <c r="G60" i="2" s="1"/>
  <c r="M59" i="2"/>
  <c r="F59" i="2"/>
  <c r="H59" i="2" s="1"/>
  <c r="M58" i="2"/>
  <c r="F58" i="2"/>
  <c r="G58" i="2" s="1"/>
  <c r="M57" i="2"/>
  <c r="F57" i="2"/>
  <c r="G57" i="2" s="1"/>
  <c r="T31" i="2"/>
  <c r="U31" i="2" s="1"/>
  <c r="Z35" i="2"/>
  <c r="AA35" i="2" s="1"/>
  <c r="T35" i="2"/>
  <c r="U35" i="2" s="1"/>
  <c r="Z34" i="2"/>
  <c r="AA34" i="2" s="1"/>
  <c r="T34" i="2"/>
  <c r="U34" i="2" s="1"/>
  <c r="Z33" i="2"/>
  <c r="AA33" i="2" s="1"/>
  <c r="T33" i="2"/>
  <c r="U33" i="2" s="1"/>
  <c r="Z32" i="2"/>
  <c r="AA32" i="2" s="1"/>
  <c r="T32" i="2"/>
  <c r="U32" i="2" s="1"/>
  <c r="Z31" i="2"/>
  <c r="AA31" i="2" s="1"/>
  <c r="Z36" i="2" s="1"/>
  <c r="G35" i="2"/>
  <c r="M32" i="2"/>
  <c r="M33" i="2"/>
  <c r="M34" i="2"/>
  <c r="M35" i="2"/>
  <c r="M31" i="2"/>
  <c r="G32" i="2"/>
  <c r="G33" i="2"/>
  <c r="G34" i="2"/>
  <c r="G31" i="2"/>
  <c r="K35" i="2"/>
  <c r="E35" i="2"/>
  <c r="K34" i="2"/>
  <c r="E34" i="2"/>
  <c r="K33" i="2"/>
  <c r="E33" i="2"/>
  <c r="K32" i="2"/>
  <c r="E32" i="2"/>
  <c r="K31" i="2"/>
  <c r="E31" i="2"/>
  <c r="T9" i="2"/>
  <c r="X5" i="2"/>
  <c r="Y9" i="2"/>
  <c r="X9" i="2"/>
  <c r="Y8" i="2"/>
  <c r="X8" i="2"/>
  <c r="Y7" i="2"/>
  <c r="X7" i="2"/>
  <c r="Y6" i="2"/>
  <c r="X6" i="2"/>
  <c r="Y5" i="2"/>
  <c r="S6" i="2"/>
  <c r="T6" i="2"/>
  <c r="S7" i="2"/>
  <c r="T7" i="2"/>
  <c r="S8" i="2"/>
  <c r="T8" i="2"/>
  <c r="S9" i="2"/>
  <c r="T5" i="2"/>
  <c r="S5" i="2"/>
  <c r="J9" i="2"/>
  <c r="K9" i="2"/>
  <c r="K8" i="2"/>
  <c r="J8" i="2"/>
  <c r="K7" i="2"/>
  <c r="J7" i="2"/>
  <c r="K6" i="2"/>
  <c r="J6" i="2"/>
  <c r="K5" i="2"/>
  <c r="J5" i="2"/>
  <c r="E6" i="2"/>
  <c r="F6" i="2"/>
  <c r="E7" i="2"/>
  <c r="F7" i="2"/>
  <c r="E8" i="2"/>
  <c r="F8" i="2"/>
  <c r="E9" i="2"/>
  <c r="F9" i="2"/>
  <c r="F5" i="2"/>
  <c r="E5" i="2"/>
  <c r="I83" i="2" l="1"/>
  <c r="I84" i="2"/>
  <c r="G87" i="2"/>
  <c r="I87" i="2" s="1"/>
  <c r="G85" i="2"/>
  <c r="I85" i="2" s="1"/>
  <c r="H83" i="2"/>
  <c r="H86" i="2"/>
  <c r="I86" i="2" s="1"/>
  <c r="H84" i="2"/>
  <c r="H57" i="2"/>
  <c r="H60" i="2"/>
  <c r="H58" i="2"/>
  <c r="G61" i="2"/>
  <c r="G59" i="2"/>
  <c r="F62" i="2" s="1"/>
  <c r="T36" i="2"/>
  <c r="R84" i="2"/>
  <c r="R86" i="2"/>
  <c r="O88" i="2"/>
  <c r="F10" i="2"/>
  <c r="K10" i="2"/>
  <c r="Y10" i="2"/>
  <c r="L36" i="2"/>
  <c r="F36" i="2"/>
  <c r="T10" i="2"/>
  <c r="F88" i="2" l="1"/>
</calcChain>
</file>

<file path=xl/sharedStrings.xml><?xml version="1.0" encoding="utf-8"?>
<sst xmlns="http://schemas.openxmlformats.org/spreadsheetml/2006/main" count="121" uniqueCount="33">
  <si>
    <t>avg.</t>
  </si>
  <si>
    <t>initial Co</t>
  </si>
  <si>
    <t>Ce</t>
  </si>
  <si>
    <t>qe</t>
  </si>
  <si>
    <t xml:space="preserve">Freundlich </t>
  </si>
  <si>
    <t>ln qe</t>
  </si>
  <si>
    <t xml:space="preserve">nano WTRs </t>
  </si>
  <si>
    <t>bulk WTRs</t>
  </si>
  <si>
    <t xml:space="preserve"> </t>
  </si>
  <si>
    <t>ln qe vs. lnCe</t>
  </si>
  <si>
    <t>SE</t>
  </si>
  <si>
    <t>ln Ce</t>
  </si>
  <si>
    <t xml:space="preserve">Langmuir-1 </t>
  </si>
  <si>
    <t>1/ qe vs. 1/Ce</t>
  </si>
  <si>
    <t>1/Ce</t>
  </si>
  <si>
    <t>1/ qe</t>
  </si>
  <si>
    <t>Temkin</t>
  </si>
  <si>
    <t>θ vs. lnCe</t>
  </si>
  <si>
    <t>θ</t>
  </si>
  <si>
    <t xml:space="preserve">Qmax </t>
  </si>
  <si>
    <t xml:space="preserve">Fowler-Guggenheim  </t>
  </si>
  <si>
    <t xml:space="preserve">  ln[Ce(1-θ)/θ] vs. θ</t>
  </si>
  <si>
    <t>ln[Ce(1-θ)/θ]</t>
  </si>
  <si>
    <t xml:space="preserve">Kiselev  </t>
  </si>
  <si>
    <t xml:space="preserve"> [1/Ce*(1-θ)] vs.(1/ θ)</t>
  </si>
  <si>
    <t>[1/Ce*(1-θ)]</t>
  </si>
  <si>
    <t>1/ θ</t>
  </si>
  <si>
    <t xml:space="preserve">Hill-deBoer  </t>
  </si>
  <si>
    <t xml:space="preserve"> Ln [{Ce*(1-θ)}/θ] -[θ/(1-θ)]vs. θ</t>
  </si>
  <si>
    <t>Ln [{Ce*(1-θ)}/θ]</t>
  </si>
  <si>
    <t>[θ/(1-θ)]</t>
  </si>
  <si>
    <t xml:space="preserve"> Ln [{Ce*(1-θ)}/θ] -[θ/(1-θ)]</t>
  </si>
  <si>
    <t>Mixture [As(V),Cr(VI),Hg(II)]"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</si>
</sst>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Calibri"/>
      <family val="2"/>
      <charset val="178"/>
      <scheme val="minor"/>
    </font>
    <font>
      <sz val="11"/>
      <color theme="1"/>
      <name val="Arial"/>
      <family val="2"/>
    </font>
    <font>
      <b/>
      <sz val="11"/>
      <color rgb="FFFF0000"/>
      <name val="Calibri"/>
      <family val="2"/>
      <scheme val="minor"/>
    </font>
    <font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4"/>
      <color theme="1"/>
      <name val="Times New Roman"/>
      <family val="1"/>
    </font>
    <font>
      <sz val="16"/>
      <color theme="1"/>
      <name val="Times New Roman"/>
      <family val="1"/>
    </font>
    <font>
      <sz val="14"/>
      <color rgb="FFFF0000"/>
      <name val="Calibri"/>
      <family val="2"/>
      <charset val="178"/>
      <scheme val="minor"/>
    </font>
    <font>
      <b/>
      <sz val="1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39997558519241921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5" fillId="2" borderId="0" xfId="0" applyFont="1" applyFill="1"/>
    <xf numFmtId="0" fontId="4" fillId="0" borderId="0" xfId="0" applyFont="1" applyAlignment="1">
      <alignment horizontal="center"/>
    </xf>
    <xf numFmtId="0" fontId="6" fillId="0" borderId="0" xfId="0" applyFont="1"/>
    <xf numFmtId="0" fontId="7" fillId="0" borderId="0" xfId="0" applyFont="1"/>
    <xf numFmtId="0" fontId="4" fillId="0" borderId="0" xfId="0" applyFont="1" applyAlignment="1"/>
    <xf numFmtId="0" fontId="0" fillId="3" borderId="0" xfId="0" applyFill="1"/>
    <xf numFmtId="0" fontId="0" fillId="2" borderId="0" xfId="0" applyFill="1"/>
    <xf numFmtId="0" fontId="0" fillId="0" borderId="0" xfId="0" applyFill="1"/>
    <xf numFmtId="0" fontId="4" fillId="0" borderId="0" xfId="0" applyFont="1" applyFill="1" applyAlignment="1">
      <alignment horizontal="center"/>
    </xf>
    <xf numFmtId="0" fontId="0" fillId="4" borderId="0" xfId="0" applyFill="1"/>
    <xf numFmtId="0" fontId="8" fillId="0" borderId="0" xfId="0" applyFont="1" applyFill="1" applyAlignment="1"/>
    <xf numFmtId="0" fontId="2" fillId="0" borderId="0" xfId="0" applyFont="1" applyFill="1"/>
    <xf numFmtId="0" fontId="4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2.xml"/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solidFill>
                <a:sysClr val="windowText" lastClr="000000"/>
              </a:solidFill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'Cr(VI)'!$D$8:$D$12</c:f>
              <c:numCache>
                <c:formatCode>General</c:formatCode>
                <c:ptCount val="5"/>
                <c:pt idx="0">
                  <c:v>1.75E-3</c:v>
                </c:pt>
                <c:pt idx="1">
                  <c:v>7.0000000000000001E-3</c:v>
                </c:pt>
                <c:pt idx="2">
                  <c:v>0.02</c:v>
                </c:pt>
                <c:pt idx="3">
                  <c:v>0.05</c:v>
                </c:pt>
                <c:pt idx="4">
                  <c:v>0.15</c:v>
                </c:pt>
              </c:numCache>
            </c:numRef>
          </c:xVal>
          <c:yVal>
            <c:numRef>
              <c:f>'Cr(VI)'!$E$8:$E$12</c:f>
              <c:numCache>
                <c:formatCode>General</c:formatCode>
                <c:ptCount val="5"/>
                <c:pt idx="0">
                  <c:v>999.70249999999987</c:v>
                </c:pt>
                <c:pt idx="1">
                  <c:v>3998.8099999999995</c:v>
                </c:pt>
                <c:pt idx="2">
                  <c:v>7996.5999999999995</c:v>
                </c:pt>
                <c:pt idx="3">
                  <c:v>15991.5</c:v>
                </c:pt>
                <c:pt idx="4">
                  <c:v>31974.499999999996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solidFill>
                <a:sysClr val="windowText" lastClr="000000"/>
              </a:solidFill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xVal>
            <c:numRef>
              <c:f>'Cr(VI)'!$G$8:$G$12</c:f>
              <c:numCache>
                <c:formatCode>General</c:formatCode>
                <c:ptCount val="5"/>
                <c:pt idx="0">
                  <c:v>1.5</c:v>
                </c:pt>
                <c:pt idx="1">
                  <c:v>5.33</c:v>
                </c:pt>
                <c:pt idx="2">
                  <c:v>18.649999999999999</c:v>
                </c:pt>
                <c:pt idx="3">
                  <c:v>38.090000000000003</c:v>
                </c:pt>
                <c:pt idx="4">
                  <c:v>54.98</c:v>
                </c:pt>
              </c:numCache>
            </c:numRef>
          </c:xVal>
          <c:yVal>
            <c:numRef>
              <c:f>'Cr(VI)'!$H$8:$H$12</c:f>
              <c:numCache>
                <c:formatCode>General</c:formatCode>
                <c:ptCount val="5"/>
                <c:pt idx="0">
                  <c:v>74.5</c:v>
                </c:pt>
                <c:pt idx="1">
                  <c:v>309.39</c:v>
                </c:pt>
                <c:pt idx="2">
                  <c:v>482.95</c:v>
                </c:pt>
                <c:pt idx="3">
                  <c:v>952.47</c:v>
                </c:pt>
                <c:pt idx="4">
                  <c:v>2265.34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8704512"/>
        <c:axId val="88711552"/>
      </c:scatterChart>
      <c:valAx>
        <c:axId val="88704512"/>
        <c:scaling>
          <c:orientation val="minMax"/>
          <c:min val="0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Cr concentration at equilibrium, mgl </a:t>
                </a:r>
                <a:r>
                  <a:rPr lang="en-US" sz="1200" b="1" i="0" u="none" strike="noStrike" baseline="30000">
                    <a:solidFill>
                      <a:srgbClr val="000000"/>
                    </a:solidFill>
                    <a:latin typeface="Calibri"/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8711552"/>
        <c:crossesAt val="0"/>
        <c:crossBetween val="midCat"/>
      </c:valAx>
      <c:valAx>
        <c:axId val="88711552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Sorbed Cr, mgg </a:t>
                </a:r>
                <a:r>
                  <a:rPr lang="en-US" sz="1200" b="1" i="0" u="none" strike="noStrike" baseline="30000">
                    <a:solidFill>
                      <a:srgbClr val="000000"/>
                    </a:solidFill>
                    <a:latin typeface="Calibri"/>
                  </a:rPr>
                  <a:t>-1</a:t>
                </a:r>
              </a:p>
            </c:rich>
          </c:tx>
          <c:layout>
            <c:manualLayout>
              <c:xMode val="edge"/>
              <c:yMode val="edge"/>
              <c:x val="8.3333186045347028E-3"/>
              <c:y val="0.32243506561679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8704512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0.15799876672042501"/>
          <c:y val="7.1731488109440869E-2"/>
          <c:w val="0.82392894412294848"/>
          <c:h val="0.78016043449114314"/>
        </c:manualLayout>
      </c:layout>
      <c:barChart>
        <c:barDir val="col"/>
        <c:grouping val="clustered"/>
        <c:varyColors val="0"/>
        <c:ser>
          <c:idx val="0"/>
          <c:order val="0"/>
          <c:tx>
            <c:v>Cr(VI)</c:v>
          </c:tx>
          <c:spPr>
            <a:solidFill>
              <a:srgbClr val="92D050"/>
            </a:solidFill>
            <a:ln w="25400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>
                <c:manualLayout>
                  <c:x val="-6.024096385542169E-3"/>
                  <c:y val="2.715546503733876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999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/>
              <c:tx>
                <c:rich>
                  <a:bodyPr/>
                  <a:lstStyle/>
                  <a:p>
                    <a:r>
                      <a:rPr lang="en-US"/>
                      <a:t>3998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/>
              <c:tx>
                <c:rich>
                  <a:bodyPr/>
                  <a:lstStyle/>
                  <a:p>
                    <a:r>
                      <a:rPr lang="en-US"/>
                      <a:t>7991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/>
              <c:tx>
                <c:rich>
                  <a:bodyPr/>
                  <a:lstStyle/>
                  <a:p>
                    <a:r>
                      <a:rPr lang="en-US"/>
                      <a:t>15997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/>
              <c:tx>
                <c:rich>
                  <a:bodyPr/>
                  <a:lstStyle/>
                  <a:p>
                    <a:r>
                      <a:rPr lang="en-US"/>
                      <a:t>31974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[2]Sheet1!$L$4:$L$8</c:f>
                <c:numCache>
                  <c:formatCode>General</c:formatCode>
                  <c:ptCount val="5"/>
                  <c:pt idx="0">
                    <c:v>353.55339059327372</c:v>
                  </c:pt>
                  <c:pt idx="1">
                    <c:v>565.68542494923793</c:v>
                  </c:pt>
                  <c:pt idx="2">
                    <c:v>636.3961030678928</c:v>
                  </c:pt>
                  <c:pt idx="3">
                    <c:v>742.46212024587487</c:v>
                  </c:pt>
                  <c:pt idx="4">
                    <c:v>777.81745930520231</c:v>
                  </c:pt>
                </c:numCache>
              </c:numRef>
            </c:plus>
            <c:minus>
              <c:numRef>
                <c:f>[2]Sheet1!$L$4:$L$8</c:f>
                <c:numCache>
                  <c:formatCode>General</c:formatCode>
                  <c:ptCount val="5"/>
                  <c:pt idx="0">
                    <c:v>353.55339059327372</c:v>
                  </c:pt>
                  <c:pt idx="1">
                    <c:v>565.68542494923793</c:v>
                  </c:pt>
                  <c:pt idx="2">
                    <c:v>636.3961030678928</c:v>
                  </c:pt>
                  <c:pt idx="3">
                    <c:v>742.46212024587487</c:v>
                  </c:pt>
                  <c:pt idx="4">
                    <c:v>777.81745930520231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cat>
            <c:numRef>
              <c:f>'Cr(VI)'!$Q$8:$Q$12</c:f>
              <c:numCache>
                <c:formatCode>General</c:formatCode>
                <c:ptCount val="5"/>
                <c:pt idx="0">
                  <c:v>5</c:v>
                </c:pt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</c:numCache>
            </c:numRef>
          </c:cat>
          <c:val>
            <c:numRef>
              <c:f>'Cr(VI)'!$E$8:$E$12</c:f>
              <c:numCache>
                <c:formatCode>General</c:formatCode>
                <c:ptCount val="5"/>
                <c:pt idx="0">
                  <c:v>999.70249999999987</c:v>
                </c:pt>
                <c:pt idx="1">
                  <c:v>3998.8099999999995</c:v>
                </c:pt>
                <c:pt idx="2">
                  <c:v>7996.5999999999995</c:v>
                </c:pt>
                <c:pt idx="3">
                  <c:v>15991.5</c:v>
                </c:pt>
                <c:pt idx="4">
                  <c:v>31974.499999999996</c:v>
                </c:pt>
              </c:numCache>
            </c:numRef>
          </c:val>
        </c:ser>
        <c:ser>
          <c:idx val="1"/>
          <c:order val="1"/>
          <c:tx>
            <c:v>mixture [As(V),Cr(VI),Hg(II)]</c:v>
          </c:tx>
          <c:spPr>
            <a:solidFill>
              <a:srgbClr val="FFFF00"/>
            </a:solidFill>
            <a:ln w="25400">
              <a:solidFill>
                <a:sysClr val="windowText" lastClr="000000"/>
              </a:solidFill>
            </a:ln>
          </c:spPr>
          <c:invertIfNegative val="0"/>
          <c:dLbls>
            <c:dLbl>
              <c:idx val="0"/>
              <c:layout/>
              <c:tx>
                <c:rich>
                  <a:bodyPr/>
                  <a:lstStyle/>
                  <a:p>
                    <a:r>
                      <a:rPr lang="en-US"/>
                      <a:t>323</a:t>
                    </a:r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024096385542169E-3"/>
                  <c:y val="8.1464256886422809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1072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8.0321285140562242E-3"/>
                  <c:y val="8.1466395112016286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2260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6.024096385542169E-3"/>
                  <c:y val="5.4310930074677527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5444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4.0160642570281121E-3"/>
                  <c:y val="-2.7155465037338763E-3"/>
                </c:manualLayout>
              </c:layout>
              <c:tx>
                <c:rich>
                  <a:bodyPr/>
                  <a:lstStyle/>
                  <a:p>
                    <a:r>
                      <a:rPr lang="en-US"/>
                      <a:t>7579</a:t>
                    </a:r>
                  </a:p>
                </c:rich>
              </c:tx>
              <c:dLblPos val="outEnd"/>
              <c:showLegendKey val="0"/>
              <c:showVal val="0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200" b="1" i="0" u="none" strike="noStrike" baseline="0">
                    <a:solidFill>
                      <a:srgbClr val="000000"/>
                    </a:solidFill>
                    <a:latin typeface="Times New Roman"/>
                    <a:ea typeface="Times New Roman"/>
                    <a:cs typeface="Times New Roman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errBars>
            <c:errBarType val="both"/>
            <c:errValType val="cust"/>
            <c:noEndCap val="0"/>
            <c:plus>
              <c:numRef>
                <c:f>[2]Sheet1!$M$4:$M$8</c:f>
                <c:numCache>
                  <c:formatCode>General</c:formatCode>
                  <c:ptCount val="5"/>
                  <c:pt idx="0">
                    <c:v>350</c:v>
                  </c:pt>
                  <c:pt idx="1">
                    <c:v>350</c:v>
                  </c:pt>
                  <c:pt idx="2">
                    <c:v>200</c:v>
                  </c:pt>
                  <c:pt idx="3">
                    <c:v>400</c:v>
                  </c:pt>
                  <c:pt idx="4">
                    <c:v>450</c:v>
                  </c:pt>
                </c:numCache>
              </c:numRef>
            </c:plus>
            <c:minus>
              <c:numRef>
                <c:f>[2]Sheet1!$M$4:$M$8</c:f>
                <c:numCache>
                  <c:formatCode>General</c:formatCode>
                  <c:ptCount val="5"/>
                  <c:pt idx="0">
                    <c:v>350</c:v>
                  </c:pt>
                  <c:pt idx="1">
                    <c:v>350</c:v>
                  </c:pt>
                  <c:pt idx="2">
                    <c:v>200</c:v>
                  </c:pt>
                  <c:pt idx="3">
                    <c:v>400</c:v>
                  </c:pt>
                  <c:pt idx="4">
                    <c:v>450</c:v>
                  </c:pt>
                </c:numCache>
              </c:numRef>
            </c:minus>
            <c:spPr>
              <a:ln w="19050">
                <a:solidFill>
                  <a:sysClr val="windowText" lastClr="000000"/>
                </a:solidFill>
              </a:ln>
            </c:spPr>
          </c:errBars>
          <c:cat>
            <c:numRef>
              <c:f>'Cr(VI)'!$Q$8:$Q$12</c:f>
              <c:numCache>
                <c:formatCode>General</c:formatCode>
                <c:ptCount val="5"/>
                <c:pt idx="0">
                  <c:v>5</c:v>
                </c:pt>
                <c:pt idx="1">
                  <c:v>20</c:v>
                </c:pt>
                <c:pt idx="2">
                  <c:v>40</c:v>
                </c:pt>
                <c:pt idx="3">
                  <c:v>80</c:v>
                </c:pt>
                <c:pt idx="4">
                  <c:v>160</c:v>
                </c:pt>
              </c:numCache>
            </c:numRef>
          </c:cat>
          <c:val>
            <c:numRef>
              <c:f>'Cr(VI)'!$S$8:$S$12</c:f>
              <c:numCache>
                <c:formatCode>General</c:formatCode>
                <c:ptCount val="5"/>
                <c:pt idx="0">
                  <c:v>323.40000000000003</c:v>
                </c:pt>
                <c:pt idx="1">
                  <c:v>1072.5999999999999</c:v>
                </c:pt>
                <c:pt idx="2">
                  <c:v>2260.8000000000002</c:v>
                </c:pt>
                <c:pt idx="3">
                  <c:v>5444.7</c:v>
                </c:pt>
                <c:pt idx="4">
                  <c:v>7579.4999999999982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99120000"/>
        <c:axId val="199525120"/>
      </c:barChart>
      <c:catAx>
        <c:axId val="1991200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Cr(VI) concentration,C</a:t>
                </a:r>
                <a:r>
                  <a:rPr lang="en-US" sz="18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e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 (mgL</a:t>
                </a:r>
                <a:r>
                  <a:rPr lang="en-US" sz="1800" b="1" i="0" u="none" strike="noStrike" baseline="30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-1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0.28932058944439176"/>
              <c:y val="0.92966856415675314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9525120"/>
        <c:crossesAt val="0"/>
        <c:auto val="1"/>
        <c:lblAlgn val="ctr"/>
        <c:lblOffset val="100"/>
        <c:noMultiLvlLbl val="1"/>
      </c:catAx>
      <c:valAx>
        <c:axId val="199525120"/>
        <c:scaling>
          <c:orientation val="minMax"/>
          <c:min val="0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Sorbed Cr(VI), q</a:t>
                </a:r>
                <a:r>
                  <a:rPr lang="en-US" sz="1800" b="1" i="0" u="none" strike="noStrike" baseline="-25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e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( mgg </a:t>
                </a:r>
                <a:r>
                  <a:rPr lang="en-US" sz="1800" b="1" i="0" u="none" strike="noStrike" baseline="3000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-1</a:t>
                </a:r>
                <a:r>
                  <a:rPr lang="en-US" sz="1800" b="1" i="0" u="none" strike="noStrike" baseline="0">
                    <a:solidFill>
                      <a:srgbClr val="000000"/>
                    </a:solidFill>
                    <a:latin typeface="Times New Roman"/>
                    <a:cs typeface="Times New Roman"/>
                  </a:rPr>
                  <a:t>)</a:t>
                </a:r>
              </a:p>
            </c:rich>
          </c:tx>
          <c:layout>
            <c:manualLayout>
              <c:xMode val="edge"/>
              <c:yMode val="edge"/>
              <c:x val="3.0120481927710841E-4"/>
              <c:y val="0.199894785879037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28575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Times New Roman"/>
                <a:ea typeface="Times New Roman"/>
                <a:cs typeface="Times New Roman"/>
              </a:defRPr>
            </a:pPr>
            <a:endParaRPr lang="en-US"/>
          </a:p>
        </c:txPr>
        <c:crossAx val="19912000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.18576906049394429"/>
          <c:y val="0.16718251127699946"/>
          <c:w val="0.53810027511621294"/>
          <c:h val="0.1344802354251173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1655" b="1" i="0" u="none" strike="noStrike" baseline="0">
              <a:solidFill>
                <a:srgbClr val="000000"/>
              </a:solidFill>
              <a:latin typeface="Times New Roman"/>
              <a:ea typeface="Times New Roman"/>
              <a:cs typeface="Times New Roman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  <a:ln w="3175">
      <a:noFill/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  <c:userShapes r:id="rId2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'Isotherm models'!$E$5:$E$9</c:f>
              <c:numCache>
                <c:formatCode>General</c:formatCode>
                <c:ptCount val="5"/>
                <c:pt idx="0">
                  <c:v>-6.3481394910467142</c:v>
                </c:pt>
                <c:pt idx="1">
                  <c:v>-4.9618451299268234</c:v>
                </c:pt>
                <c:pt idx="2">
                  <c:v>-3.912023005428146</c:v>
                </c:pt>
                <c:pt idx="3">
                  <c:v>-2.9957322735539909</c:v>
                </c:pt>
                <c:pt idx="4">
                  <c:v>-1.8971199848858813</c:v>
                </c:pt>
              </c:numCache>
            </c:numRef>
          </c:xVal>
          <c:yVal>
            <c:numRef>
              <c:f>'Isotherm models'!$F$5:$F$9</c:f>
              <c:numCache>
                <c:formatCode>General</c:formatCode>
                <c:ptCount val="5"/>
                <c:pt idx="0">
                  <c:v>6.9074577347202331</c:v>
                </c:pt>
                <c:pt idx="1">
                  <c:v>8.293752095840123</c:v>
                </c:pt>
                <c:pt idx="2">
                  <c:v>8.986771730323877</c:v>
                </c:pt>
                <c:pt idx="3">
                  <c:v>9.6798126100586401</c:v>
                </c:pt>
                <c:pt idx="4">
                  <c:v>10.372693989108205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xVal>
            <c:numRef>
              <c:f>'Isotherm models'!$J$5:$J$9</c:f>
              <c:numCache>
                <c:formatCode>General</c:formatCode>
                <c:ptCount val="5"/>
                <c:pt idx="0">
                  <c:v>0.40546510810816438</c:v>
                </c:pt>
                <c:pt idx="1">
                  <c:v>1.6733512381777531</c:v>
                </c:pt>
                <c:pt idx="2">
                  <c:v>2.9258461460898246</c:v>
                </c:pt>
                <c:pt idx="3">
                  <c:v>3.6399517804905126</c:v>
                </c:pt>
                <c:pt idx="4">
                  <c:v>4.0069694827370999</c:v>
                </c:pt>
              </c:numCache>
            </c:numRef>
          </c:xVal>
          <c:yVal>
            <c:numRef>
              <c:f>'Isotherm models'!$K$5:$K$9</c:f>
              <c:numCache>
                <c:formatCode>General</c:formatCode>
                <c:ptCount val="5"/>
                <c:pt idx="0">
                  <c:v>4.3107991253855138</c:v>
                </c:pt>
                <c:pt idx="1">
                  <c:v>5.7346026169960869</c:v>
                </c:pt>
                <c:pt idx="2">
                  <c:v>6.1799131286253051</c:v>
                </c:pt>
                <c:pt idx="3">
                  <c:v>6.8590586104418527</c:v>
                </c:pt>
                <c:pt idx="4">
                  <c:v>7.7254801370269757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83740928"/>
        <c:axId val="83743488"/>
      </c:scatterChart>
      <c:valAx>
        <c:axId val="83740928"/>
        <c:scaling>
          <c:orientation val="minMax"/>
          <c:max val="6"/>
          <c:min val="-8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Ln Ce</a:t>
                </a: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83743488"/>
        <c:crossesAt val="0"/>
        <c:crossBetween val="midCat"/>
        <c:majorUnit val="2"/>
      </c:valAx>
      <c:valAx>
        <c:axId val="8374348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Ln qe</a:t>
                </a:r>
              </a:p>
            </c:rich>
          </c:tx>
          <c:layout>
            <c:manualLayout>
              <c:xMode val="edge"/>
              <c:yMode val="edge"/>
              <c:x val="8.3333186045347028E-3"/>
              <c:y val="0.32243506561679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83740928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961508848"/>
          <c:y val="0.49615574368993348"/>
          <c:w val="0.34257120862201695"/>
          <c:h val="0.11796420184319063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models'!$S$5:$S$9</c:f>
              <c:numCache>
                <c:formatCode>General</c:formatCode>
                <c:ptCount val="5"/>
                <c:pt idx="0">
                  <c:v>571.42857142857144</c:v>
                </c:pt>
                <c:pt idx="1">
                  <c:v>142.85714285714286</c:v>
                </c:pt>
                <c:pt idx="2">
                  <c:v>50</c:v>
                </c:pt>
                <c:pt idx="3">
                  <c:v>20</c:v>
                </c:pt>
                <c:pt idx="4">
                  <c:v>6.666666666666667</c:v>
                </c:pt>
              </c:numCache>
            </c:numRef>
          </c:xVal>
          <c:yVal>
            <c:numRef>
              <c:f>'Isotherm models'!$T$5:$T$9</c:f>
              <c:numCache>
                <c:formatCode>General</c:formatCode>
                <c:ptCount val="5"/>
                <c:pt idx="0">
                  <c:v>1.0002975885325886E-3</c:v>
                </c:pt>
                <c:pt idx="1">
                  <c:v>2.5007439713314715E-4</c:v>
                </c:pt>
                <c:pt idx="2">
                  <c:v>1.2505314758772478E-4</c:v>
                </c:pt>
                <c:pt idx="3">
                  <c:v>6.2533220773535947E-5</c:v>
                </c:pt>
                <c:pt idx="4">
                  <c:v>3.1274922203631025E-5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models'!$X$5:$X$9</c:f>
              <c:numCache>
                <c:formatCode>General</c:formatCode>
                <c:ptCount val="5"/>
                <c:pt idx="0">
                  <c:v>0.66666666666666663</c:v>
                </c:pt>
                <c:pt idx="1">
                  <c:v>0.18761726078799248</c:v>
                </c:pt>
                <c:pt idx="2">
                  <c:v>5.3619302949061663E-2</c:v>
                </c:pt>
                <c:pt idx="3">
                  <c:v>2.625360987135731E-2</c:v>
                </c:pt>
                <c:pt idx="4">
                  <c:v>1.8188432157148056E-2</c:v>
                </c:pt>
              </c:numCache>
            </c:numRef>
          </c:xVal>
          <c:yVal>
            <c:numRef>
              <c:f>'Isotherm models'!$Y$5:$Y$9</c:f>
              <c:numCache>
                <c:formatCode>General</c:formatCode>
                <c:ptCount val="5"/>
                <c:pt idx="0">
                  <c:v>1.3422818791946308E-2</c:v>
                </c:pt>
                <c:pt idx="1">
                  <c:v>3.2321665212191731E-3</c:v>
                </c:pt>
                <c:pt idx="2">
                  <c:v>2.0706077233668082E-3</c:v>
                </c:pt>
                <c:pt idx="3">
                  <c:v>1.0499018341785043E-3</c:v>
                </c:pt>
                <c:pt idx="4">
                  <c:v>4.4143483980329661E-4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8800256"/>
        <c:axId val="148802176"/>
      </c:scatterChart>
      <c:valAx>
        <c:axId val="1488002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1/ Ce</a:t>
                </a: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8802176"/>
        <c:crossesAt val="0"/>
        <c:crossBetween val="midCat"/>
      </c:valAx>
      <c:valAx>
        <c:axId val="148802176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1/ qe</a:t>
                </a:r>
              </a:p>
            </c:rich>
          </c:tx>
          <c:layout>
            <c:manualLayout>
              <c:xMode val="edge"/>
              <c:yMode val="edge"/>
              <c:x val="8.3333186045347028E-3"/>
              <c:y val="0.32243506561679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8800256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307807111"/>
          <c:y val="0.29565449055710141"/>
          <c:w val="0.34257120862201695"/>
          <c:h val="0.23826495372288989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models'!$E$31:$E$35</c:f>
              <c:numCache>
                <c:formatCode>General</c:formatCode>
                <c:ptCount val="5"/>
                <c:pt idx="0">
                  <c:v>-6.3481394910467142</c:v>
                </c:pt>
                <c:pt idx="1">
                  <c:v>-4.9618451299268234</c:v>
                </c:pt>
                <c:pt idx="2">
                  <c:v>-3.912023005428146</c:v>
                </c:pt>
                <c:pt idx="3">
                  <c:v>-2.9957322735539909</c:v>
                </c:pt>
                <c:pt idx="4">
                  <c:v>-1.8971199848858813</c:v>
                </c:pt>
              </c:numCache>
            </c:numRef>
          </c:xVal>
          <c:yVal>
            <c:numRef>
              <c:f>'Isotherm models'!$G$31:$G$35</c:f>
              <c:numCache>
                <c:formatCode>General</c:formatCode>
                <c:ptCount val="5"/>
                <c:pt idx="0">
                  <c:v>2.4592679385029566E-2</c:v>
                </c:pt>
                <c:pt idx="1">
                  <c:v>9.8370717540118266E-2</c:v>
                </c:pt>
                <c:pt idx="2">
                  <c:v>0.19671634308239447</c:v>
                </c:pt>
                <c:pt idx="3">
                  <c:v>0.39339086616838548</c:v>
                </c:pt>
                <c:pt idx="4">
                  <c:v>0.7865726323547535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models'!$K$31:$K$35</c:f>
              <c:numCache>
                <c:formatCode>General</c:formatCode>
                <c:ptCount val="5"/>
                <c:pt idx="0">
                  <c:v>0.40546510810816438</c:v>
                </c:pt>
                <c:pt idx="1">
                  <c:v>1.6733512381777531</c:v>
                </c:pt>
                <c:pt idx="2">
                  <c:v>2.9258461460898246</c:v>
                </c:pt>
                <c:pt idx="3">
                  <c:v>3.6399517804905126</c:v>
                </c:pt>
                <c:pt idx="4">
                  <c:v>4.0069694827370999</c:v>
                </c:pt>
              </c:numCache>
            </c:numRef>
          </c:xVal>
          <c:yVal>
            <c:numRef>
              <c:f>'Isotherm models'!$M$31:$M$35</c:f>
              <c:numCache>
                <c:formatCode>General</c:formatCode>
                <c:ptCount val="5"/>
                <c:pt idx="0">
                  <c:v>2.6819978544017162E-2</c:v>
                </c:pt>
                <c:pt idx="1">
                  <c:v>0.11138031089575127</c:v>
                </c:pt>
                <c:pt idx="2">
                  <c:v>0.17386186091051126</c:v>
                </c:pt>
                <c:pt idx="3">
                  <c:v>0.34288892568885943</c:v>
                </c:pt>
                <c:pt idx="4">
                  <c:v>0.81552174758260187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523392"/>
        <c:axId val="32528640"/>
      </c:scatterChart>
      <c:valAx>
        <c:axId val="3252339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ln Ce</a:t>
                </a: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32528640"/>
        <c:crossesAt val="0"/>
        <c:crossBetween val="midCat"/>
      </c:valAx>
      <c:valAx>
        <c:axId val="32528640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θ</a:t>
                </a:r>
                <a:endParaRPr lang="en-US" sz="1200" b="1" i="0" u="none" strike="noStrike" baseline="0">
                  <a:solidFill>
                    <a:srgbClr val="000000"/>
                  </a:solidFill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8.3333186045347028E-3"/>
              <c:y val="0.3224350656167979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32523392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307807111"/>
          <c:y val="0.36081739782527184"/>
          <c:w val="0.34257120862201695"/>
          <c:h val="0.13801432715647383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>
        <c:manualLayout>
          <c:layoutTarget val="inner"/>
          <c:xMode val="edge"/>
          <c:yMode val="edge"/>
          <c:x val="0.14064844835572024"/>
          <c:y val="6.1779645965306967E-2"/>
          <c:w val="0.56216921414234988"/>
          <c:h val="0.68356679099323114"/>
        </c:manualLayout>
      </c:layout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models'!$T$31:$T$35</c:f>
              <c:numCache>
                <c:formatCode>General</c:formatCode>
                <c:ptCount val="5"/>
                <c:pt idx="0">
                  <c:v>2.4592679385029566E-2</c:v>
                </c:pt>
                <c:pt idx="1">
                  <c:v>9.8370717540118266E-2</c:v>
                </c:pt>
                <c:pt idx="2">
                  <c:v>0.19671634308239447</c:v>
                </c:pt>
                <c:pt idx="3">
                  <c:v>0.39339086616838548</c:v>
                </c:pt>
                <c:pt idx="4">
                  <c:v>0.7865726323547535</c:v>
                </c:pt>
              </c:numCache>
            </c:numRef>
          </c:xVal>
          <c:yVal>
            <c:numRef>
              <c:f>'Isotherm models'!$U$31:$U$35</c:f>
              <c:numCache>
                <c:formatCode>General</c:formatCode>
                <c:ptCount val="5"/>
                <c:pt idx="0">
                  <c:v>-2.667733155231371</c:v>
                </c:pt>
                <c:pt idx="1">
                  <c:v>-2.7463848631976875</c:v>
                </c:pt>
                <c:pt idx="2">
                  <c:v>-2.5050779156655563</c:v>
                </c:pt>
                <c:pt idx="3">
                  <c:v>-2.5626513090066361</c:v>
                </c:pt>
                <c:pt idx="4">
                  <c:v>-3.2015084755451091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models'!$Z$31:$Z$35</c:f>
              <c:numCache>
                <c:formatCode>General</c:formatCode>
                <c:ptCount val="5"/>
                <c:pt idx="0">
                  <c:v>2.6819978544017162E-2</c:v>
                </c:pt>
                <c:pt idx="1">
                  <c:v>0.11138031089575127</c:v>
                </c:pt>
                <c:pt idx="2">
                  <c:v>0.17386186091051126</c:v>
                </c:pt>
                <c:pt idx="3">
                  <c:v>0.34288892568885943</c:v>
                </c:pt>
                <c:pt idx="4">
                  <c:v>0.81552174758260187</c:v>
                </c:pt>
              </c:numCache>
            </c:numRef>
          </c:xVal>
          <c:yVal>
            <c:numRef>
              <c:f>'Isotherm models'!$AA$31:$AA$35</c:f>
              <c:numCache>
                <c:formatCode>General</c:formatCode>
                <c:ptCount val="5"/>
                <c:pt idx="0">
                  <c:v>3.9968871122394227</c:v>
                </c:pt>
                <c:pt idx="1">
                  <c:v>3.7500700164131118</c:v>
                </c:pt>
                <c:pt idx="2">
                  <c:v>4.4843470631414712</c:v>
                </c:pt>
                <c:pt idx="3">
                  <c:v>4.2903982846538629</c:v>
                </c:pt>
                <c:pt idx="4">
                  <c:v>2.5206729766983575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9034880"/>
        <c:axId val="149043072"/>
      </c:scatterChart>
      <c:valAx>
        <c:axId val="14903488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θ</a:t>
                </a:r>
              </a:p>
            </c:rich>
          </c:tx>
          <c:layout>
            <c:manualLayout>
              <c:xMode val="edge"/>
              <c:yMode val="edge"/>
              <c:x val="0.36796613658586796"/>
              <c:y val="0.91152882205513786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49043072"/>
        <c:crossesAt val="-4"/>
        <c:crossBetween val="midCat"/>
      </c:valAx>
      <c:valAx>
        <c:axId val="149043072"/>
        <c:scaling>
          <c:orientation val="minMax"/>
          <c:min val="-4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ln[Ce(1-</a:t>
                </a: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θ)/θ]</a:t>
                </a:r>
                <a:endParaRPr lang="en-US" sz="1200" b="1" i="0" u="none" strike="noStrike" baseline="0">
                  <a:solidFill>
                    <a:srgbClr val="000000"/>
                  </a:solidFill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1.797385620915033E-3"/>
              <c:y val="0.322435221913050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49034880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307807111"/>
          <c:y val="0.36081739782527184"/>
          <c:w val="0.34257120862201695"/>
          <c:h val="0.23826495372288989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models'!$H$57:$H$61</c:f>
              <c:numCache>
                <c:formatCode>General</c:formatCode>
                <c:ptCount val="5"/>
                <c:pt idx="0">
                  <c:v>40.662507095861031</c:v>
                </c:pt>
                <c:pt idx="1">
                  <c:v>10.165626773965258</c:v>
                </c:pt>
                <c:pt idx="2">
                  <c:v>5.0834617212315241</c:v>
                </c:pt>
                <c:pt idx="3">
                  <c:v>2.5420010630647534</c:v>
                </c:pt>
                <c:pt idx="4">
                  <c:v>1.2713384102957046</c:v>
                </c:pt>
              </c:numCache>
            </c:numRef>
          </c:xVal>
          <c:yVal>
            <c:numRef>
              <c:f>'Isotherm models'!$G$57:$G$61</c:f>
              <c:numCache>
                <c:formatCode>General</c:formatCode>
                <c:ptCount val="5"/>
                <c:pt idx="0">
                  <c:v>585.8358445252386</c:v>
                </c:pt>
                <c:pt idx="1">
                  <c:v>158.44332658250741</c:v>
                </c:pt>
                <c:pt idx="2">
                  <c:v>62.244512968012003</c:v>
                </c:pt>
                <c:pt idx="3">
                  <c:v>32.970159670480157</c:v>
                </c:pt>
                <c:pt idx="4">
                  <c:v>31.236231511545554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models'!$O$57:$O$61</c:f>
              <c:numCache>
                <c:formatCode>General</c:formatCode>
                <c:ptCount val="5"/>
                <c:pt idx="0">
                  <c:v>37.285637583892623</c:v>
                </c:pt>
                <c:pt idx="1">
                  <c:v>8.9782475193121964</c:v>
                </c:pt>
                <c:pt idx="2">
                  <c:v>5.7516927218138525</c:v>
                </c:pt>
                <c:pt idx="3">
                  <c:v>2.9163963169443661</c:v>
                </c:pt>
                <c:pt idx="4">
                  <c:v>1.2262088693088014</c:v>
                </c:pt>
              </c:numCache>
            </c:numRef>
          </c:xVal>
          <c:yVal>
            <c:numRef>
              <c:f>'Isotherm models'!$N$57:$N$61</c:f>
              <c:numCache>
                <c:formatCode>General</c:formatCode>
                <c:ptCount val="5"/>
                <c:pt idx="0">
                  <c:v>0.68503940891558901</c:v>
                </c:pt>
                <c:pt idx="1">
                  <c:v>0.21113336007343644</c:v>
                </c:pt>
                <c:pt idx="2">
                  <c:v>6.4903555969655483E-2</c:v>
                </c:pt>
                <c:pt idx="3">
                  <c:v>3.9953077794160394E-2</c:v>
                </c:pt>
                <c:pt idx="4">
                  <c:v>9.859390968207539E-2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1312640"/>
        <c:axId val="150528768"/>
      </c:scatterChart>
      <c:valAx>
        <c:axId val="15131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 </a:t>
                </a: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(1/ θ)</a:t>
                </a:r>
                <a:endParaRPr lang="en-US" sz="1200" b="1" i="0" u="none" strike="noStrike" baseline="0">
                  <a:solidFill>
                    <a:srgbClr val="000000"/>
                  </a:solidFill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0528768"/>
        <c:crossesAt val="0"/>
        <c:crossBetween val="midCat"/>
      </c:valAx>
      <c:valAx>
        <c:axId val="150528768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[1/Ce*(1-</a:t>
                </a: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θ)]</a:t>
                </a:r>
                <a:endParaRPr lang="en-US" sz="1200" b="1" i="0" u="none" strike="noStrike" baseline="0">
                  <a:solidFill>
                    <a:srgbClr val="000000"/>
                  </a:solidFill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8.3333949453501411E-3"/>
              <c:y val="0.3424853472263335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1312640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307807111"/>
          <c:y val="0.36081739782527184"/>
          <c:w val="0.34257120862201695"/>
          <c:h val="0.23826495372288989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1"/>
    <c:plotArea>
      <c:layout/>
      <c:scatterChart>
        <c:scatterStyle val="smoothMarker"/>
        <c:varyColors val="0"/>
        <c:ser>
          <c:idx val="1"/>
          <c:order val="0"/>
          <c:tx>
            <c:strRef>
              <c:f>'Cr(VI)'!$D$6</c:f>
              <c:strCache>
                <c:ptCount val="1"/>
                <c:pt idx="0">
                  <c:v>nano WTRs </c:v>
                </c:pt>
              </c:strCache>
            </c:strRef>
          </c:tx>
          <c:spPr>
            <a:ln w="19050">
              <a:noFill/>
            </a:ln>
          </c:spPr>
          <c:marker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models'!$F$83:$F$87</c:f>
              <c:numCache>
                <c:formatCode>General</c:formatCode>
                <c:ptCount val="5"/>
                <c:pt idx="0">
                  <c:v>2.4592679385029566E-2</c:v>
                </c:pt>
                <c:pt idx="1">
                  <c:v>9.8370717540118266E-2</c:v>
                </c:pt>
                <c:pt idx="2">
                  <c:v>0.19671634308239447</c:v>
                </c:pt>
                <c:pt idx="3">
                  <c:v>0.39339086616838548</c:v>
                </c:pt>
                <c:pt idx="4">
                  <c:v>0.7865726323547535</c:v>
                </c:pt>
              </c:numCache>
            </c:numRef>
          </c:xVal>
          <c:yVal>
            <c:numRef>
              <c:f>'Isotherm models'!$I$83:$I$87</c:f>
              <c:numCache>
                <c:formatCode>General</c:formatCode>
                <c:ptCount val="5"/>
                <c:pt idx="0">
                  <c:v>-2.6929458831505388</c:v>
                </c:pt>
                <c:pt idx="1">
                  <c:v>-2.8554881492752395</c:v>
                </c:pt>
                <c:pt idx="2">
                  <c:v>-2.7499681750257965</c:v>
                </c:pt>
                <c:pt idx="3">
                  <c:v>-3.211159292530644</c:v>
                </c:pt>
                <c:pt idx="4">
                  <c:v>-6.8869432022769423</c:v>
                </c:pt>
              </c:numCache>
            </c:numRef>
          </c:yVal>
          <c:smooth val="1"/>
        </c:ser>
        <c:ser>
          <c:idx val="0"/>
          <c:order val="1"/>
          <c:tx>
            <c:strRef>
              <c:f>'Cr(VI)'!$G$6</c:f>
              <c:strCache>
                <c:ptCount val="1"/>
                <c:pt idx="0">
                  <c:v>bulk WTRs</c:v>
                </c:pt>
              </c:strCache>
            </c:strRef>
          </c:tx>
          <c:spPr>
            <a:ln>
              <a:noFill/>
            </a:ln>
          </c:spPr>
          <c:marker>
            <c:symbol val="circle"/>
            <c:size val="7"/>
            <c:spPr>
              <a:solidFill>
                <a:sysClr val="windowText" lastClr="000000"/>
              </a:solidFill>
              <a:ln>
                <a:solidFill>
                  <a:sysClr val="windowText" lastClr="000000"/>
                </a:solidFill>
              </a:ln>
            </c:spPr>
          </c:marker>
          <c:trendline>
            <c:trendlineType val="linear"/>
            <c:dispRSqr val="0"/>
            <c:dispEq val="0"/>
          </c:trendline>
          <c:trendline>
            <c:trendlineType val="linear"/>
            <c:dispRSqr val="0"/>
            <c:dispEq val="0"/>
          </c:trendline>
          <c:xVal>
            <c:numRef>
              <c:f>'Isotherm models'!$O$83:$O$87</c:f>
              <c:numCache>
                <c:formatCode>General</c:formatCode>
                <c:ptCount val="5"/>
                <c:pt idx="0">
                  <c:v>2.6819978544017162E-2</c:v>
                </c:pt>
                <c:pt idx="1">
                  <c:v>0.11138031089575127</c:v>
                </c:pt>
                <c:pt idx="2">
                  <c:v>0.17386186091051126</c:v>
                </c:pt>
                <c:pt idx="3">
                  <c:v>0.34288892568885943</c:v>
                </c:pt>
                <c:pt idx="4">
                  <c:v>0.81552174758260187</c:v>
                </c:pt>
              </c:numCache>
            </c:numRef>
          </c:xVal>
          <c:yVal>
            <c:numRef>
              <c:f>'Isotherm models'!$R$83:$R$87</c:f>
              <c:numCache>
                <c:formatCode>General</c:formatCode>
                <c:ptCount val="5"/>
                <c:pt idx="0">
                  <c:v>3.9693279988660395</c:v>
                </c:pt>
                <c:pt idx="1">
                  <c:v>3.6247292072216957</c:v>
                </c:pt>
                <c:pt idx="2">
                  <c:v>4.2738957443073966</c:v>
                </c:pt>
                <c:pt idx="3">
                  <c:v>3.7685855514742936</c:v>
                </c:pt>
                <c:pt idx="4">
                  <c:v>-1.9000201776221464</c:v>
                </c:pt>
              </c:numCache>
            </c:numRef>
          </c:y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6512640"/>
        <c:axId val="156514944"/>
      </c:scatterChart>
      <c:valAx>
        <c:axId val="15651264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 </a:t>
                </a: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( θ)</a:t>
                </a:r>
                <a:endParaRPr lang="en-US" sz="1200" b="1" i="0" u="none" strike="noStrike" baseline="0">
                  <a:solidFill>
                    <a:srgbClr val="000000"/>
                  </a:solidFill>
                  <a:latin typeface="Calibri"/>
                </a:endParaRPr>
              </a:p>
            </c:rich>
          </c:tx>
          <c:layout>
            <c:manualLayout>
              <c:xMode val="edge"/>
              <c:yMode val="edge"/>
              <c:x val="0.33528640056730963"/>
              <c:y val="0.941313383208645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en-US"/>
          </a:p>
        </c:txPr>
        <c:crossAx val="156514944"/>
        <c:crossesAt val="-8"/>
        <c:crossBetween val="midCat"/>
      </c:valAx>
      <c:valAx>
        <c:axId val="156514944"/>
        <c:scaling>
          <c:orientation val="minMax"/>
          <c:min val="-8"/>
        </c:scaling>
        <c:delete val="0"/>
        <c:axPos val="l"/>
        <c:title>
          <c:tx>
            <c:rich>
              <a:bodyPr/>
              <a:lstStyle/>
              <a:p>
                <a:pPr>
                  <a:defRPr sz="11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en-US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Ln[Ce(1-</a:t>
                </a:r>
                <a:r>
                  <a:rPr lang="el-GR" sz="1200" b="1" i="0" u="none" strike="noStrike" baseline="0">
                    <a:solidFill>
                      <a:srgbClr val="000000"/>
                    </a:solidFill>
                    <a:latin typeface="Calibri"/>
                  </a:rPr>
                  <a:t>θ)/θ]-[θ/(1-θ)]</a:t>
                </a:r>
              </a:p>
            </c:rich>
          </c:tx>
          <c:layout>
            <c:manualLayout>
              <c:xMode val="edge"/>
              <c:yMode val="edge"/>
              <c:x val="2.1976968903227823E-4"/>
              <c:y val="0.13195903143685983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9050">
            <a:solidFill>
              <a:sysClr val="windowText" lastClr="000000"/>
            </a:solidFill>
          </a:ln>
        </c:spPr>
        <c:txPr>
          <a:bodyPr rot="0" vert="horz"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156512640"/>
        <c:crossesAt val="-8"/>
        <c:crossBetween val="midCat"/>
      </c:valAx>
    </c:plotArea>
    <c:legend>
      <c:legendPos val="r"/>
      <c:layout>
        <c:manualLayout>
          <c:xMode val="edge"/>
          <c:yMode val="edge"/>
          <c:x val="0.65434949307807111"/>
          <c:y val="0.36081739782527184"/>
          <c:w val="0.34257120862201695"/>
          <c:h val="0.14302685848479463"/>
        </c:manualLayout>
      </c:layout>
      <c:overlay val="0"/>
      <c:txPr>
        <a:bodyPr/>
        <a:lstStyle/>
        <a:p>
          <a:pPr>
            <a:defRPr sz="1050" b="1"/>
          </a:pPr>
          <a:endParaRPr lang="en-US"/>
        </a:p>
      </c:txPr>
    </c:legend>
    <c:plotVisOnly val="1"/>
    <c:dispBlanksAs val="gap"/>
    <c:showDLblsOverMax val="0"/>
  </c:chart>
  <c:spPr>
    <a:solidFill>
      <a:sysClr val="window" lastClr="FFFFFF"/>
    </a:solidFill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Relationship Id="rId6" Type="http://schemas.openxmlformats.org/officeDocument/2006/relationships/chart" Target="../charts/chart8.xml"/><Relationship Id="rId5" Type="http://schemas.openxmlformats.org/officeDocument/2006/relationships/chart" Target="../charts/chart7.xml"/><Relationship Id="rId4" Type="http://schemas.openxmlformats.org/officeDocument/2006/relationships/chart" Target="../charts/char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733424</xdr:colOff>
      <xdr:row>13</xdr:row>
      <xdr:rowOff>142875</xdr:rowOff>
    </xdr:from>
    <xdr:to>
      <xdr:col>12</xdr:col>
      <xdr:colOff>276224</xdr:colOff>
      <xdr:row>33</xdr:row>
      <xdr:rowOff>152400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15</xdr:col>
      <xdr:colOff>333375</xdr:colOff>
      <xdr:row>14</xdr:row>
      <xdr:rowOff>104775</xdr:rowOff>
    </xdr:from>
    <xdr:to>
      <xdr:col>24</xdr:col>
      <xdr:colOff>85725</xdr:colOff>
      <xdr:row>37</xdr:row>
      <xdr:rowOff>123825</xdr:rowOff>
    </xdr:to>
    <xdr:graphicFrame macro="">
      <xdr:nvGraphicFramePr>
        <xdr:cNvPr id="4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0.40528</cdr:x>
      <cdr:y>0.01018</cdr:y>
    </cdr:from>
    <cdr:to>
      <cdr:x>0.54963</cdr:x>
      <cdr:y>0.09369</cdr:y>
    </cdr:to>
    <cdr:sp macro="" textlink="">
      <cdr:nvSpPr>
        <cdr:cNvPr id="2" name="TextBox 1"/>
        <cdr:cNvSpPr txBox="1"/>
      </cdr:nvSpPr>
      <cdr:spPr>
        <a:xfrm xmlns:a="http://schemas.openxmlformats.org/drawingml/2006/main">
          <a:off x="2552700" y="47624"/>
          <a:ext cx="914400" cy="3905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endParaRPr lang="en-US"/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180975</xdr:colOff>
      <xdr:row>11</xdr:row>
      <xdr:rowOff>66676</xdr:rowOff>
    </xdr:from>
    <xdr:to>
      <xdr:col>8</xdr:col>
      <xdr:colOff>495300</xdr:colOff>
      <xdr:row>24</xdr:row>
      <xdr:rowOff>123826</xdr:rowOff>
    </xdr:to>
    <xdr:graphicFrame macro="">
      <xdr:nvGraphicFramePr>
        <xdr:cNvPr id="3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17</xdr:col>
      <xdr:colOff>457200</xdr:colOff>
      <xdr:row>11</xdr:row>
      <xdr:rowOff>142875</xdr:rowOff>
    </xdr:from>
    <xdr:to>
      <xdr:col>23</xdr:col>
      <xdr:colOff>457200</xdr:colOff>
      <xdr:row>25</xdr:row>
      <xdr:rowOff>9525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552450</xdr:colOff>
      <xdr:row>37</xdr:row>
      <xdr:rowOff>133350</xdr:rowOff>
    </xdr:from>
    <xdr:to>
      <xdr:col>9</xdr:col>
      <xdr:colOff>19050</xdr:colOff>
      <xdr:row>51</xdr:row>
      <xdr:rowOff>0</xdr:rowOff>
    </xdr:to>
    <xdr:graphicFrame macro="">
      <xdr:nvGraphicFramePr>
        <xdr:cNvPr id="7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16</xdr:col>
      <xdr:colOff>104775</xdr:colOff>
      <xdr:row>36</xdr:row>
      <xdr:rowOff>142875</xdr:rowOff>
    </xdr:from>
    <xdr:to>
      <xdr:col>21</xdr:col>
      <xdr:colOff>581025</xdr:colOff>
      <xdr:row>50</xdr:row>
      <xdr:rowOff>9525</xdr:rowOff>
    </xdr:to>
    <xdr:graphicFrame macro="">
      <xdr:nvGraphicFramePr>
        <xdr:cNvPr id="9" name="Chart 8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</xdr:col>
      <xdr:colOff>542925</xdr:colOff>
      <xdr:row>62</xdr:row>
      <xdr:rowOff>180975</xdr:rowOff>
    </xdr:from>
    <xdr:to>
      <xdr:col>9</xdr:col>
      <xdr:colOff>9525</xdr:colOff>
      <xdr:row>76</xdr:row>
      <xdr:rowOff>47625</xdr:rowOff>
    </xdr:to>
    <xdr:graphicFrame macro="">
      <xdr:nvGraphicFramePr>
        <xdr:cNvPr id="11" name="Chart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4</xdr:col>
      <xdr:colOff>314325</xdr:colOff>
      <xdr:row>89</xdr:row>
      <xdr:rowOff>171450</xdr:rowOff>
    </xdr:from>
    <xdr:to>
      <xdr:col>10</xdr:col>
      <xdr:colOff>542925</xdr:colOff>
      <xdr:row>103</xdr:row>
      <xdr:rowOff>38100</xdr:rowOff>
    </xdr:to>
    <xdr:graphicFrame macro="">
      <xdr:nvGraphicFramePr>
        <xdr:cNvPr id="13" name="Chart 1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%20hala-1\Cr-5%20points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%20hala-1\Arsenic%20(V)%20adsorption%20in%20the%20%20presence%20of%20two%20competing%20ion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"/>
      <sheetName val="Freundlich "/>
      <sheetName val="Langmuir-1 "/>
      <sheetName val="Sheet2"/>
      <sheetName val="Sheet1"/>
      <sheetName val="Langmuir-2"/>
      <sheetName val="Langmuir-3"/>
      <sheetName val="Langmuir-4"/>
      <sheetName val="Langmuir-5"/>
      <sheetName val="Elovich   "/>
      <sheetName val="Temkin  "/>
      <sheetName val="Fowler-Guggenheim  "/>
      <sheetName val="Kiselev  "/>
      <sheetName val="Hill-deBoer  "/>
      <sheetName val="Hala-figs"/>
      <sheetName val="Mahdy-figs"/>
    </sheetNames>
    <sheetDataSet>
      <sheetData sheetId="0">
        <row r="6">
          <cell r="D6">
            <v>5.0000000000000001E-4</v>
          </cell>
          <cell r="E6">
            <v>1E-3</v>
          </cell>
          <cell r="F6">
            <v>0.12</v>
          </cell>
          <cell r="G6">
            <v>999.91499999999996</v>
          </cell>
          <cell r="H6">
            <v>99.983000000000004</v>
          </cell>
          <cell r="I6">
            <v>97.96</v>
          </cell>
        </row>
        <row r="7">
          <cell r="D7">
            <v>7.0000000000000001E-3</v>
          </cell>
          <cell r="E7">
            <v>1.7</v>
          </cell>
          <cell r="F7">
            <v>5.33</v>
          </cell>
          <cell r="G7">
            <v>3998.8099999999995</v>
          </cell>
          <cell r="H7">
            <v>371.1</v>
          </cell>
          <cell r="I7">
            <v>309.39</v>
          </cell>
        </row>
        <row r="8">
          <cell r="D8">
            <v>0.05</v>
          </cell>
          <cell r="E8">
            <v>2.88</v>
          </cell>
          <cell r="F8">
            <v>18.649999999999999</v>
          </cell>
          <cell r="G8">
            <v>7991.4999999999991</v>
          </cell>
          <cell r="H8">
            <v>751.04</v>
          </cell>
          <cell r="I8">
            <v>482.95000000000005</v>
          </cell>
        </row>
        <row r="9">
          <cell r="D9">
            <v>1.4999999999999999E-2</v>
          </cell>
          <cell r="E9">
            <v>4.55</v>
          </cell>
          <cell r="F9">
            <v>38.090000000000003</v>
          </cell>
          <cell r="G9">
            <v>15997.449999999999</v>
          </cell>
          <cell r="H9">
            <v>1522.65</v>
          </cell>
          <cell r="I9">
            <v>952.46999999999991</v>
          </cell>
        </row>
        <row r="10">
          <cell r="D10">
            <v>0.15</v>
          </cell>
          <cell r="E10">
            <v>28.12</v>
          </cell>
          <cell r="F10">
            <v>54.98</v>
          </cell>
          <cell r="G10">
            <v>31974.499999999996</v>
          </cell>
          <cell r="H10">
            <v>2721.96</v>
          </cell>
          <cell r="I10">
            <v>2265.34</v>
          </cell>
        </row>
      </sheetData>
      <sheetData sheetId="1"/>
      <sheetData sheetId="2"/>
      <sheetData sheetId="3"/>
      <sheetData sheetId="4">
        <row r="5">
          <cell r="D5">
            <v>1.75E-3</v>
          </cell>
          <cell r="E5">
            <v>999.70249999999987</v>
          </cell>
          <cell r="G5">
            <v>571.42857142857144</v>
          </cell>
          <cell r="H5">
            <v>1.0002975885325886E-3</v>
          </cell>
          <cell r="K5">
            <v>1019.5050303443905</v>
          </cell>
          <cell r="M5">
            <v>9.8086813721968416E-4</v>
          </cell>
        </row>
        <row r="6">
          <cell r="D6">
            <v>7.0000000000000001E-3</v>
          </cell>
          <cell r="E6">
            <v>3998.8099999999995</v>
          </cell>
          <cell r="G6">
            <v>142.85714285714286</v>
          </cell>
          <cell r="H6">
            <v>2.5007439713314715E-4</v>
          </cell>
          <cell r="K6">
            <v>3792.6622440837791</v>
          </cell>
          <cell r="M6">
            <v>2.6366703271822118E-4</v>
          </cell>
          <cell r="S6">
            <v>1.5</v>
          </cell>
          <cell r="T6">
            <v>74.5</v>
          </cell>
          <cell r="V6">
            <v>0.66666666666666663</v>
          </cell>
          <cell r="W6">
            <v>1.3422818791946308E-2</v>
          </cell>
          <cell r="Z6">
            <v>75.396499659499952</v>
          </cell>
          <cell r="AB6">
            <v>1.3263215195879457E-2</v>
          </cell>
        </row>
        <row r="7">
          <cell r="D7">
            <v>0.02</v>
          </cell>
          <cell r="E7">
            <v>7996.5999999999995</v>
          </cell>
          <cell r="G7">
            <v>50</v>
          </cell>
          <cell r="H7">
            <v>1.2505314758772478E-4</v>
          </cell>
          <cell r="K7">
            <v>9235.8736785162291</v>
          </cell>
          <cell r="M7">
            <v>1.0827346007623754E-4</v>
          </cell>
          <cell r="S7">
            <v>5.33</v>
          </cell>
          <cell r="T7">
            <v>309.39</v>
          </cell>
          <cell r="V7">
            <v>0.18761726078799248</v>
          </cell>
          <cell r="W7">
            <v>3.2321665212191731E-3</v>
          </cell>
          <cell r="Z7">
            <v>250.54502131670455</v>
          </cell>
          <cell r="AB7">
            <v>3.9912986286641779E-3</v>
          </cell>
        </row>
        <row r="8">
          <cell r="D8">
            <v>0.05</v>
          </cell>
          <cell r="E8">
            <v>15991.5</v>
          </cell>
          <cell r="G8">
            <v>20</v>
          </cell>
          <cell r="H8">
            <v>6.2533220773535947E-5</v>
          </cell>
          <cell r="K8">
            <v>17220.778876080694</v>
          </cell>
          <cell r="M8">
            <v>5.806938276113512E-5</v>
          </cell>
          <cell r="S8">
            <v>18.649999999999999</v>
          </cell>
          <cell r="T8">
            <v>482.95000000000005</v>
          </cell>
          <cell r="V8">
            <v>5.3619302949061663E-2</v>
          </cell>
          <cell r="W8">
            <v>2.0706077233668078E-3</v>
          </cell>
          <cell r="Z8">
            <v>715.41410523502293</v>
          </cell>
          <cell r="AB8">
            <v>1.3977918420709457E-3</v>
          </cell>
        </row>
        <row r="9">
          <cell r="D9">
            <v>0.15</v>
          </cell>
          <cell r="E9">
            <v>31974.499999999996</v>
          </cell>
          <cell r="G9">
            <v>6.666666666666667</v>
          </cell>
          <cell r="H9">
            <v>3.1274922203631025E-5</v>
          </cell>
          <cell r="K9">
            <v>27966.974742589708</v>
          </cell>
          <cell r="M9">
            <v>3.575645950997849E-5</v>
          </cell>
          <cell r="S9">
            <v>38.090000000000003</v>
          </cell>
          <cell r="T9">
            <v>952.46999999999991</v>
          </cell>
          <cell r="V9">
            <v>2.625360987135731E-2</v>
          </cell>
          <cell r="W9">
            <v>1.0499018341785045E-3</v>
          </cell>
          <cell r="Z9">
            <v>1151.8963166662179</v>
          </cell>
          <cell r="AB9">
            <v>8.681336900999636E-4</v>
          </cell>
        </row>
        <row r="10">
          <cell r="S10">
            <v>54.98</v>
          </cell>
          <cell r="T10">
            <v>2265.34</v>
          </cell>
          <cell r="V10">
            <v>1.8188432157148056E-2</v>
          </cell>
          <cell r="W10">
            <v>4.4143483980329661E-4</v>
          </cell>
          <cell r="Z10">
            <v>1404.4281033586005</v>
          </cell>
          <cell r="AB10">
            <v>7.1203360115662984E-4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"/>
      <sheetName val="Hg"/>
      <sheetName val="Cd"/>
      <sheetName val="Cr"/>
      <sheetName val="As"/>
      <sheetName val="Pb"/>
      <sheetName val="figs"/>
      <sheetName val="mixed"/>
      <sheetName val="Sheet1"/>
      <sheetName val="Sheet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>
        <row r="4">
          <cell r="L4">
            <v>353.55339059327372</v>
          </cell>
          <cell r="M4">
            <v>350</v>
          </cell>
        </row>
        <row r="5">
          <cell r="L5">
            <v>565.68542494923793</v>
          </cell>
          <cell r="M5">
            <v>350</v>
          </cell>
        </row>
        <row r="6">
          <cell r="B6">
            <v>5</v>
          </cell>
          <cell r="L6">
            <v>636.3961030678928</v>
          </cell>
          <cell r="M6">
            <v>200</v>
          </cell>
        </row>
        <row r="7">
          <cell r="B7">
            <v>20</v>
          </cell>
          <cell r="L7">
            <v>742.46212024587487</v>
          </cell>
          <cell r="M7">
            <v>400</v>
          </cell>
        </row>
        <row r="8">
          <cell r="B8">
            <v>40</v>
          </cell>
          <cell r="L8">
            <v>777.81745930520231</v>
          </cell>
          <cell r="M8">
            <v>450</v>
          </cell>
        </row>
        <row r="9">
          <cell r="B9">
            <v>80</v>
          </cell>
        </row>
        <row r="10">
          <cell r="B10">
            <v>160</v>
          </cell>
        </row>
      </sheetData>
      <sheetData sheetId="9">
        <row r="5">
          <cell r="D5">
            <v>999.70249999999987</v>
          </cell>
        </row>
        <row r="6">
          <cell r="D6">
            <v>3998.8099999999995</v>
          </cell>
        </row>
        <row r="7">
          <cell r="D7">
            <v>7996.5999999999995</v>
          </cell>
          <cell r="I7">
            <v>323.40000000000003</v>
          </cell>
        </row>
        <row r="8">
          <cell r="D8">
            <v>15991.5</v>
          </cell>
          <cell r="I8">
            <v>1072.5999999999999</v>
          </cell>
        </row>
        <row r="9">
          <cell r="D9">
            <v>31974.499999999996</v>
          </cell>
          <cell r="I9">
            <v>2260.8000000000002</v>
          </cell>
        </row>
        <row r="10">
          <cell r="I10">
            <v>5444.7</v>
          </cell>
        </row>
        <row r="11">
          <cell r="I11">
            <v>7579.4999999999982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V15"/>
  <sheetViews>
    <sheetView zoomScaleNormal="100" workbookViewId="0">
      <selection activeCell="D5" sqref="D5:E6"/>
    </sheetView>
  </sheetViews>
  <sheetFormatPr defaultRowHeight="15"/>
  <cols>
    <col min="3" max="3" width="11.28515625" customWidth="1"/>
    <col min="5" max="5" width="13.7109375" customWidth="1"/>
    <col min="14" max="14" width="12.42578125" customWidth="1"/>
    <col min="16" max="16" width="14.28515625" customWidth="1"/>
    <col min="17" max="17" width="14.140625" customWidth="1"/>
    <col min="18" max="18" width="11.7109375" customWidth="1"/>
    <col min="19" max="19" width="12.7109375" customWidth="1"/>
  </cols>
  <sheetData>
    <row r="3" spans="2:22" ht="18.75">
      <c r="B3" s="3"/>
      <c r="C3" s="3"/>
      <c r="D3" s="3"/>
      <c r="E3" s="3"/>
      <c r="F3" s="3"/>
      <c r="G3" s="3"/>
      <c r="H3" s="3"/>
      <c r="I3" s="3"/>
      <c r="J3" s="3"/>
    </row>
    <row r="4" spans="2:22" ht="22.5">
      <c r="B4" s="4"/>
      <c r="C4" s="4"/>
      <c r="D4" s="4"/>
      <c r="E4" s="4"/>
      <c r="F4" s="4"/>
      <c r="G4" s="4"/>
      <c r="H4" s="4"/>
      <c r="I4" s="4"/>
      <c r="J4" s="4"/>
      <c r="K4" s="2"/>
      <c r="L4" s="2"/>
      <c r="M4" s="12"/>
      <c r="N4" s="12"/>
      <c r="O4" s="12"/>
      <c r="P4" s="15" t="s">
        <v>32</v>
      </c>
      <c r="Q4" s="12"/>
      <c r="R4" s="12"/>
      <c r="S4" s="12"/>
      <c r="T4" s="12"/>
      <c r="U4" s="12"/>
      <c r="V4" s="12"/>
    </row>
    <row r="5" spans="2:22" ht="18.75">
      <c r="B5" s="4"/>
      <c r="C5" s="4"/>
      <c r="D5" s="4"/>
      <c r="E5" s="4"/>
      <c r="F5" s="4"/>
      <c r="G5" s="4"/>
      <c r="H5" s="4"/>
      <c r="I5" s="4"/>
      <c r="J5" s="4"/>
      <c r="K5" s="2"/>
      <c r="L5" s="2"/>
      <c r="M5" s="12"/>
      <c r="N5" s="12"/>
      <c r="O5" s="16"/>
      <c r="P5" s="12"/>
      <c r="Q5" s="12"/>
      <c r="R5" s="12"/>
      <c r="S5" s="12"/>
      <c r="T5" s="12"/>
      <c r="U5" s="12"/>
      <c r="V5" s="12"/>
    </row>
    <row r="6" spans="2:22" ht="18.75">
      <c r="B6" s="4"/>
      <c r="C6" s="4"/>
      <c r="D6" s="6" t="s">
        <v>6</v>
      </c>
      <c r="E6" s="6"/>
      <c r="F6" s="4"/>
      <c r="G6" s="6" t="s">
        <v>7</v>
      </c>
      <c r="H6" s="6"/>
      <c r="I6" s="4"/>
      <c r="J6" s="4"/>
      <c r="K6" s="2"/>
      <c r="L6" s="2"/>
      <c r="M6" s="13"/>
      <c r="N6" s="13"/>
      <c r="O6" s="17" t="s">
        <v>6</v>
      </c>
      <c r="P6" s="17"/>
      <c r="Q6" s="13"/>
      <c r="R6" s="17"/>
      <c r="S6" s="17"/>
      <c r="T6" s="12"/>
      <c r="U6" s="12"/>
      <c r="V6" s="12"/>
    </row>
    <row r="7" spans="2:22" ht="18.75">
      <c r="B7" s="4" t="s">
        <v>0</v>
      </c>
      <c r="C7" s="4" t="s">
        <v>1</v>
      </c>
      <c r="D7" s="4" t="s">
        <v>2</v>
      </c>
      <c r="E7" s="4" t="s">
        <v>3</v>
      </c>
      <c r="F7" s="4"/>
      <c r="G7" s="4" t="s">
        <v>2</v>
      </c>
      <c r="H7" s="4" t="s">
        <v>3</v>
      </c>
      <c r="I7" s="4"/>
      <c r="J7" s="4"/>
      <c r="K7" s="2"/>
      <c r="L7" s="2"/>
      <c r="P7" s="13" t="s">
        <v>0</v>
      </c>
      <c r="Q7" s="13" t="s">
        <v>1</v>
      </c>
      <c r="R7" s="13" t="s">
        <v>2</v>
      </c>
      <c r="S7" s="13" t="s">
        <v>3</v>
      </c>
      <c r="T7" s="12"/>
      <c r="U7" s="12"/>
      <c r="V7" s="12"/>
    </row>
    <row r="8" spans="2:22" ht="18.75">
      <c r="B8" s="4"/>
      <c r="C8" s="4">
        <v>5</v>
      </c>
      <c r="D8" s="4">
        <v>1.75E-3</v>
      </c>
      <c r="E8" s="4">
        <v>999.70249999999987</v>
      </c>
      <c r="F8" s="4"/>
      <c r="G8" s="4">
        <v>1.5</v>
      </c>
      <c r="H8" s="4">
        <v>74.5</v>
      </c>
      <c r="I8" s="4"/>
      <c r="J8" s="4"/>
      <c r="K8" s="2"/>
      <c r="L8" s="2"/>
      <c r="P8" s="13"/>
      <c r="Q8" s="13">
        <v>5</v>
      </c>
      <c r="R8" s="13">
        <v>3.98</v>
      </c>
      <c r="S8" s="13">
        <v>323.40000000000003</v>
      </c>
      <c r="T8" s="12"/>
      <c r="U8" s="12"/>
      <c r="V8" s="12"/>
    </row>
    <row r="9" spans="2:22" ht="18.75">
      <c r="B9" s="4"/>
      <c r="C9" s="4">
        <v>20</v>
      </c>
      <c r="D9" s="4">
        <v>7.0000000000000001E-3</v>
      </c>
      <c r="E9" s="4">
        <v>3998.8099999999995</v>
      </c>
      <c r="F9" s="4"/>
      <c r="G9" s="4">
        <v>5.33</v>
      </c>
      <c r="H9" s="4">
        <v>309.39</v>
      </c>
      <c r="I9" s="4"/>
      <c r="J9" s="4"/>
      <c r="K9" s="2"/>
      <c r="L9" s="2"/>
      <c r="P9" s="13"/>
      <c r="Q9" s="13">
        <v>20</v>
      </c>
      <c r="R9" s="13">
        <v>17.22</v>
      </c>
      <c r="S9" s="13">
        <v>1072.5999999999999</v>
      </c>
      <c r="T9" s="12"/>
      <c r="U9" s="12"/>
      <c r="V9" s="12"/>
    </row>
    <row r="10" spans="2:22" ht="18.75">
      <c r="B10" s="4"/>
      <c r="C10" s="4">
        <v>40</v>
      </c>
      <c r="D10" s="4">
        <v>0.02</v>
      </c>
      <c r="E10" s="4">
        <v>7996.5999999999995</v>
      </c>
      <c r="F10" s="4"/>
      <c r="G10" s="4">
        <v>18.649999999999999</v>
      </c>
      <c r="H10" s="4">
        <v>482.95</v>
      </c>
      <c r="I10" s="4"/>
      <c r="J10" s="4"/>
      <c r="K10" s="2"/>
      <c r="L10" s="2"/>
      <c r="P10" s="13"/>
      <c r="Q10" s="13">
        <v>40</v>
      </c>
      <c r="R10" s="13">
        <v>33.76</v>
      </c>
      <c r="S10" s="13">
        <v>2260.8000000000002</v>
      </c>
      <c r="T10" s="12"/>
      <c r="U10" s="12"/>
      <c r="V10" s="12"/>
    </row>
    <row r="11" spans="2:22" ht="18.75">
      <c r="B11" s="4"/>
      <c r="C11" s="4">
        <v>80</v>
      </c>
      <c r="D11" s="4">
        <v>0.05</v>
      </c>
      <c r="E11" s="4">
        <v>15991.5</v>
      </c>
      <c r="F11" s="4"/>
      <c r="G11" s="4">
        <v>38.090000000000003</v>
      </c>
      <c r="H11" s="4">
        <v>952.47</v>
      </c>
      <c r="I11" s="4"/>
      <c r="J11" s="4"/>
      <c r="K11" s="2"/>
      <c r="L11" s="2"/>
      <c r="P11" s="13"/>
      <c r="Q11" s="13">
        <v>80</v>
      </c>
      <c r="R11" s="13">
        <v>62.09</v>
      </c>
      <c r="S11" s="13">
        <v>5444.7</v>
      </c>
      <c r="T11" s="12"/>
      <c r="U11" s="12"/>
      <c r="V11" s="12"/>
    </row>
    <row r="12" spans="2:22" ht="18.75">
      <c r="B12" s="4"/>
      <c r="C12" s="4">
        <v>160</v>
      </c>
      <c r="D12" s="4">
        <v>0.15</v>
      </c>
      <c r="E12" s="4">
        <v>31974.499999999996</v>
      </c>
      <c r="F12" s="4"/>
      <c r="G12" s="4">
        <v>54.98</v>
      </c>
      <c r="H12" s="4">
        <v>2265.34</v>
      </c>
      <c r="I12" s="4"/>
      <c r="J12" s="4"/>
      <c r="K12" s="2"/>
      <c r="L12" s="2"/>
      <c r="P12" s="13"/>
      <c r="Q12" s="13">
        <v>160</v>
      </c>
      <c r="R12" s="13">
        <v>143.65</v>
      </c>
      <c r="S12" s="13">
        <v>7579.4999999999982</v>
      </c>
      <c r="T12" s="12"/>
      <c r="U12" s="12"/>
      <c r="V12" s="12"/>
    </row>
    <row r="13" spans="2:22" ht="18.75">
      <c r="B13" s="4"/>
      <c r="C13" s="4"/>
      <c r="D13" s="4"/>
      <c r="E13" s="4"/>
      <c r="F13" s="4"/>
      <c r="H13" s="4"/>
      <c r="I13" s="4"/>
      <c r="J13" s="4"/>
      <c r="K13" s="2"/>
      <c r="L13" s="2"/>
      <c r="M13" s="12"/>
      <c r="N13" s="12"/>
      <c r="O13" s="12"/>
      <c r="P13" s="12"/>
      <c r="Q13" s="12"/>
      <c r="R13" s="12"/>
      <c r="S13" s="12"/>
      <c r="T13" s="12"/>
      <c r="U13" s="12"/>
      <c r="V13" s="12"/>
    </row>
    <row r="14" spans="2:22">
      <c r="M14" s="12"/>
      <c r="N14" s="12"/>
      <c r="O14" s="12"/>
      <c r="P14" s="12"/>
      <c r="Q14" s="12"/>
      <c r="R14" s="12"/>
      <c r="S14" s="12"/>
      <c r="T14" s="12"/>
      <c r="U14" s="12"/>
      <c r="V14" s="12"/>
    </row>
    <row r="15" spans="2:22">
      <c r="M15" s="12"/>
      <c r="N15" s="12"/>
      <c r="O15" s="12"/>
      <c r="P15" s="12"/>
      <c r="Q15" s="12"/>
      <c r="R15" s="12"/>
      <c r="S15" s="12"/>
      <c r="T15" s="12"/>
      <c r="U15" s="12"/>
      <c r="V15" s="12"/>
    </row>
  </sheetData>
  <mergeCells count="4">
    <mergeCell ref="D6:E6"/>
    <mergeCell ref="G6:H6"/>
    <mergeCell ref="O6:P6"/>
    <mergeCell ref="R6:S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A93"/>
  <sheetViews>
    <sheetView tabSelected="1" zoomScale="80" zoomScaleNormal="80" workbookViewId="0">
      <selection activeCell="K16" sqref="K16"/>
    </sheetView>
  </sheetViews>
  <sheetFormatPr defaultRowHeight="15"/>
  <cols>
    <col min="2" max="2" width="11.140625" customWidth="1"/>
    <col min="3" max="3" width="10.140625" customWidth="1"/>
    <col min="4" max="4" width="10.42578125" customWidth="1"/>
    <col min="7" max="7" width="16.42578125" customWidth="1"/>
    <col min="9" max="9" width="14" customWidth="1"/>
    <col min="14" max="14" width="16" style="12" customWidth="1"/>
    <col min="16" max="16" width="17" customWidth="1"/>
    <col min="17" max="17" width="11.140625" customWidth="1"/>
    <col min="20" max="20" width="12.5703125" customWidth="1"/>
    <col min="21" max="21" width="11.140625" customWidth="1"/>
    <col min="27" max="27" width="12" customWidth="1"/>
  </cols>
  <sheetData>
    <row r="2" spans="2:25" ht="20.25">
      <c r="B2" s="5" t="s">
        <v>4</v>
      </c>
      <c r="C2" s="5"/>
      <c r="E2" s="7" t="s">
        <v>9</v>
      </c>
      <c r="F2" s="7"/>
      <c r="P2" s="5" t="s">
        <v>12</v>
      </c>
      <c r="Q2" s="5"/>
      <c r="S2" s="7" t="s">
        <v>13</v>
      </c>
      <c r="T2" s="7"/>
    </row>
    <row r="3" spans="2:25" ht="18.75">
      <c r="B3" s="6" t="s">
        <v>6</v>
      </c>
      <c r="C3" s="6"/>
      <c r="H3" s="6" t="s">
        <v>7</v>
      </c>
      <c r="I3" s="6"/>
      <c r="P3" s="6" t="s">
        <v>6</v>
      </c>
      <c r="Q3" s="6"/>
      <c r="V3" s="6" t="s">
        <v>7</v>
      </c>
      <c r="W3" s="6"/>
    </row>
    <row r="4" spans="2:25" ht="18.75">
      <c r="B4" s="4" t="s">
        <v>1</v>
      </c>
      <c r="C4" s="4" t="s">
        <v>2</v>
      </c>
      <c r="D4" s="4" t="s">
        <v>3</v>
      </c>
      <c r="E4" s="4" t="s">
        <v>11</v>
      </c>
      <c r="F4" s="4" t="s">
        <v>5</v>
      </c>
      <c r="H4" s="4" t="s">
        <v>2</v>
      </c>
      <c r="I4" s="4" t="s">
        <v>3</v>
      </c>
      <c r="J4" s="4" t="s">
        <v>11</v>
      </c>
      <c r="K4" s="4" t="s">
        <v>5</v>
      </c>
      <c r="P4" s="4" t="s">
        <v>1</v>
      </c>
      <c r="Q4" s="4" t="s">
        <v>2</v>
      </c>
      <c r="R4" s="4" t="s">
        <v>3</v>
      </c>
      <c r="S4" s="4" t="s">
        <v>14</v>
      </c>
      <c r="T4" s="4" t="s">
        <v>15</v>
      </c>
      <c r="V4" s="4" t="s">
        <v>2</v>
      </c>
      <c r="W4" s="4" t="s">
        <v>3</v>
      </c>
      <c r="X4" s="4" t="s">
        <v>14</v>
      </c>
      <c r="Y4" s="4" t="s">
        <v>15</v>
      </c>
    </row>
    <row r="5" spans="2:25" ht="18.75">
      <c r="B5" s="4">
        <v>5</v>
      </c>
      <c r="C5" s="4">
        <v>1.75E-3</v>
      </c>
      <c r="D5" s="4">
        <v>999.70249999999987</v>
      </c>
      <c r="E5" s="4">
        <f>LN(C5)</f>
        <v>-6.3481394910467142</v>
      </c>
      <c r="F5" s="4">
        <f>LN(D5)</f>
        <v>6.9074577347202331</v>
      </c>
      <c r="H5" s="4">
        <v>1.5</v>
      </c>
      <c r="I5" s="4">
        <v>74.5</v>
      </c>
      <c r="J5" s="4">
        <f>LN(H5)</f>
        <v>0.40546510810816438</v>
      </c>
      <c r="K5" s="4">
        <f>LN(I5)</f>
        <v>4.3107991253855138</v>
      </c>
      <c r="P5" s="4">
        <v>5</v>
      </c>
      <c r="Q5" s="4">
        <v>1.75E-3</v>
      </c>
      <c r="R5" s="4">
        <v>999.70249999999987</v>
      </c>
      <c r="S5" s="4">
        <f>1/Q5</f>
        <v>571.42857142857144</v>
      </c>
      <c r="T5" s="4">
        <f>1/R5</f>
        <v>1.0002975885325886E-3</v>
      </c>
      <c r="V5" s="4">
        <v>1.5</v>
      </c>
      <c r="W5" s="4">
        <v>74.5</v>
      </c>
      <c r="X5" s="4">
        <f>1/V5</f>
        <v>0.66666666666666663</v>
      </c>
      <c r="Y5" s="4">
        <f>1/W5</f>
        <v>1.3422818791946308E-2</v>
      </c>
    </row>
    <row r="6" spans="2:25" ht="18.75">
      <c r="B6" s="4">
        <v>20</v>
      </c>
      <c r="C6" s="4">
        <v>7.0000000000000001E-3</v>
      </c>
      <c r="D6" s="4">
        <v>3998.8099999999995</v>
      </c>
      <c r="E6" s="4">
        <f t="shared" ref="E6:E9" si="0">LN(C6)</f>
        <v>-4.9618451299268234</v>
      </c>
      <c r="F6" s="4">
        <f t="shared" ref="F6:F9" si="1">LN(D6)</f>
        <v>8.293752095840123</v>
      </c>
      <c r="H6" s="4">
        <v>5.33</v>
      </c>
      <c r="I6" s="4">
        <v>309.39</v>
      </c>
      <c r="J6" s="4">
        <f t="shared" ref="J6:J9" si="2">LN(H6)</f>
        <v>1.6733512381777531</v>
      </c>
      <c r="K6" s="4">
        <f t="shared" ref="K6:K9" si="3">LN(I6)</f>
        <v>5.7346026169960869</v>
      </c>
      <c r="P6" s="4">
        <v>20</v>
      </c>
      <c r="Q6" s="4">
        <v>7.0000000000000001E-3</v>
      </c>
      <c r="R6" s="4">
        <v>3998.8099999999995</v>
      </c>
      <c r="S6" s="4">
        <f t="shared" ref="S6:S9" si="4">1/Q6</f>
        <v>142.85714285714286</v>
      </c>
      <c r="T6" s="4">
        <f t="shared" ref="T6:T8" si="5">1/R6</f>
        <v>2.5007439713314715E-4</v>
      </c>
      <c r="V6" s="4">
        <v>5.33</v>
      </c>
      <c r="W6" s="4">
        <v>309.39</v>
      </c>
      <c r="X6" s="4">
        <f t="shared" ref="X6:X9" si="6">1/V6</f>
        <v>0.18761726078799248</v>
      </c>
      <c r="Y6" s="4">
        <f t="shared" ref="Y6:Y9" si="7">1/W6</f>
        <v>3.2321665212191731E-3</v>
      </c>
    </row>
    <row r="7" spans="2:25" ht="18.75">
      <c r="B7" s="4">
        <v>40</v>
      </c>
      <c r="C7" s="4">
        <v>0.02</v>
      </c>
      <c r="D7" s="4">
        <v>7996.5999999999995</v>
      </c>
      <c r="E7" s="4">
        <f t="shared" si="0"/>
        <v>-3.912023005428146</v>
      </c>
      <c r="F7" s="4">
        <f t="shared" si="1"/>
        <v>8.986771730323877</v>
      </c>
      <c r="H7" s="4">
        <v>18.649999999999999</v>
      </c>
      <c r="I7" s="4">
        <v>482.95</v>
      </c>
      <c r="J7" s="4">
        <f t="shared" si="2"/>
        <v>2.9258461460898246</v>
      </c>
      <c r="K7" s="4">
        <f t="shared" si="3"/>
        <v>6.1799131286253051</v>
      </c>
      <c r="P7" s="4">
        <v>40</v>
      </c>
      <c r="Q7" s="4">
        <v>0.02</v>
      </c>
      <c r="R7" s="4">
        <v>7996.5999999999995</v>
      </c>
      <c r="S7" s="4">
        <f t="shared" si="4"/>
        <v>50</v>
      </c>
      <c r="T7" s="4">
        <f t="shared" si="5"/>
        <v>1.2505314758772478E-4</v>
      </c>
      <c r="V7" s="4">
        <v>18.649999999999999</v>
      </c>
      <c r="W7" s="4">
        <v>482.95</v>
      </c>
      <c r="X7" s="4">
        <f t="shared" si="6"/>
        <v>5.3619302949061663E-2</v>
      </c>
      <c r="Y7" s="4">
        <f t="shared" si="7"/>
        <v>2.0706077233668082E-3</v>
      </c>
    </row>
    <row r="8" spans="2:25" ht="18.75">
      <c r="B8" s="4">
        <v>80</v>
      </c>
      <c r="C8" s="4">
        <v>0.05</v>
      </c>
      <c r="D8" s="4">
        <v>15991.5</v>
      </c>
      <c r="E8" s="4">
        <f t="shared" si="0"/>
        <v>-2.9957322735539909</v>
      </c>
      <c r="F8" s="4">
        <f t="shared" si="1"/>
        <v>9.6798126100586401</v>
      </c>
      <c r="H8" s="4">
        <v>38.090000000000003</v>
      </c>
      <c r="I8" s="4">
        <v>952.47</v>
      </c>
      <c r="J8" s="4">
        <f t="shared" si="2"/>
        <v>3.6399517804905126</v>
      </c>
      <c r="K8" s="4">
        <f t="shared" si="3"/>
        <v>6.8590586104418527</v>
      </c>
      <c r="P8" s="4">
        <v>80</v>
      </c>
      <c r="Q8" s="4">
        <v>0.05</v>
      </c>
      <c r="R8" s="4">
        <v>15991.5</v>
      </c>
      <c r="S8" s="4">
        <f t="shared" si="4"/>
        <v>20</v>
      </c>
      <c r="T8" s="4">
        <f t="shared" si="5"/>
        <v>6.2533220773535947E-5</v>
      </c>
      <c r="V8" s="4">
        <v>38.090000000000003</v>
      </c>
      <c r="W8" s="4">
        <v>952.47</v>
      </c>
      <c r="X8" s="4">
        <f t="shared" si="6"/>
        <v>2.625360987135731E-2</v>
      </c>
      <c r="Y8" s="4">
        <f t="shared" si="7"/>
        <v>1.0499018341785043E-3</v>
      </c>
    </row>
    <row r="9" spans="2:25" ht="18.75">
      <c r="B9" s="4">
        <v>160</v>
      </c>
      <c r="C9" s="4">
        <v>0.15</v>
      </c>
      <c r="D9" s="4">
        <v>31974.499999999996</v>
      </c>
      <c r="E9" s="4">
        <f t="shared" si="0"/>
        <v>-1.8971199848858813</v>
      </c>
      <c r="F9" s="4">
        <f t="shared" si="1"/>
        <v>10.372693989108205</v>
      </c>
      <c r="H9" s="4">
        <v>54.98</v>
      </c>
      <c r="I9" s="4">
        <v>2265.34</v>
      </c>
      <c r="J9" s="4">
        <f>LN(H9)</f>
        <v>4.0069694827370999</v>
      </c>
      <c r="K9" s="4">
        <f t="shared" si="3"/>
        <v>7.7254801370269757</v>
      </c>
      <c r="P9" s="4">
        <v>160</v>
      </c>
      <c r="Q9" s="4">
        <v>0.15</v>
      </c>
      <c r="R9" s="4">
        <v>31974.499999999996</v>
      </c>
      <c r="S9" s="4">
        <f t="shared" si="4"/>
        <v>6.666666666666667</v>
      </c>
      <c r="T9" s="4">
        <f>1/R9</f>
        <v>3.1274922203631025E-5</v>
      </c>
      <c r="V9" s="4">
        <v>54.98</v>
      </c>
      <c r="W9" s="4">
        <v>2265.34</v>
      </c>
      <c r="X9" s="4">
        <f t="shared" si="6"/>
        <v>1.8188432157148056E-2</v>
      </c>
      <c r="Y9" s="4">
        <f t="shared" si="7"/>
        <v>4.4143483980329661E-4</v>
      </c>
    </row>
    <row r="10" spans="2:25" ht="18.75">
      <c r="E10" s="8" t="s">
        <v>10</v>
      </c>
      <c r="F10" s="4">
        <f>STEYX(F5:F9,E5:E9)</f>
        <v>0.15067398550926106</v>
      </c>
      <c r="J10" s="8" t="s">
        <v>10</v>
      </c>
      <c r="K10" s="4">
        <f>STEYX(K5:K9,J5:J9)</f>
        <v>0.34074751171896955</v>
      </c>
      <c r="S10" s="8" t="s">
        <v>10</v>
      </c>
      <c r="T10" s="4">
        <f>STEYX(T5:T9,S5:S9)</f>
        <v>1.4078658299869849E-5</v>
      </c>
      <c r="X10" s="8" t="s">
        <v>10</v>
      </c>
      <c r="Y10" s="4">
        <f>STEYX(Y5:Y9,X5:X9)</f>
        <v>6.2199249153054297E-4</v>
      </c>
    </row>
    <row r="27" spans="2:27" s="10" customFormat="1">
      <c r="N27" s="12"/>
    </row>
    <row r="28" spans="2:27" ht="20.25">
      <c r="B28" s="5" t="s">
        <v>16</v>
      </c>
      <c r="C28" s="5"/>
      <c r="E28" s="7" t="s">
        <v>17</v>
      </c>
      <c r="F28" s="7"/>
      <c r="P28" s="5" t="s">
        <v>20</v>
      </c>
      <c r="Q28" s="5"/>
      <c r="R28" s="11"/>
      <c r="S28" s="7" t="s">
        <v>8</v>
      </c>
      <c r="T28" s="7" t="s">
        <v>21</v>
      </c>
    </row>
    <row r="29" spans="2:27" ht="18.75">
      <c r="B29" s="6" t="s">
        <v>6</v>
      </c>
      <c r="C29" s="6"/>
      <c r="I29" s="6" t="s">
        <v>7</v>
      </c>
      <c r="J29" s="6"/>
      <c r="P29" s="6" t="s">
        <v>6</v>
      </c>
      <c r="Q29" s="6"/>
      <c r="W29" s="6" t="s">
        <v>7</v>
      </c>
      <c r="X29" s="6"/>
    </row>
    <row r="30" spans="2:27" ht="18.75">
      <c r="B30" s="4" t="s">
        <v>1</v>
      </c>
      <c r="C30" s="4" t="s">
        <v>2</v>
      </c>
      <c r="D30" s="4" t="s">
        <v>3</v>
      </c>
      <c r="E30" s="4" t="s">
        <v>11</v>
      </c>
      <c r="F30" s="4" t="s">
        <v>19</v>
      </c>
      <c r="G30" s="4" t="s">
        <v>18</v>
      </c>
      <c r="I30" s="4" t="s">
        <v>2</v>
      </c>
      <c r="J30" s="4" t="s">
        <v>3</v>
      </c>
      <c r="K30" s="4" t="s">
        <v>11</v>
      </c>
      <c r="L30" s="2" t="s">
        <v>19</v>
      </c>
      <c r="M30" s="4" t="s">
        <v>18</v>
      </c>
      <c r="N30" s="13"/>
      <c r="P30" s="4" t="s">
        <v>1</v>
      </c>
      <c r="Q30" s="4" t="s">
        <v>2</v>
      </c>
      <c r="R30" s="4" t="s">
        <v>3</v>
      </c>
      <c r="S30" s="4" t="s">
        <v>19</v>
      </c>
      <c r="T30" s="4" t="s">
        <v>18</v>
      </c>
      <c r="U30" s="1" t="s">
        <v>22</v>
      </c>
      <c r="W30" s="4" t="s">
        <v>2</v>
      </c>
      <c r="X30" s="4" t="s">
        <v>3</v>
      </c>
      <c r="Y30" s="2" t="s">
        <v>19</v>
      </c>
      <c r="Z30" s="4" t="s">
        <v>18</v>
      </c>
      <c r="AA30" s="1" t="s">
        <v>22</v>
      </c>
    </row>
    <row r="31" spans="2:27" ht="18.75">
      <c r="B31" s="4">
        <v>5</v>
      </c>
      <c r="C31" s="4">
        <v>1.75E-3</v>
      </c>
      <c r="D31" s="4">
        <v>999.70249999999987</v>
      </c>
      <c r="E31" s="4">
        <f>LN(C31)</f>
        <v>-6.3481394910467142</v>
      </c>
      <c r="F31">
        <v>40650.410000000003</v>
      </c>
      <c r="G31" s="4">
        <f>D31/F31</f>
        <v>2.4592679385029566E-2</v>
      </c>
      <c r="I31" s="4">
        <v>1.5</v>
      </c>
      <c r="J31" s="4">
        <v>74.5</v>
      </c>
      <c r="K31" s="4">
        <f>LN(I31)</f>
        <v>0.40546510810816438</v>
      </c>
      <c r="L31" s="1">
        <v>2777.78</v>
      </c>
      <c r="M31" s="4">
        <f>J31/L31</f>
        <v>2.6819978544017162E-2</v>
      </c>
      <c r="N31" s="13"/>
      <c r="P31" s="4">
        <v>5</v>
      </c>
      <c r="Q31" s="4">
        <v>1.75E-3</v>
      </c>
      <c r="R31" s="4">
        <v>999.70249999999987</v>
      </c>
      <c r="S31">
        <v>40650.410000000003</v>
      </c>
      <c r="T31" s="4">
        <f>R31/S31</f>
        <v>2.4592679385029566E-2</v>
      </c>
      <c r="U31">
        <f>LN(Q31*(1-T31)/T31)</f>
        <v>-2.667733155231371</v>
      </c>
      <c r="W31" s="4">
        <v>1.5</v>
      </c>
      <c r="X31" s="4">
        <v>74.5</v>
      </c>
      <c r="Y31" s="1">
        <v>2777.78</v>
      </c>
      <c r="Z31" s="4">
        <f>X31/Y31</f>
        <v>2.6819978544017162E-2</v>
      </c>
      <c r="AA31">
        <f>LN(W31*(1-Z31)/Z31)</f>
        <v>3.9968871122394227</v>
      </c>
    </row>
    <row r="32" spans="2:27" ht="18.75">
      <c r="B32" s="4">
        <v>20</v>
      </c>
      <c r="C32" s="4">
        <v>7.0000000000000001E-3</v>
      </c>
      <c r="D32" s="4">
        <v>3998.8099999999995</v>
      </c>
      <c r="E32" s="4">
        <f t="shared" ref="E32:E35" si="8">LN(C32)</f>
        <v>-4.9618451299268234</v>
      </c>
      <c r="F32">
        <v>40650.410000000003</v>
      </c>
      <c r="G32" s="4">
        <f t="shared" ref="G32:G34" si="9">D32/F32</f>
        <v>9.8370717540118266E-2</v>
      </c>
      <c r="I32" s="4">
        <v>5.33</v>
      </c>
      <c r="J32" s="4">
        <v>309.39</v>
      </c>
      <c r="K32" s="4">
        <f t="shared" ref="K32:K35" si="10">LN(I32)</f>
        <v>1.6733512381777531</v>
      </c>
      <c r="L32" s="1">
        <v>2777.78</v>
      </c>
      <c r="M32" s="4">
        <f t="shared" ref="M32:M35" si="11">J32/L32</f>
        <v>0.11138031089575127</v>
      </c>
      <c r="N32" s="13"/>
      <c r="P32" s="4">
        <v>20</v>
      </c>
      <c r="Q32" s="4">
        <v>7.0000000000000001E-3</v>
      </c>
      <c r="R32" s="4">
        <v>3998.8099999999995</v>
      </c>
      <c r="S32">
        <v>40650.410000000003</v>
      </c>
      <c r="T32" s="4">
        <f>R32/S32</f>
        <v>9.8370717540118266E-2</v>
      </c>
      <c r="U32">
        <f t="shared" ref="U32:U35" si="12">LN(Q32*(1-T32)/T32)</f>
        <v>-2.7463848631976875</v>
      </c>
      <c r="W32" s="4">
        <v>5.33</v>
      </c>
      <c r="X32" s="4">
        <v>309.39</v>
      </c>
      <c r="Y32" s="1">
        <v>2777.78</v>
      </c>
      <c r="Z32" s="4">
        <f>X32/Y32</f>
        <v>0.11138031089575127</v>
      </c>
      <c r="AA32">
        <f t="shared" ref="AA32:AA35" si="13">LN(W32*(1-Z32)/Z32)</f>
        <v>3.7500700164131118</v>
      </c>
    </row>
    <row r="33" spans="2:27" ht="18.75">
      <c r="B33" s="4">
        <v>40</v>
      </c>
      <c r="C33" s="4">
        <v>0.02</v>
      </c>
      <c r="D33" s="4">
        <v>7996.5999999999995</v>
      </c>
      <c r="E33" s="4">
        <f t="shared" si="8"/>
        <v>-3.912023005428146</v>
      </c>
      <c r="F33">
        <v>40650.410000000003</v>
      </c>
      <c r="G33" s="4">
        <f t="shared" si="9"/>
        <v>0.19671634308239447</v>
      </c>
      <c r="I33" s="4">
        <v>18.649999999999999</v>
      </c>
      <c r="J33" s="4">
        <v>482.95</v>
      </c>
      <c r="K33" s="4">
        <f t="shared" si="10"/>
        <v>2.9258461460898246</v>
      </c>
      <c r="L33" s="1">
        <v>2777.78</v>
      </c>
      <c r="M33" s="4">
        <f t="shared" si="11"/>
        <v>0.17386186091051126</v>
      </c>
      <c r="N33" s="13"/>
      <c r="P33" s="4">
        <v>40</v>
      </c>
      <c r="Q33" s="4">
        <v>0.02</v>
      </c>
      <c r="R33" s="4">
        <v>7996.5999999999995</v>
      </c>
      <c r="S33">
        <v>40650.410000000003</v>
      </c>
      <c r="T33" s="4">
        <f>R33/S33</f>
        <v>0.19671634308239447</v>
      </c>
      <c r="U33">
        <f t="shared" si="12"/>
        <v>-2.5050779156655563</v>
      </c>
      <c r="W33" s="4">
        <v>18.649999999999999</v>
      </c>
      <c r="X33" s="4">
        <v>482.95</v>
      </c>
      <c r="Y33" s="1">
        <v>2777.78</v>
      </c>
      <c r="Z33" s="4">
        <f>X33/Y33</f>
        <v>0.17386186091051126</v>
      </c>
      <c r="AA33">
        <f t="shared" si="13"/>
        <v>4.4843470631414712</v>
      </c>
    </row>
    <row r="34" spans="2:27" ht="18.75">
      <c r="B34" s="4">
        <v>80</v>
      </c>
      <c r="C34" s="4">
        <v>0.05</v>
      </c>
      <c r="D34" s="4">
        <v>15991.5</v>
      </c>
      <c r="E34" s="4">
        <f t="shared" si="8"/>
        <v>-2.9957322735539909</v>
      </c>
      <c r="F34">
        <v>40650.410000000003</v>
      </c>
      <c r="G34" s="4">
        <f t="shared" si="9"/>
        <v>0.39339086616838548</v>
      </c>
      <c r="I34" s="4">
        <v>38.090000000000003</v>
      </c>
      <c r="J34" s="4">
        <v>952.47</v>
      </c>
      <c r="K34" s="4">
        <f t="shared" si="10"/>
        <v>3.6399517804905126</v>
      </c>
      <c r="L34" s="1">
        <v>2777.78</v>
      </c>
      <c r="M34" s="4">
        <f t="shared" si="11"/>
        <v>0.34288892568885943</v>
      </c>
      <c r="N34" s="13"/>
      <c r="P34" s="4">
        <v>80</v>
      </c>
      <c r="Q34" s="4">
        <v>0.05</v>
      </c>
      <c r="R34" s="4">
        <v>15991.5</v>
      </c>
      <c r="S34">
        <v>40650.410000000003</v>
      </c>
      <c r="T34" s="4">
        <f>R34/S34</f>
        <v>0.39339086616838548</v>
      </c>
      <c r="U34">
        <f t="shared" si="12"/>
        <v>-2.5626513090066361</v>
      </c>
      <c r="W34" s="4">
        <v>38.090000000000003</v>
      </c>
      <c r="X34" s="4">
        <v>952.47</v>
      </c>
      <c r="Y34" s="1">
        <v>2777.78</v>
      </c>
      <c r="Z34" s="4">
        <f>X34/Y34</f>
        <v>0.34288892568885943</v>
      </c>
      <c r="AA34">
        <f t="shared" si="13"/>
        <v>4.2903982846538629</v>
      </c>
    </row>
    <row r="35" spans="2:27" ht="18.75">
      <c r="B35" s="4">
        <v>160</v>
      </c>
      <c r="C35" s="4">
        <v>0.15</v>
      </c>
      <c r="D35" s="4">
        <v>31974.499999999996</v>
      </c>
      <c r="E35" s="4">
        <f t="shared" si="8"/>
        <v>-1.8971199848858813</v>
      </c>
      <c r="F35">
        <v>40650.410000000003</v>
      </c>
      <c r="G35" s="4">
        <f>D35/F35</f>
        <v>0.7865726323547535</v>
      </c>
      <c r="I35" s="4">
        <v>54.98</v>
      </c>
      <c r="J35" s="4">
        <v>2265.34</v>
      </c>
      <c r="K35" s="4">
        <f>LN(I35)</f>
        <v>4.0069694827370999</v>
      </c>
      <c r="L35" s="1">
        <v>2777.78</v>
      </c>
      <c r="M35" s="4">
        <f t="shared" si="11"/>
        <v>0.81552174758260187</v>
      </c>
      <c r="N35" s="13"/>
      <c r="P35" s="4">
        <v>160</v>
      </c>
      <c r="Q35" s="4">
        <v>0.15</v>
      </c>
      <c r="R35" s="4">
        <v>31974.499999999996</v>
      </c>
      <c r="S35">
        <v>40650.410000000003</v>
      </c>
      <c r="T35" s="4">
        <f>R35/S35</f>
        <v>0.7865726323547535</v>
      </c>
      <c r="U35">
        <f t="shared" si="12"/>
        <v>-3.2015084755451091</v>
      </c>
      <c r="W35" s="4">
        <v>54.98</v>
      </c>
      <c r="X35" s="4">
        <v>2265.34</v>
      </c>
      <c r="Y35" s="1">
        <v>2777.78</v>
      </c>
      <c r="Z35" s="4">
        <f>X35/Y35</f>
        <v>0.81552174758260187</v>
      </c>
      <c r="AA35">
        <f t="shared" si="13"/>
        <v>2.5206729766983575</v>
      </c>
    </row>
    <row r="36" spans="2:27" ht="18.75">
      <c r="E36" s="8" t="s">
        <v>10</v>
      </c>
      <c r="F36" s="4">
        <f>STEYX(G31:G35,E31:E35)</f>
        <v>0.13280191068869859</v>
      </c>
      <c r="K36" s="8" t="s">
        <v>10</v>
      </c>
      <c r="L36" s="4">
        <f>STEYX(M31:M35,K31:K35)</f>
        <v>0.21448678841832644</v>
      </c>
      <c r="S36" s="8" t="s">
        <v>10</v>
      </c>
      <c r="T36" s="4">
        <f>STEYX(U31:U35,T31:T35)</f>
        <v>0.21287441981202054</v>
      </c>
      <c r="Y36" s="8" t="s">
        <v>10</v>
      </c>
      <c r="Z36" s="4">
        <f>STEYX(AA31:AA35,Z31:Z35)</f>
        <v>0.54283831776500879</v>
      </c>
    </row>
    <row r="53" spans="2:15" s="14" customFormat="1"/>
    <row r="54" spans="2:15" ht="20.25">
      <c r="B54" s="5" t="s">
        <v>23</v>
      </c>
      <c r="C54" s="5"/>
      <c r="D54" s="11"/>
      <c r="E54" s="7" t="s">
        <v>8</v>
      </c>
      <c r="F54" s="7" t="s">
        <v>24</v>
      </c>
    </row>
    <row r="55" spans="2:15" ht="18.75">
      <c r="B55" s="6" t="s">
        <v>6</v>
      </c>
      <c r="C55" s="6"/>
      <c r="J55" s="9" t="s">
        <v>7</v>
      </c>
      <c r="K55" s="9"/>
      <c r="N55"/>
      <c r="O55" s="12"/>
    </row>
    <row r="56" spans="2:15" ht="18.75">
      <c r="B56" s="4" t="s">
        <v>1</v>
      </c>
      <c r="C56" s="4" t="s">
        <v>2</v>
      </c>
      <c r="D56" s="4" t="s">
        <v>3</v>
      </c>
      <c r="E56" s="4" t="s">
        <v>19</v>
      </c>
      <c r="F56" s="4" t="s">
        <v>18</v>
      </c>
      <c r="G56" s="1" t="s">
        <v>25</v>
      </c>
      <c r="H56" s="4" t="s">
        <v>26</v>
      </c>
      <c r="J56" s="4" t="s">
        <v>2</v>
      </c>
      <c r="K56" s="4" t="s">
        <v>3</v>
      </c>
      <c r="L56" s="2" t="s">
        <v>19</v>
      </c>
      <c r="M56" s="4" t="s">
        <v>18</v>
      </c>
      <c r="N56" s="1" t="s">
        <v>25</v>
      </c>
      <c r="O56" s="4" t="s">
        <v>26</v>
      </c>
    </row>
    <row r="57" spans="2:15" ht="18.75">
      <c r="B57" s="4">
        <v>5</v>
      </c>
      <c r="C57" s="4">
        <v>1.75E-3</v>
      </c>
      <c r="D57" s="4">
        <v>999.70249999999987</v>
      </c>
      <c r="E57">
        <v>40650.410000000003</v>
      </c>
      <c r="F57" s="4">
        <f>D57/E57</f>
        <v>2.4592679385029566E-2</v>
      </c>
      <c r="G57">
        <f>1/(C57*(1-F57))</f>
        <v>585.8358445252386</v>
      </c>
      <c r="H57">
        <f>1/F57</f>
        <v>40.662507095861031</v>
      </c>
      <c r="J57" s="4">
        <v>1.5</v>
      </c>
      <c r="K57" s="4">
        <v>74.5</v>
      </c>
      <c r="L57" s="1">
        <v>2777.78</v>
      </c>
      <c r="M57" s="4">
        <f>K57/L57</f>
        <v>2.6819978544017162E-2</v>
      </c>
      <c r="N57">
        <f>1/(J57*(1-M57))</f>
        <v>0.68503940891558901</v>
      </c>
      <c r="O57">
        <f>1/M57</f>
        <v>37.285637583892623</v>
      </c>
    </row>
    <row r="58" spans="2:15" ht="18.75">
      <c r="B58" s="4">
        <v>20</v>
      </c>
      <c r="C58" s="4">
        <v>7.0000000000000001E-3</v>
      </c>
      <c r="D58" s="4">
        <v>3998.8099999999995</v>
      </c>
      <c r="E58">
        <v>40650.410000000003</v>
      </c>
      <c r="F58" s="4">
        <f>D58/E58</f>
        <v>9.8370717540118266E-2</v>
      </c>
      <c r="G58">
        <f t="shared" ref="G58:G61" si="14">1/(C58*(1-F58))</f>
        <v>158.44332658250741</v>
      </c>
      <c r="H58">
        <f t="shared" ref="H58:H61" si="15">1/F58</f>
        <v>10.165626773965258</v>
      </c>
      <c r="J58" s="4">
        <v>5.33</v>
      </c>
      <c r="K58" s="4">
        <v>309.39</v>
      </c>
      <c r="L58" s="1">
        <v>2777.78</v>
      </c>
      <c r="M58" s="4">
        <f>K58/L58</f>
        <v>0.11138031089575127</v>
      </c>
      <c r="N58">
        <f t="shared" ref="N58:N61" si="16">1/(J58*(1-M58))</f>
        <v>0.21113336007343644</v>
      </c>
      <c r="O58">
        <f t="shared" ref="O58:O61" si="17">1/M58</f>
        <v>8.9782475193121964</v>
      </c>
    </row>
    <row r="59" spans="2:15" ht="18.75">
      <c r="B59" s="4">
        <v>40</v>
      </c>
      <c r="C59" s="4">
        <v>0.02</v>
      </c>
      <c r="D59" s="4">
        <v>7996.5999999999995</v>
      </c>
      <c r="E59">
        <v>40650.410000000003</v>
      </c>
      <c r="F59" s="4">
        <f>D59/E59</f>
        <v>0.19671634308239447</v>
      </c>
      <c r="G59">
        <f t="shared" si="14"/>
        <v>62.244512968012003</v>
      </c>
      <c r="H59">
        <f t="shared" si="15"/>
        <v>5.0834617212315241</v>
      </c>
      <c r="J59" s="4">
        <v>18.649999999999999</v>
      </c>
      <c r="K59" s="4">
        <v>482.95</v>
      </c>
      <c r="L59" s="1">
        <v>2777.78</v>
      </c>
      <c r="M59" s="4">
        <f>K59/L59</f>
        <v>0.17386186091051126</v>
      </c>
      <c r="N59">
        <f t="shared" si="16"/>
        <v>6.4903555969655483E-2</v>
      </c>
      <c r="O59">
        <f t="shared" si="17"/>
        <v>5.7516927218138525</v>
      </c>
    </row>
    <row r="60" spans="2:15" ht="18.75">
      <c r="B60" s="4">
        <v>80</v>
      </c>
      <c r="C60" s="4">
        <v>0.05</v>
      </c>
      <c r="D60" s="4">
        <v>15991.5</v>
      </c>
      <c r="E60">
        <v>40650.410000000003</v>
      </c>
      <c r="F60" s="4">
        <f>D60/E60</f>
        <v>0.39339086616838548</v>
      </c>
      <c r="G60">
        <f t="shared" si="14"/>
        <v>32.970159670480157</v>
      </c>
      <c r="H60">
        <f t="shared" si="15"/>
        <v>2.5420010630647534</v>
      </c>
      <c r="J60" s="4">
        <v>38.090000000000003</v>
      </c>
      <c r="K60" s="4">
        <v>952.47</v>
      </c>
      <c r="L60" s="1">
        <v>2777.78</v>
      </c>
      <c r="M60" s="4">
        <f>K60/L60</f>
        <v>0.34288892568885943</v>
      </c>
      <c r="N60">
        <f t="shared" si="16"/>
        <v>3.9953077794160394E-2</v>
      </c>
      <c r="O60">
        <f t="shared" si="17"/>
        <v>2.9163963169443661</v>
      </c>
    </row>
    <row r="61" spans="2:15" ht="18.75">
      <c r="B61" s="4">
        <v>160</v>
      </c>
      <c r="C61" s="4">
        <v>0.15</v>
      </c>
      <c r="D61" s="4">
        <v>31974.499999999996</v>
      </c>
      <c r="E61">
        <v>40650.410000000003</v>
      </c>
      <c r="F61" s="4">
        <f>D61/E61</f>
        <v>0.7865726323547535</v>
      </c>
      <c r="G61">
        <f t="shared" si="14"/>
        <v>31.236231511545554</v>
      </c>
      <c r="H61">
        <f t="shared" si="15"/>
        <v>1.2713384102957046</v>
      </c>
      <c r="J61" s="4">
        <v>54.98</v>
      </c>
      <c r="K61" s="4">
        <v>2265.34</v>
      </c>
      <c r="L61" s="1">
        <v>2777.78</v>
      </c>
      <c r="M61" s="4">
        <f>K61/L61</f>
        <v>0.81552174758260187</v>
      </c>
      <c r="N61">
        <f t="shared" si="16"/>
        <v>9.859390968207539E-2</v>
      </c>
      <c r="O61">
        <f>1/M61</f>
        <v>1.2262088693088014</v>
      </c>
    </row>
    <row r="62" spans="2:15" ht="18.75">
      <c r="E62" s="8" t="s">
        <v>10</v>
      </c>
      <c r="F62" s="4">
        <f>STEYX(G57:G61,H57:H61)</f>
        <v>11.852649665672635</v>
      </c>
      <c r="L62" s="8" t="s">
        <v>10</v>
      </c>
      <c r="M62" s="4">
        <f>STEYX(N57:N61,O57:O61)</f>
        <v>5.332196156191283E-2</v>
      </c>
      <c r="N62"/>
      <c r="O62" s="12"/>
    </row>
    <row r="80" spans="2:6" ht="20.25">
      <c r="B80" s="5" t="s">
        <v>27</v>
      </c>
      <c r="C80" s="5"/>
      <c r="D80" s="11"/>
      <c r="E80" s="7" t="s">
        <v>8</v>
      </c>
      <c r="F80" s="7" t="s">
        <v>28</v>
      </c>
    </row>
    <row r="81" spans="2:18" ht="18.75">
      <c r="B81" s="6" t="s">
        <v>6</v>
      </c>
      <c r="C81" s="6"/>
      <c r="L81" s="9" t="s">
        <v>7</v>
      </c>
      <c r="M81" s="9"/>
      <c r="N81"/>
      <c r="Q81" s="12"/>
    </row>
    <row r="82" spans="2:18" ht="18.75">
      <c r="B82" s="4" t="s">
        <v>1</v>
      </c>
      <c r="C82" s="4" t="s">
        <v>2</v>
      </c>
      <c r="D82" s="4" t="s">
        <v>3</v>
      </c>
      <c r="E82" s="4" t="s">
        <v>19</v>
      </c>
      <c r="F82" s="4" t="s">
        <v>18</v>
      </c>
      <c r="G82" s="1" t="s">
        <v>29</v>
      </c>
      <c r="H82" s="4" t="s">
        <v>30</v>
      </c>
      <c r="I82" t="s">
        <v>31</v>
      </c>
      <c r="L82" s="4" t="s">
        <v>2</v>
      </c>
      <c r="M82" s="4" t="s">
        <v>3</v>
      </c>
      <c r="N82" s="2" t="s">
        <v>19</v>
      </c>
      <c r="O82" s="4" t="s">
        <v>18</v>
      </c>
      <c r="P82" s="1" t="s">
        <v>29</v>
      </c>
      <c r="Q82" s="4" t="s">
        <v>30</v>
      </c>
      <c r="R82" t="s">
        <v>31</v>
      </c>
    </row>
    <row r="83" spans="2:18" ht="18.75">
      <c r="B83" s="4">
        <v>5</v>
      </c>
      <c r="C83" s="4">
        <v>1.75E-3</v>
      </c>
      <c r="D83" s="4">
        <v>999.70249999999987</v>
      </c>
      <c r="E83">
        <v>40650.410000000003</v>
      </c>
      <c r="F83" s="4">
        <f>D83/E83</f>
        <v>2.4592679385029566E-2</v>
      </c>
      <c r="G83">
        <f>LN((C83*(1-F83)/F83))</f>
        <v>-2.667733155231371</v>
      </c>
      <c r="H83" s="4">
        <f>F83/(1-F83)</f>
        <v>2.5212727919167639E-2</v>
      </c>
      <c r="I83">
        <f>G83-H83</f>
        <v>-2.6929458831505388</v>
      </c>
      <c r="L83" s="4">
        <v>1.5</v>
      </c>
      <c r="M83" s="4">
        <v>74.5</v>
      </c>
      <c r="N83" s="1">
        <v>2777.78</v>
      </c>
      <c r="O83" s="4">
        <f>M83/N83</f>
        <v>2.6819978544017162E-2</v>
      </c>
      <c r="P83">
        <f>LN((L83*(1-O83)/O83))</f>
        <v>3.9968871122394227</v>
      </c>
      <c r="Q83" s="4">
        <f>O83/(1-O83)</f>
        <v>2.7559113373383442E-2</v>
      </c>
      <c r="R83">
        <f>P83-Q83</f>
        <v>3.9693279988660395</v>
      </c>
    </row>
    <row r="84" spans="2:18" ht="18.75">
      <c r="B84" s="4">
        <v>20</v>
      </c>
      <c r="C84" s="4">
        <v>7.0000000000000001E-3</v>
      </c>
      <c r="D84" s="4">
        <v>3998.8099999999995</v>
      </c>
      <c r="E84">
        <v>40650.410000000003</v>
      </c>
      <c r="F84" s="4">
        <f>D84/E84</f>
        <v>9.8370717540118266E-2</v>
      </c>
      <c r="G84">
        <f t="shared" ref="G84:G87" si="18">LN((C84*(1-F84)/F84))</f>
        <v>-2.7463848631976875</v>
      </c>
      <c r="H84" s="4">
        <f t="shared" ref="H84:H87" si="19">F84/(1-F84)</f>
        <v>0.10910328607755183</v>
      </c>
      <c r="I84">
        <f t="shared" ref="I84:I87" si="20">G84-H84</f>
        <v>-2.8554881492752395</v>
      </c>
      <c r="L84" s="4">
        <v>5.33</v>
      </c>
      <c r="M84" s="4">
        <v>309.39</v>
      </c>
      <c r="N84" s="1">
        <v>2777.78</v>
      </c>
      <c r="O84" s="4">
        <f>M84/N84</f>
        <v>0.11138031089575127</v>
      </c>
      <c r="P84">
        <f t="shared" ref="P84:P87" si="21">LN((L84*(1-O84)/O84))</f>
        <v>3.7500700164131118</v>
      </c>
      <c r="Q84" s="4">
        <f t="shared" ref="Q84:Q87" si="22">O84/(1-O84)</f>
        <v>0.12534080919141627</v>
      </c>
      <c r="R84">
        <f t="shared" ref="R84:R87" si="23">P84-Q84</f>
        <v>3.6247292072216957</v>
      </c>
    </row>
    <row r="85" spans="2:18" ht="18.75">
      <c r="B85" s="4">
        <v>40</v>
      </c>
      <c r="C85" s="4">
        <v>0.02</v>
      </c>
      <c r="D85" s="4">
        <v>7996.5999999999995</v>
      </c>
      <c r="E85">
        <v>40650.410000000003</v>
      </c>
      <c r="F85" s="4">
        <f>D85/E85</f>
        <v>0.19671634308239447</v>
      </c>
      <c r="G85">
        <f t="shared" si="18"/>
        <v>-2.5050779156655563</v>
      </c>
      <c r="H85" s="4">
        <f t="shared" si="19"/>
        <v>0.24489025936024</v>
      </c>
      <c r="I85">
        <f t="shared" si="20"/>
        <v>-2.7499681750257965</v>
      </c>
      <c r="L85" s="4">
        <v>18.649999999999999</v>
      </c>
      <c r="M85" s="4">
        <v>482.95</v>
      </c>
      <c r="N85" s="1">
        <v>2777.78</v>
      </c>
      <c r="O85" s="4">
        <f>M85/N85</f>
        <v>0.17386186091051126</v>
      </c>
      <c r="P85">
        <f t="shared" si="21"/>
        <v>4.4843470631414712</v>
      </c>
      <c r="Q85" s="4">
        <f t="shared" si="22"/>
        <v>0.21045131883407484</v>
      </c>
      <c r="R85">
        <f t="shared" si="23"/>
        <v>4.2738957443073966</v>
      </c>
    </row>
    <row r="86" spans="2:18" ht="18.75">
      <c r="B86" s="4">
        <v>80</v>
      </c>
      <c r="C86" s="4">
        <v>0.05</v>
      </c>
      <c r="D86" s="4">
        <v>15991.5</v>
      </c>
      <c r="E86">
        <v>40650.410000000003</v>
      </c>
      <c r="F86" s="4">
        <f>D86/E86</f>
        <v>0.39339086616838548</v>
      </c>
      <c r="G86">
        <f t="shared" si="18"/>
        <v>-2.5626513090066361</v>
      </c>
      <c r="H86" s="4">
        <f t="shared" si="19"/>
        <v>0.64850798352400807</v>
      </c>
      <c r="I86">
        <f t="shared" si="20"/>
        <v>-3.211159292530644</v>
      </c>
      <c r="L86" s="4">
        <v>38.090000000000003</v>
      </c>
      <c r="M86" s="4">
        <v>952.47</v>
      </c>
      <c r="N86" s="1">
        <v>2777.78</v>
      </c>
      <c r="O86" s="4">
        <f>M86/N86</f>
        <v>0.34288892568885943</v>
      </c>
      <c r="P86">
        <f t="shared" si="21"/>
        <v>4.2903982846538629</v>
      </c>
      <c r="Q86" s="4">
        <f t="shared" si="22"/>
        <v>0.52181273317956944</v>
      </c>
      <c r="R86">
        <f t="shared" si="23"/>
        <v>3.7685855514742936</v>
      </c>
    </row>
    <row r="87" spans="2:18" ht="18.75">
      <c r="B87" s="4">
        <v>160</v>
      </c>
      <c r="C87" s="4">
        <v>0.15</v>
      </c>
      <c r="D87" s="4">
        <v>31974.499999999996</v>
      </c>
      <c r="E87">
        <v>40650.410000000003</v>
      </c>
      <c r="F87" s="4">
        <f>D87/E87</f>
        <v>0.7865726323547535</v>
      </c>
      <c r="G87">
        <f t="shared" si="18"/>
        <v>-3.2015084755451091</v>
      </c>
      <c r="H87" s="4">
        <f t="shared" si="19"/>
        <v>3.6854347267318328</v>
      </c>
      <c r="I87">
        <f t="shared" si="20"/>
        <v>-6.8869432022769423</v>
      </c>
      <c r="L87" s="4">
        <v>54.98</v>
      </c>
      <c r="M87" s="4">
        <v>2265.34</v>
      </c>
      <c r="N87" s="1">
        <v>2777.78</v>
      </c>
      <c r="O87" s="4">
        <f>M87/N87</f>
        <v>0.81552174758260187</v>
      </c>
      <c r="P87">
        <f t="shared" si="21"/>
        <v>2.5206729766983575</v>
      </c>
      <c r="Q87" s="4">
        <f t="shared" si="22"/>
        <v>4.4206931543205039</v>
      </c>
      <c r="R87">
        <f t="shared" si="23"/>
        <v>-1.9000201776221464</v>
      </c>
    </row>
    <row r="88" spans="2:18" ht="18.75">
      <c r="E88" s="8" t="s">
        <v>10</v>
      </c>
      <c r="F88" s="4">
        <f>STEYX(I83:I87,F83:F87)</f>
        <v>0.76101086124266548</v>
      </c>
      <c r="N88" s="8" t="s">
        <v>10</v>
      </c>
      <c r="O88" s="4">
        <f>STEYX(R83:R87,O83:O87)</f>
        <v>1.1092286311285764</v>
      </c>
    </row>
    <row r="89" spans="2:18">
      <c r="N89"/>
      <c r="P89" s="12"/>
    </row>
    <row r="90" spans="2:18">
      <c r="N90"/>
      <c r="P90" s="12"/>
    </row>
    <row r="91" spans="2:18">
      <c r="N91"/>
      <c r="P91" s="12"/>
    </row>
    <row r="92" spans="2:18">
      <c r="N92"/>
      <c r="P92" s="12"/>
    </row>
    <row r="93" spans="2:18">
      <c r="N93"/>
      <c r="P93" s="12"/>
    </row>
  </sheetData>
  <mergeCells count="10">
    <mergeCell ref="B55:C55"/>
    <mergeCell ref="B81:C81"/>
    <mergeCell ref="B29:C29"/>
    <mergeCell ref="I29:J29"/>
    <mergeCell ref="P29:Q29"/>
    <mergeCell ref="W29:X29"/>
    <mergeCell ref="B3:C3"/>
    <mergeCell ref="H3:I3"/>
    <mergeCell ref="P3:Q3"/>
    <mergeCell ref="V3:W3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Cr(VI)</vt:lpstr>
      <vt:lpstr>Isotherm models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Double Click</dc:creator>
  <cp:lastModifiedBy>Double Click</cp:lastModifiedBy>
  <dcterms:created xsi:type="dcterms:W3CDTF">2022-07-04T20:37:36Z</dcterms:created>
  <dcterms:modified xsi:type="dcterms:W3CDTF">2022-07-04T22:09:14Z</dcterms:modified>
</cp:coreProperties>
</file>