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5028"/>
  <workbookPr defaultThemeVersion="166925"/>
  <mc:AlternateContent xmlns:mc="http://schemas.openxmlformats.org/markup-compatibility/2006">
    <mc:Choice Requires="x15">
      <x15ac:absPath xmlns:x15ac="http://schemas.microsoft.com/office/spreadsheetml/2010/11/ac" url="https://uq-my.sharepoint.com/personal/uqpdo_uq_edu_au/Documents/Documents/"/>
    </mc:Choice>
  </mc:AlternateContent>
  <xr:revisionPtr revIDLastSave="0" documentId="8_{216423EC-1E10-48BE-A7FB-2C5A7AE84E59}" xr6:coauthVersionLast="47" xr6:coauthVersionMax="47" xr10:uidLastSave="{00000000-0000-0000-0000-000000000000}"/>
  <bookViews>
    <workbookView xWindow="-120" yWindow="-120" windowWidth="29040" windowHeight="15840" xr2:uid="{3F4639E5-CF02-4AEB-807E-4030897D4158}"/>
  </bookViews>
  <sheets>
    <sheet name="Measures Raw" sheetId="5" r:id="rId1"/>
    <sheet name="Measure List" sheetId="1" r:id="rId2"/>
    <sheet name="Measures Weighted" sheetId="6" r:id="rId3"/>
    <sheet name="Subdom 10 point" sheetId="7" state="hidden" r:id="rId4"/>
    <sheet name="Subdomain" sheetId="8" r:id="rId5"/>
    <sheet name="Domain" sheetId="9" r:id="rId6"/>
    <sheet name="Foundational Capacities" sheetId="2" r:id="rId7"/>
    <sheet name="Sources" sheetId="10" r:id="rId8"/>
    <sheet name="Sheet1" sheetId="11" r:id="rId9"/>
  </sheets>
  <definedNames>
    <definedName name="_xlnm._FilterDatabase" localSheetId="5" hidden="1">Domain!$G$31:$AB$31</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calcChain.xml><?xml version="1.0" encoding="utf-8"?>
<calcChain xmlns="http://schemas.openxmlformats.org/spreadsheetml/2006/main">
  <c r="C49" i="1" l="1"/>
  <c r="D49" i="1"/>
  <c r="E49" i="1"/>
  <c r="F49" i="1"/>
  <c r="G49" i="1"/>
  <c r="H49" i="1"/>
  <c r="I49" i="1"/>
  <c r="J49" i="1"/>
  <c r="C48" i="1"/>
  <c r="D48" i="1"/>
  <c r="E48" i="1"/>
  <c r="F48" i="1"/>
  <c r="G48" i="1"/>
  <c r="H48" i="1"/>
  <c r="I48" i="1"/>
  <c r="J48" i="1"/>
  <c r="R48" i="1"/>
  <c r="C99" i="6"/>
  <c r="D95" i="6"/>
  <c r="E95" i="6"/>
  <c r="F95" i="6"/>
  <c r="G95" i="6"/>
  <c r="H95" i="6"/>
  <c r="I95" i="6"/>
  <c r="J95" i="6"/>
  <c r="C95" i="6"/>
  <c r="D85" i="6"/>
  <c r="E85" i="6"/>
  <c r="F85" i="6"/>
  <c r="G85" i="6"/>
  <c r="H85" i="6"/>
  <c r="I85" i="6"/>
  <c r="J85" i="6"/>
  <c r="C85" i="6"/>
  <c r="D81" i="6"/>
  <c r="E81" i="6"/>
  <c r="F81" i="6"/>
  <c r="G81" i="6"/>
  <c r="H81" i="6"/>
  <c r="I81" i="6"/>
  <c r="J81" i="6"/>
  <c r="C81" i="6"/>
  <c r="D79" i="6"/>
  <c r="E79" i="6"/>
  <c r="F79" i="6"/>
  <c r="G79" i="6"/>
  <c r="H79" i="6"/>
  <c r="I79" i="6"/>
  <c r="J79" i="6"/>
  <c r="C79" i="6"/>
  <c r="D78" i="6"/>
  <c r="E78" i="6"/>
  <c r="F78" i="6"/>
  <c r="G78" i="6"/>
  <c r="H78" i="6"/>
  <c r="I78" i="6"/>
  <c r="J78" i="6"/>
  <c r="C78" i="6"/>
  <c r="D42" i="6"/>
  <c r="E42" i="6"/>
  <c r="F42" i="6"/>
  <c r="G42" i="6"/>
  <c r="H42" i="6"/>
  <c r="I42" i="6"/>
  <c r="J42" i="6"/>
  <c r="C42" i="6"/>
  <c r="Y22" i="8" l="1"/>
  <c r="M33" i="9"/>
  <c r="L33" i="9"/>
  <c r="B12" i="9"/>
  <c r="C12" i="9"/>
  <c r="D12" i="9"/>
  <c r="F12" i="9"/>
  <c r="G12" i="9"/>
  <c r="O46" i="9"/>
  <c r="O49" i="9"/>
  <c r="N46" i="9"/>
  <c r="N49" i="9"/>
  <c r="M46" i="9"/>
  <c r="M49" i="9"/>
  <c r="L46" i="9"/>
  <c r="L49" i="9"/>
  <c r="K46" i="9"/>
  <c r="K49" i="9"/>
  <c r="J46" i="9"/>
  <c r="J49" i="9"/>
  <c r="I46" i="9"/>
  <c r="I49" i="9"/>
  <c r="H46" i="9"/>
  <c r="H49" i="9"/>
  <c r="H47" i="9"/>
  <c r="W41" i="9"/>
  <c r="W42" i="9"/>
  <c r="W44" i="9"/>
  <c r="Y33" i="9"/>
  <c r="Y34" i="9"/>
  <c r="Y35" i="9"/>
  <c r="Y36" i="9"/>
  <c r="Y37" i="9"/>
  <c r="Y38" i="9"/>
  <c r="Y39" i="9"/>
  <c r="W40" i="9"/>
  <c r="Y40" i="9"/>
  <c r="Y32" i="9"/>
  <c r="X33" i="9"/>
  <c r="X34" i="9"/>
  <c r="X35" i="9"/>
  <c r="X36" i="9"/>
  <c r="X37" i="9"/>
  <c r="X38" i="9"/>
  <c r="X39" i="9"/>
  <c r="X40" i="9"/>
  <c r="X32" i="9"/>
  <c r="T41" i="9"/>
  <c r="T42" i="9"/>
  <c r="T44" i="9"/>
  <c r="V33" i="9"/>
  <c r="V34" i="9"/>
  <c r="V35" i="9"/>
  <c r="V36" i="9"/>
  <c r="V37" i="9"/>
  <c r="V38" i="9"/>
  <c r="V39" i="9"/>
  <c r="T40" i="9"/>
  <c r="V40" i="9"/>
  <c r="V32" i="9"/>
  <c r="U33" i="9"/>
  <c r="U34" i="9"/>
  <c r="U35" i="9"/>
  <c r="U36" i="9"/>
  <c r="U37" i="9"/>
  <c r="U38" i="9"/>
  <c r="U39" i="9"/>
  <c r="U40" i="9"/>
  <c r="U32" i="9"/>
  <c r="Q41" i="9"/>
  <c r="Q42" i="9"/>
  <c r="Q44" i="9"/>
  <c r="S33" i="9"/>
  <c r="S34" i="9"/>
  <c r="S35" i="9"/>
  <c r="S36" i="9"/>
  <c r="S37" i="9"/>
  <c r="S38" i="9"/>
  <c r="S39" i="9"/>
  <c r="Q40" i="9"/>
  <c r="S40" i="9"/>
  <c r="S32" i="9"/>
  <c r="R33" i="9"/>
  <c r="R34" i="9"/>
  <c r="R35" i="9"/>
  <c r="R36" i="9"/>
  <c r="R37" i="9"/>
  <c r="R38" i="9"/>
  <c r="R39" i="9"/>
  <c r="R40" i="9"/>
  <c r="R32" i="9"/>
  <c r="N41" i="9"/>
  <c r="N42" i="9"/>
  <c r="N44" i="9"/>
  <c r="P33" i="9"/>
  <c r="P34" i="9"/>
  <c r="P35" i="9"/>
  <c r="P36" i="9"/>
  <c r="P37" i="9"/>
  <c r="P38" i="9"/>
  <c r="P39" i="9"/>
  <c r="N40" i="9"/>
  <c r="P40" i="9"/>
  <c r="P32" i="9"/>
  <c r="O33" i="9"/>
  <c r="O34" i="9"/>
  <c r="O35" i="9"/>
  <c r="O36" i="9"/>
  <c r="O37" i="9"/>
  <c r="O38" i="9"/>
  <c r="O39" i="9"/>
  <c r="O40" i="9"/>
  <c r="O32" i="9"/>
  <c r="K41" i="9"/>
  <c r="K42" i="9"/>
  <c r="K44" i="9"/>
  <c r="M34" i="9"/>
  <c r="M35" i="9"/>
  <c r="M36" i="9"/>
  <c r="M37" i="9"/>
  <c r="M38" i="9"/>
  <c r="M39" i="9"/>
  <c r="K40" i="9"/>
  <c r="M40" i="9"/>
  <c r="M32" i="9"/>
  <c r="L34" i="9"/>
  <c r="L35" i="9"/>
  <c r="L36" i="9"/>
  <c r="L37" i="9"/>
  <c r="L38" i="9"/>
  <c r="L39" i="9"/>
  <c r="L40" i="9"/>
  <c r="L32" i="9"/>
  <c r="H41" i="9"/>
  <c r="H42" i="9"/>
  <c r="H44" i="9"/>
  <c r="J33" i="9"/>
  <c r="J34" i="9"/>
  <c r="J35" i="9"/>
  <c r="J36" i="9"/>
  <c r="J37" i="9"/>
  <c r="J38" i="9"/>
  <c r="J39" i="9"/>
  <c r="H40" i="9"/>
  <c r="J40" i="9"/>
  <c r="J32" i="9"/>
  <c r="I33" i="9"/>
  <c r="I34" i="9"/>
  <c r="I35" i="9"/>
  <c r="I36" i="9"/>
  <c r="I37" i="9"/>
  <c r="I38" i="9"/>
  <c r="I39" i="9"/>
  <c r="I40" i="9"/>
  <c r="I32" i="9"/>
  <c r="G4" i="2"/>
  <c r="G5" i="2"/>
  <c r="G6" i="2"/>
  <c r="G7" i="2"/>
  <c r="G3" i="2"/>
  <c r="D152" i="6"/>
  <c r="E152" i="6"/>
  <c r="F152" i="6"/>
  <c r="M152" i="6" s="1"/>
  <c r="G152" i="6"/>
  <c r="H152" i="6"/>
  <c r="I152" i="6"/>
  <c r="J152" i="6"/>
  <c r="D151" i="6"/>
  <c r="E151" i="6"/>
  <c r="F151" i="6"/>
  <c r="G151" i="6"/>
  <c r="H151" i="6"/>
  <c r="I151" i="6"/>
  <c r="J151" i="6"/>
  <c r="D148" i="6"/>
  <c r="E148" i="6"/>
  <c r="F148" i="6"/>
  <c r="G148" i="6"/>
  <c r="H148" i="6"/>
  <c r="I148" i="6"/>
  <c r="J148" i="6"/>
  <c r="C152" i="6"/>
  <c r="L152" i="6" s="1"/>
  <c r="C151" i="6"/>
  <c r="C149" i="6"/>
  <c r="C148" i="6"/>
  <c r="F144" i="6"/>
  <c r="I144" i="6"/>
  <c r="D145" i="6"/>
  <c r="E145" i="6"/>
  <c r="F145" i="6"/>
  <c r="G145" i="6"/>
  <c r="H145" i="6"/>
  <c r="I145" i="6"/>
  <c r="J145" i="6"/>
  <c r="D141" i="6"/>
  <c r="E141" i="6"/>
  <c r="F141" i="6"/>
  <c r="L141" i="6" s="1"/>
  <c r="G141" i="6"/>
  <c r="H141" i="6"/>
  <c r="I141" i="6"/>
  <c r="J141" i="6"/>
  <c r="C141" i="6"/>
  <c r="D140" i="6"/>
  <c r="E140" i="6"/>
  <c r="F140" i="6"/>
  <c r="G140" i="6"/>
  <c r="H140" i="6"/>
  <c r="I140" i="6"/>
  <c r="J140" i="6"/>
  <c r="C140" i="6"/>
  <c r="E137" i="6"/>
  <c r="F137" i="6"/>
  <c r="I137" i="6"/>
  <c r="D136" i="6"/>
  <c r="E136" i="6"/>
  <c r="F136" i="6"/>
  <c r="G136" i="6"/>
  <c r="H136" i="6"/>
  <c r="I136" i="6"/>
  <c r="J136" i="6"/>
  <c r="C136" i="6"/>
  <c r="D134" i="6"/>
  <c r="E134" i="6"/>
  <c r="F134" i="6"/>
  <c r="M134" i="6" s="1"/>
  <c r="G134" i="6"/>
  <c r="H134" i="6"/>
  <c r="I134" i="6"/>
  <c r="J134" i="6"/>
  <c r="C134" i="6"/>
  <c r="D130" i="6"/>
  <c r="E130" i="6"/>
  <c r="F130" i="6"/>
  <c r="G130" i="6"/>
  <c r="H130" i="6"/>
  <c r="I130" i="6"/>
  <c r="J130" i="6"/>
  <c r="C130" i="6"/>
  <c r="D129" i="6"/>
  <c r="E129" i="6"/>
  <c r="F129" i="6"/>
  <c r="G129" i="6"/>
  <c r="H129" i="6"/>
  <c r="I129" i="6"/>
  <c r="J129" i="6"/>
  <c r="C129" i="6"/>
  <c r="F123" i="6"/>
  <c r="I123" i="6"/>
  <c r="F115" i="6"/>
  <c r="E87" i="6"/>
  <c r="F87" i="6"/>
  <c r="I87" i="6"/>
  <c r="D67" i="6"/>
  <c r="E67" i="6"/>
  <c r="M67" i="6" s="1"/>
  <c r="F67" i="6"/>
  <c r="G67" i="6"/>
  <c r="H67" i="6"/>
  <c r="I67" i="6"/>
  <c r="J67" i="6"/>
  <c r="C67" i="6"/>
  <c r="D7" i="6"/>
  <c r="E7" i="6"/>
  <c r="F7" i="6"/>
  <c r="G7" i="6"/>
  <c r="H7" i="6"/>
  <c r="I7" i="6"/>
  <c r="J7" i="6"/>
  <c r="C7" i="6"/>
  <c r="D14" i="6"/>
  <c r="E14" i="6"/>
  <c r="M14" i="6" s="1"/>
  <c r="F14" i="6"/>
  <c r="G14" i="6"/>
  <c r="H14" i="6"/>
  <c r="I14" i="6"/>
  <c r="J14" i="6"/>
  <c r="C14" i="6"/>
  <c r="D21" i="6"/>
  <c r="E21" i="6"/>
  <c r="F21" i="6"/>
  <c r="G21" i="6"/>
  <c r="H21" i="6"/>
  <c r="I21" i="6"/>
  <c r="J21" i="6"/>
  <c r="C21" i="6"/>
  <c r="D41" i="6"/>
  <c r="E41" i="6"/>
  <c r="M41" i="6" s="1"/>
  <c r="F41" i="6"/>
  <c r="G41" i="6"/>
  <c r="H41" i="6"/>
  <c r="I41" i="6"/>
  <c r="J41" i="6"/>
  <c r="C41" i="6"/>
  <c r="D40" i="6"/>
  <c r="E40" i="6"/>
  <c r="F40" i="6"/>
  <c r="G40" i="6"/>
  <c r="H40" i="6"/>
  <c r="I40" i="6"/>
  <c r="J40" i="6"/>
  <c r="C40" i="6"/>
  <c r="D50" i="6"/>
  <c r="E50" i="6"/>
  <c r="L50" i="6" s="1"/>
  <c r="F50" i="6"/>
  <c r="M50" i="6" s="1"/>
  <c r="G50" i="6"/>
  <c r="H50" i="6"/>
  <c r="I50" i="6"/>
  <c r="J50" i="6"/>
  <c r="C50" i="6"/>
  <c r="D48" i="6"/>
  <c r="E48" i="6"/>
  <c r="F48" i="6"/>
  <c r="G48" i="6"/>
  <c r="H48" i="6"/>
  <c r="I48" i="6"/>
  <c r="J48" i="6"/>
  <c r="C48" i="6"/>
  <c r="D54" i="6"/>
  <c r="E54" i="6"/>
  <c r="L54" i="6" s="1"/>
  <c r="F54" i="6"/>
  <c r="G54" i="6"/>
  <c r="H54" i="6"/>
  <c r="I54" i="6"/>
  <c r="J54" i="6"/>
  <c r="C54" i="6"/>
  <c r="E61" i="6"/>
  <c r="E59" i="6" s="1"/>
  <c r="H4" i="7" s="1"/>
  <c r="H4" i="8" s="1"/>
  <c r="I26" i="8" s="1"/>
  <c r="F61" i="6"/>
  <c r="C61" i="6"/>
  <c r="D60" i="6"/>
  <c r="E60" i="6"/>
  <c r="F60" i="6"/>
  <c r="G60" i="6"/>
  <c r="H60" i="6"/>
  <c r="I60" i="6"/>
  <c r="J60" i="6"/>
  <c r="D66" i="6"/>
  <c r="E66" i="6"/>
  <c r="M66" i="6" s="1"/>
  <c r="F66" i="6"/>
  <c r="G66" i="6"/>
  <c r="H66" i="6"/>
  <c r="I66" i="6"/>
  <c r="J66" i="6"/>
  <c r="C66" i="6"/>
  <c r="D106" i="6"/>
  <c r="E106" i="6"/>
  <c r="F106" i="6"/>
  <c r="G106" i="6"/>
  <c r="H106" i="6"/>
  <c r="I106" i="6"/>
  <c r="J106" i="6"/>
  <c r="C106" i="6"/>
  <c r="E105" i="6"/>
  <c r="F105" i="6"/>
  <c r="I105" i="6"/>
  <c r="D104" i="6"/>
  <c r="E104" i="6"/>
  <c r="F104" i="6"/>
  <c r="G104" i="6"/>
  <c r="H104" i="6"/>
  <c r="I104" i="6"/>
  <c r="J104" i="6"/>
  <c r="C104" i="6"/>
  <c r="E103" i="6"/>
  <c r="F103" i="6"/>
  <c r="I103" i="6"/>
  <c r="C103" i="6"/>
  <c r="C102" i="6"/>
  <c r="D109" i="6"/>
  <c r="E109" i="6"/>
  <c r="G109" i="6"/>
  <c r="H109" i="6"/>
  <c r="M79" i="6"/>
  <c r="C80" i="6"/>
  <c r="D80" i="6" s="1"/>
  <c r="D61" i="1"/>
  <c r="D61" i="6" s="1"/>
  <c r="C61" i="1"/>
  <c r="E61" i="1"/>
  <c r="F61" i="1"/>
  <c r="G61" i="1"/>
  <c r="G61" i="6" s="1"/>
  <c r="H61" i="1"/>
  <c r="L61" i="1" s="1"/>
  <c r="I61" i="1"/>
  <c r="M61" i="1" s="1"/>
  <c r="J61" i="1"/>
  <c r="J61" i="6" s="1"/>
  <c r="C35" i="6"/>
  <c r="D35" i="6" s="1"/>
  <c r="C18" i="6"/>
  <c r="D18" i="6"/>
  <c r="E18" i="6"/>
  <c r="C20" i="6"/>
  <c r="C22" i="6"/>
  <c r="D22" i="6"/>
  <c r="E22" i="6" s="1"/>
  <c r="F22" i="6" s="1"/>
  <c r="G22" i="6" s="1"/>
  <c r="C23" i="6"/>
  <c r="D23" i="6" s="1"/>
  <c r="C24" i="6"/>
  <c r="D24" i="6" s="1"/>
  <c r="C25" i="6"/>
  <c r="D25" i="6" s="1"/>
  <c r="E25" i="6" s="1"/>
  <c r="F25" i="6" s="1"/>
  <c r="G25" i="6" s="1"/>
  <c r="H25" i="6" s="1"/>
  <c r="I25" i="6" s="1"/>
  <c r="J25" i="6" s="1"/>
  <c r="C26" i="6"/>
  <c r="C27" i="6"/>
  <c r="D27" i="6"/>
  <c r="C28" i="6"/>
  <c r="D28" i="6" s="1"/>
  <c r="C29" i="6"/>
  <c r="D29" i="6" s="1"/>
  <c r="C30" i="6"/>
  <c r="C31" i="6"/>
  <c r="D31" i="6" s="1"/>
  <c r="E31" i="6" s="1"/>
  <c r="F31" i="6" s="1"/>
  <c r="G31" i="6" s="1"/>
  <c r="H31" i="6" s="1"/>
  <c r="I31" i="6" s="1"/>
  <c r="J31" i="6" s="1"/>
  <c r="C32" i="6"/>
  <c r="D32" i="6" s="1"/>
  <c r="C33" i="6"/>
  <c r="D33" i="6" s="1"/>
  <c r="E33" i="6" s="1"/>
  <c r="F33" i="6" s="1"/>
  <c r="G33" i="6" s="1"/>
  <c r="H33" i="6" s="1"/>
  <c r="I33" i="6" s="1"/>
  <c r="J33" i="6" s="1"/>
  <c r="C34" i="6"/>
  <c r="D34" i="6" s="1"/>
  <c r="E34" i="6" s="1"/>
  <c r="F34" i="6" s="1"/>
  <c r="G34" i="6" s="1"/>
  <c r="H34" i="6" s="1"/>
  <c r="I34" i="6" s="1"/>
  <c r="J34" i="6" s="1"/>
  <c r="C36" i="6"/>
  <c r="D36" i="6"/>
  <c r="E36" i="6" s="1"/>
  <c r="C37" i="6"/>
  <c r="D37" i="6" s="1"/>
  <c r="E37" i="6" s="1"/>
  <c r="C43" i="6"/>
  <c r="C39" i="6" s="1"/>
  <c r="E2" i="7" s="1"/>
  <c r="E2" i="8" s="1"/>
  <c r="D43" i="6"/>
  <c r="E43" i="6" s="1"/>
  <c r="F43" i="6" s="1"/>
  <c r="C44" i="6"/>
  <c r="D44" i="6" s="1"/>
  <c r="C45" i="6"/>
  <c r="D45" i="6" s="1"/>
  <c r="E45" i="6" s="1"/>
  <c r="F45" i="6" s="1"/>
  <c r="G45" i="6" s="1"/>
  <c r="D49" i="6"/>
  <c r="E49" i="6"/>
  <c r="F49" i="6"/>
  <c r="C51" i="6"/>
  <c r="D51" i="6" s="1"/>
  <c r="C53" i="6"/>
  <c r="M53" i="6"/>
  <c r="C55" i="6"/>
  <c r="D55" i="6" s="1"/>
  <c r="C56" i="6"/>
  <c r="D56" i="6" s="1"/>
  <c r="C57" i="6"/>
  <c r="D57" i="6" s="1"/>
  <c r="C58" i="6"/>
  <c r="D58" i="6" s="1"/>
  <c r="E58" i="6" s="1"/>
  <c r="C62" i="1"/>
  <c r="C62" i="6" s="1"/>
  <c r="D62" i="1"/>
  <c r="D62" i="6" s="1"/>
  <c r="E62" i="1"/>
  <c r="E62" i="6" s="1"/>
  <c r="F62" i="1"/>
  <c r="F62" i="6" s="1"/>
  <c r="C65" i="6"/>
  <c r="D65" i="6" s="1"/>
  <c r="C68" i="6"/>
  <c r="M68" i="6" s="1"/>
  <c r="C69" i="6"/>
  <c r="D69" i="6" s="1"/>
  <c r="C70" i="6"/>
  <c r="C71" i="6"/>
  <c r="C72" i="6"/>
  <c r="D72" i="6" s="1"/>
  <c r="E72" i="6" s="1"/>
  <c r="F72" i="6" s="1"/>
  <c r="G72" i="6" s="1"/>
  <c r="H72" i="6" s="1"/>
  <c r="I72" i="6" s="1"/>
  <c r="J72" i="6" s="1"/>
  <c r="C73" i="6"/>
  <c r="D73" i="6" s="1"/>
  <c r="C74" i="6"/>
  <c r="L74" i="6" s="1"/>
  <c r="C75" i="6"/>
  <c r="M75" i="6" s="1"/>
  <c r="C77" i="6"/>
  <c r="D77" i="6" s="1"/>
  <c r="C84" i="1"/>
  <c r="L84" i="1" s="1"/>
  <c r="D84" i="1"/>
  <c r="D84" i="6" s="1"/>
  <c r="C86" i="6"/>
  <c r="D86" i="6" s="1"/>
  <c r="C87" i="1"/>
  <c r="M87" i="1" s="1"/>
  <c r="D87" i="1"/>
  <c r="D87" i="6" s="1"/>
  <c r="C88" i="1"/>
  <c r="C88" i="6" s="1"/>
  <c r="D88" i="1"/>
  <c r="D88" i="6" s="1"/>
  <c r="C90" i="1"/>
  <c r="C90" i="6" s="1"/>
  <c r="C91" i="1"/>
  <c r="C91" i="6" s="1"/>
  <c r="D91" i="1"/>
  <c r="D91" i="6" s="1"/>
  <c r="E91" i="1"/>
  <c r="E91" i="6" s="1"/>
  <c r="C92" i="1"/>
  <c r="C92" i="6" s="1"/>
  <c r="C93" i="1"/>
  <c r="C93" i="6" s="1"/>
  <c r="D93" i="1"/>
  <c r="D93" i="6" s="1"/>
  <c r="E93" i="1"/>
  <c r="E93" i="6" s="1"/>
  <c r="F93" i="1"/>
  <c r="F93" i="6" s="1"/>
  <c r="C94" i="1"/>
  <c r="C94" i="6" s="1"/>
  <c r="D94" i="1"/>
  <c r="D94" i="6" s="1"/>
  <c r="C96" i="6"/>
  <c r="D96" i="6" s="1"/>
  <c r="E96" i="6" s="1"/>
  <c r="F96" i="6" s="1"/>
  <c r="G96" i="6" s="1"/>
  <c r="H96" i="6" s="1"/>
  <c r="I96" i="6" s="1"/>
  <c r="J96" i="6" s="1"/>
  <c r="C97" i="1"/>
  <c r="C97" i="6" s="1"/>
  <c r="C98" i="6"/>
  <c r="D98" i="6" s="1"/>
  <c r="E98" i="6" s="1"/>
  <c r="F98" i="6" s="1"/>
  <c r="G98" i="6" s="1"/>
  <c r="H98" i="6" s="1"/>
  <c r="I98" i="6" s="1"/>
  <c r="J98" i="6" s="1"/>
  <c r="D99" i="6"/>
  <c r="E99" i="6" s="1"/>
  <c r="C100" i="1"/>
  <c r="C100" i="6" s="1"/>
  <c r="D90" i="1"/>
  <c r="D90" i="6" s="1"/>
  <c r="E90" i="1"/>
  <c r="E90" i="6" s="1"/>
  <c r="F90" i="1"/>
  <c r="F90" i="6" s="1"/>
  <c r="F100" i="1"/>
  <c r="F100" i="6" s="1"/>
  <c r="G90" i="1"/>
  <c r="G90" i="6" s="1"/>
  <c r="G100" i="1"/>
  <c r="G100" i="6" s="1"/>
  <c r="H90" i="1"/>
  <c r="H90" i="6" s="1"/>
  <c r="I90" i="1"/>
  <c r="I90" i="6" s="1"/>
  <c r="I100" i="1"/>
  <c r="I100" i="6" s="1"/>
  <c r="J90" i="1"/>
  <c r="J90" i="6" s="1"/>
  <c r="J100" i="1"/>
  <c r="J100" i="6" s="1"/>
  <c r="C102" i="1"/>
  <c r="D102" i="1"/>
  <c r="D102" i="6" s="1"/>
  <c r="E102" i="1"/>
  <c r="E102" i="6" s="1"/>
  <c r="C103" i="1"/>
  <c r="C105" i="1"/>
  <c r="C105" i="6" s="1"/>
  <c r="D105" i="1"/>
  <c r="D105" i="6" s="1"/>
  <c r="C107" i="6"/>
  <c r="C109" i="1"/>
  <c r="C109" i="6" s="1"/>
  <c r="D109" i="1"/>
  <c r="C110" i="6"/>
  <c r="D110" i="6" s="1"/>
  <c r="C111" i="1"/>
  <c r="L111" i="1" s="1"/>
  <c r="D111" i="1"/>
  <c r="C113" i="6"/>
  <c r="D113" i="6" s="1"/>
  <c r="E113" i="6" s="1"/>
  <c r="C114" i="6"/>
  <c r="D114" i="6" s="1"/>
  <c r="C115" i="1"/>
  <c r="C115" i="6" s="1"/>
  <c r="D115" i="1"/>
  <c r="D115" i="6" s="1"/>
  <c r="C118" i="6"/>
  <c r="L118" i="6" s="1"/>
  <c r="C119" i="1"/>
  <c r="C119" i="6" s="1"/>
  <c r="C117" i="6" s="1"/>
  <c r="P2" i="7" s="1"/>
  <c r="P2" i="8" s="1"/>
  <c r="Q24" i="8" s="1"/>
  <c r="C120" i="6"/>
  <c r="D120" i="6"/>
  <c r="C122" i="1"/>
  <c r="C122" i="6" s="1"/>
  <c r="D122" i="1"/>
  <c r="D122" i="6" s="1"/>
  <c r="C123" i="1"/>
  <c r="C123" i="6" s="1"/>
  <c r="C124" i="1"/>
  <c r="C124" i="6" s="1"/>
  <c r="D124" i="1"/>
  <c r="D124" i="6" s="1"/>
  <c r="C125" i="1"/>
  <c r="M125" i="1" s="1"/>
  <c r="C126" i="1"/>
  <c r="C126" i="6" s="1"/>
  <c r="D126" i="1"/>
  <c r="D126" i="6" s="1"/>
  <c r="C131" i="6"/>
  <c r="D131" i="6" s="1"/>
  <c r="E131" i="6" s="1"/>
  <c r="F131" i="6" s="1"/>
  <c r="G131" i="6" s="1"/>
  <c r="C132" i="6"/>
  <c r="D132" i="6" s="1"/>
  <c r="C133" i="6"/>
  <c r="D133" i="6" s="1"/>
  <c r="C135" i="6"/>
  <c r="D135" i="6" s="1"/>
  <c r="E135" i="6" s="1"/>
  <c r="C137" i="1"/>
  <c r="C137" i="6" s="1"/>
  <c r="D137" i="1"/>
  <c r="D137" i="6" s="1"/>
  <c r="E137" i="1"/>
  <c r="C139" i="6"/>
  <c r="D139" i="6"/>
  <c r="M140" i="6"/>
  <c r="C142" i="6"/>
  <c r="D142" i="6"/>
  <c r="E142" i="6" s="1"/>
  <c r="F142" i="6" s="1"/>
  <c r="G142" i="6" s="1"/>
  <c r="H142" i="6" s="1"/>
  <c r="I142" i="6" s="1"/>
  <c r="J142" i="6" s="1"/>
  <c r="C143" i="6"/>
  <c r="D143" i="6" s="1"/>
  <c r="C144" i="1"/>
  <c r="C144" i="6" s="1"/>
  <c r="C145" i="1"/>
  <c r="M145" i="1" s="1"/>
  <c r="C146" i="1"/>
  <c r="C146" i="6" s="1"/>
  <c r="D146" i="1"/>
  <c r="M146" i="1" s="1"/>
  <c r="E146" i="1"/>
  <c r="E146" i="6" s="1"/>
  <c r="C150" i="6"/>
  <c r="D150" i="6" s="1"/>
  <c r="E150" i="6" s="1"/>
  <c r="C154" i="1"/>
  <c r="C154" i="6" s="1"/>
  <c r="D154" i="1"/>
  <c r="D154" i="6" s="1"/>
  <c r="C155" i="1"/>
  <c r="C155" i="6" s="1"/>
  <c r="D155" i="1"/>
  <c r="D155" i="6" s="1"/>
  <c r="E155" i="1"/>
  <c r="E155" i="6" s="1"/>
  <c r="C156" i="1"/>
  <c r="L156" i="1" s="1"/>
  <c r="C8" i="6"/>
  <c r="C9" i="6"/>
  <c r="M9" i="6" s="1"/>
  <c r="C10" i="6"/>
  <c r="C11" i="6"/>
  <c r="D11" i="6" s="1"/>
  <c r="E11" i="6" s="1"/>
  <c r="C12" i="6"/>
  <c r="C13" i="6"/>
  <c r="C15" i="6"/>
  <c r="L15" i="6" s="1"/>
  <c r="C16" i="6"/>
  <c r="D16" i="6" s="1"/>
  <c r="C17" i="6"/>
  <c r="D17" i="6" s="1"/>
  <c r="L140" i="6"/>
  <c r="M136" i="6"/>
  <c r="L136" i="6"/>
  <c r="M130" i="6"/>
  <c r="L130" i="6"/>
  <c r="M118" i="6"/>
  <c r="L75" i="6"/>
  <c r="M74" i="6"/>
  <c r="R48" i="6"/>
  <c r="M20" i="6"/>
  <c r="L20" i="6"/>
  <c r="M15" i="6"/>
  <c r="M13" i="6"/>
  <c r="L13" i="6"/>
  <c r="M6" i="6"/>
  <c r="L6" i="6"/>
  <c r="D156" i="1"/>
  <c r="D156" i="6" s="1"/>
  <c r="E156" i="1"/>
  <c r="E156" i="6" s="1"/>
  <c r="F156" i="1"/>
  <c r="F156" i="6" s="1"/>
  <c r="G156" i="1"/>
  <c r="G156" i="6" s="1"/>
  <c r="H156" i="1"/>
  <c r="H156" i="6" s="1"/>
  <c r="I156" i="1"/>
  <c r="I156" i="6" s="1"/>
  <c r="J156" i="1"/>
  <c r="J156" i="6" s="1"/>
  <c r="F155" i="1"/>
  <c r="M155" i="1" s="1"/>
  <c r="G155" i="1"/>
  <c r="G155" i="6" s="1"/>
  <c r="H155" i="1"/>
  <c r="H155" i="6" s="1"/>
  <c r="I155" i="1"/>
  <c r="I155" i="6" s="1"/>
  <c r="J155" i="1"/>
  <c r="J155" i="6" s="1"/>
  <c r="E154" i="1"/>
  <c r="E154" i="6" s="1"/>
  <c r="F154" i="1"/>
  <c r="F154" i="6" s="1"/>
  <c r="G154" i="1"/>
  <c r="G154" i="6" s="1"/>
  <c r="G153" i="6" s="1"/>
  <c r="U6" i="7" s="1"/>
  <c r="U6" i="8" s="1"/>
  <c r="V28" i="8" s="1"/>
  <c r="H154" i="1"/>
  <c r="H154" i="6" s="1"/>
  <c r="H153" i="6" s="1"/>
  <c r="U7" i="7" s="1"/>
  <c r="U7" i="8" s="1"/>
  <c r="V29" i="8" s="1"/>
  <c r="I154" i="1"/>
  <c r="I154" i="6" s="1"/>
  <c r="L154" i="6" s="1"/>
  <c r="J154" i="1"/>
  <c r="J154" i="6" s="1"/>
  <c r="M17" i="1"/>
  <c r="E144" i="1"/>
  <c r="E144" i="6" s="1"/>
  <c r="F146" i="1"/>
  <c r="F146" i="6" s="1"/>
  <c r="F144" i="1"/>
  <c r="M144" i="1" s="1"/>
  <c r="G146" i="1"/>
  <c r="G146" i="6" s="1"/>
  <c r="H146" i="1"/>
  <c r="H146" i="6" s="1"/>
  <c r="I146" i="1"/>
  <c r="I146" i="6" s="1"/>
  <c r="J146" i="1"/>
  <c r="J146" i="6" s="1"/>
  <c r="D144" i="1"/>
  <c r="D144" i="6" s="1"/>
  <c r="G144" i="1"/>
  <c r="G144" i="6" s="1"/>
  <c r="H144" i="1"/>
  <c r="H144" i="6" s="1"/>
  <c r="L144" i="6" s="1"/>
  <c r="I144" i="1"/>
  <c r="J144" i="1"/>
  <c r="J144" i="6" s="1"/>
  <c r="E126" i="1"/>
  <c r="E126" i="6" s="1"/>
  <c r="F126" i="1"/>
  <c r="F126" i="6" s="1"/>
  <c r="G126" i="1"/>
  <c r="G126" i="6" s="1"/>
  <c r="H126" i="1"/>
  <c r="H126" i="6" s="1"/>
  <c r="I126" i="1"/>
  <c r="I126" i="6" s="1"/>
  <c r="J126" i="1"/>
  <c r="J126" i="6" s="1"/>
  <c r="F137" i="1"/>
  <c r="G137" i="1"/>
  <c r="G137" i="6" s="1"/>
  <c r="H137" i="1"/>
  <c r="M137" i="1" s="1"/>
  <c r="I137" i="1"/>
  <c r="J137" i="1"/>
  <c r="J137" i="6" s="1"/>
  <c r="E124" i="1"/>
  <c r="E124" i="6" s="1"/>
  <c r="F124" i="1"/>
  <c r="F124" i="6" s="1"/>
  <c r="G124" i="1"/>
  <c r="G124" i="6" s="1"/>
  <c r="H124" i="1"/>
  <c r="H124" i="6" s="1"/>
  <c r="I124" i="1"/>
  <c r="I124" i="6" s="1"/>
  <c r="J124" i="1"/>
  <c r="J124" i="6" s="1"/>
  <c r="E111" i="1"/>
  <c r="F111" i="1"/>
  <c r="G111" i="1"/>
  <c r="H111" i="1"/>
  <c r="I111" i="1"/>
  <c r="J111" i="1"/>
  <c r="E122" i="1"/>
  <c r="E122" i="6" s="1"/>
  <c r="F122" i="1"/>
  <c r="F122" i="6" s="1"/>
  <c r="G122" i="1"/>
  <c r="G122" i="6" s="1"/>
  <c r="H122" i="1"/>
  <c r="H122" i="6" s="1"/>
  <c r="I122" i="1"/>
  <c r="I122" i="6" s="1"/>
  <c r="J122" i="1"/>
  <c r="J122" i="6" s="1"/>
  <c r="E109" i="1"/>
  <c r="F109" i="1"/>
  <c r="L109" i="1" s="1"/>
  <c r="G109" i="1"/>
  <c r="H109" i="1"/>
  <c r="I109" i="1"/>
  <c r="I109" i="6" s="1"/>
  <c r="J109" i="1"/>
  <c r="J109" i="6" s="1"/>
  <c r="E88" i="1"/>
  <c r="M88" i="1" s="1"/>
  <c r="F88" i="1"/>
  <c r="F88" i="6" s="1"/>
  <c r="G88" i="1"/>
  <c r="G88" i="6" s="1"/>
  <c r="H88" i="1"/>
  <c r="H88" i="6" s="1"/>
  <c r="I88" i="1"/>
  <c r="I88" i="6" s="1"/>
  <c r="J88" i="1"/>
  <c r="J88" i="6" s="1"/>
  <c r="G62" i="1"/>
  <c r="G62" i="6" s="1"/>
  <c r="H62" i="1"/>
  <c r="H62" i="6" s="1"/>
  <c r="I62" i="1"/>
  <c r="I62" i="6" s="1"/>
  <c r="J62" i="1"/>
  <c r="J62" i="6" s="1"/>
  <c r="E120" i="6"/>
  <c r="F120" i="6" s="1"/>
  <c r="E87" i="1"/>
  <c r="F87" i="1"/>
  <c r="G87" i="1"/>
  <c r="G87" i="6" s="1"/>
  <c r="H87" i="1"/>
  <c r="H87" i="6" s="1"/>
  <c r="I87" i="1"/>
  <c r="J87" i="1"/>
  <c r="J87" i="6" s="1"/>
  <c r="G49" i="6"/>
  <c r="H49" i="6"/>
  <c r="I49" i="6"/>
  <c r="J49" i="6"/>
  <c r="E84" i="1"/>
  <c r="E84" i="6" s="1"/>
  <c r="F84" i="1"/>
  <c r="F84" i="6" s="1"/>
  <c r="G84" i="1"/>
  <c r="G84" i="6" s="1"/>
  <c r="H84" i="1"/>
  <c r="H84" i="6" s="1"/>
  <c r="I84" i="1"/>
  <c r="I84" i="6" s="1"/>
  <c r="J84" i="1"/>
  <c r="J84" i="6" s="1"/>
  <c r="E105" i="1"/>
  <c r="M105" i="1" s="1"/>
  <c r="F105" i="1"/>
  <c r="G105" i="1"/>
  <c r="G105" i="6" s="1"/>
  <c r="H105" i="1"/>
  <c r="H105" i="6" s="1"/>
  <c r="I105" i="1"/>
  <c r="J105" i="1"/>
  <c r="J105" i="6" s="1"/>
  <c r="F102" i="1"/>
  <c r="F102" i="6" s="1"/>
  <c r="G102" i="1"/>
  <c r="G102" i="6" s="1"/>
  <c r="H102" i="1"/>
  <c r="H102" i="6" s="1"/>
  <c r="I102" i="1"/>
  <c r="I102" i="6" s="1"/>
  <c r="J102" i="1"/>
  <c r="J102" i="6" s="1"/>
  <c r="G93" i="1"/>
  <c r="G93" i="6" s="1"/>
  <c r="H93" i="1"/>
  <c r="H93" i="6" s="1"/>
  <c r="I93" i="1"/>
  <c r="I93" i="6" s="1"/>
  <c r="J93" i="1"/>
  <c r="J93" i="6" s="1"/>
  <c r="F18" i="6"/>
  <c r="G18" i="6" s="1"/>
  <c r="H18" i="6" s="1"/>
  <c r="I18" i="6" s="1"/>
  <c r="E115" i="1"/>
  <c r="M115" i="1" s="1"/>
  <c r="F115" i="1"/>
  <c r="G115" i="1"/>
  <c r="G115" i="6" s="1"/>
  <c r="H115" i="1"/>
  <c r="H115" i="6" s="1"/>
  <c r="I115" i="1"/>
  <c r="I115" i="6" s="1"/>
  <c r="J115" i="1"/>
  <c r="J115" i="6" s="1"/>
  <c r="E94" i="1"/>
  <c r="E94" i="6" s="1"/>
  <c r="F94" i="1"/>
  <c r="F94" i="6" s="1"/>
  <c r="G94" i="1"/>
  <c r="G94" i="6" s="1"/>
  <c r="H94" i="1"/>
  <c r="H94" i="6" s="1"/>
  <c r="I94" i="1"/>
  <c r="I94" i="6" s="1"/>
  <c r="J94" i="1"/>
  <c r="J94" i="6" s="1"/>
  <c r="F91" i="1"/>
  <c r="F91" i="6" s="1"/>
  <c r="G91" i="1"/>
  <c r="G91" i="6" s="1"/>
  <c r="H91" i="1"/>
  <c r="H91" i="6" s="1"/>
  <c r="I91" i="1"/>
  <c r="I91" i="6" s="1"/>
  <c r="J91" i="1"/>
  <c r="J91" i="6" s="1"/>
  <c r="E27" i="6"/>
  <c r="F27" i="6" s="1"/>
  <c r="D149" i="6"/>
  <c r="L53" i="6"/>
  <c r="F4" i="2"/>
  <c r="F5" i="2"/>
  <c r="F6" i="2"/>
  <c r="F7" i="2"/>
  <c r="F3" i="2"/>
  <c r="L82" i="6"/>
  <c r="M82" i="6"/>
  <c r="L21" i="6"/>
  <c r="D125" i="1"/>
  <c r="D125" i="6" s="1"/>
  <c r="E125" i="1"/>
  <c r="E125" i="6" s="1"/>
  <c r="F125" i="1"/>
  <c r="F125" i="6" s="1"/>
  <c r="G125" i="1"/>
  <c r="G125" i="6" s="1"/>
  <c r="H125" i="1"/>
  <c r="H125" i="6" s="1"/>
  <c r="I125" i="1"/>
  <c r="I125" i="6" s="1"/>
  <c r="J125" i="1"/>
  <c r="J125" i="6" s="1"/>
  <c r="D123" i="1"/>
  <c r="M123" i="1" s="1"/>
  <c r="E123" i="1"/>
  <c r="E123" i="6" s="1"/>
  <c r="F123" i="1"/>
  <c r="G123" i="1"/>
  <c r="G123" i="6" s="1"/>
  <c r="H123" i="1"/>
  <c r="H123" i="6" s="1"/>
  <c r="I123" i="1"/>
  <c r="J123" i="1"/>
  <c r="J123" i="6" s="1"/>
  <c r="D119" i="1"/>
  <c r="D119" i="6" s="1"/>
  <c r="E119" i="1"/>
  <c r="E119" i="6" s="1"/>
  <c r="F119" i="1"/>
  <c r="F119" i="6" s="1"/>
  <c r="G119" i="1"/>
  <c r="G119" i="6" s="1"/>
  <c r="H119" i="1"/>
  <c r="H119" i="6" s="1"/>
  <c r="I119" i="1"/>
  <c r="I119" i="6" s="1"/>
  <c r="J119" i="1"/>
  <c r="J119" i="6" s="1"/>
  <c r="D103" i="1"/>
  <c r="D103" i="6" s="1"/>
  <c r="E103" i="1"/>
  <c r="F103" i="1"/>
  <c r="G103" i="1"/>
  <c r="G103" i="6" s="1"/>
  <c r="H103" i="1"/>
  <c r="H103" i="6" s="1"/>
  <c r="I103" i="1"/>
  <c r="L103" i="1" s="1"/>
  <c r="J103" i="1"/>
  <c r="J103" i="6" s="1"/>
  <c r="D97" i="1"/>
  <c r="D97" i="6" s="1"/>
  <c r="E97" i="1"/>
  <c r="E97" i="6" s="1"/>
  <c r="F97" i="1"/>
  <c r="F97" i="6" s="1"/>
  <c r="G97" i="1"/>
  <c r="G97" i="6" s="1"/>
  <c r="H97" i="1"/>
  <c r="H97" i="6" s="1"/>
  <c r="I97" i="1"/>
  <c r="I97" i="6" s="1"/>
  <c r="J97" i="1"/>
  <c r="J97" i="6" s="1"/>
  <c r="D92" i="1"/>
  <c r="D92" i="6" s="1"/>
  <c r="E92" i="1"/>
  <c r="E92" i="6" s="1"/>
  <c r="F92" i="1"/>
  <c r="F92" i="6" s="1"/>
  <c r="G92" i="1"/>
  <c r="G92" i="6" s="1"/>
  <c r="H92" i="1"/>
  <c r="H92" i="6" s="1"/>
  <c r="I92" i="1"/>
  <c r="I92" i="6" s="1"/>
  <c r="J92" i="1"/>
  <c r="J92" i="6" s="1"/>
  <c r="M6" i="1"/>
  <c r="M7" i="1"/>
  <c r="M8" i="1"/>
  <c r="M9" i="1"/>
  <c r="M10" i="1"/>
  <c r="M11" i="1"/>
  <c r="M12" i="1"/>
  <c r="M13" i="1"/>
  <c r="M14" i="1"/>
  <c r="M15" i="1"/>
  <c r="M16" i="1"/>
  <c r="M18" i="1"/>
  <c r="M20" i="1"/>
  <c r="M21" i="1"/>
  <c r="M22" i="1"/>
  <c r="M23" i="1"/>
  <c r="M24" i="1"/>
  <c r="M25" i="1"/>
  <c r="M26" i="1"/>
  <c r="M27" i="1"/>
  <c r="M28" i="1"/>
  <c r="M29" i="1"/>
  <c r="M30" i="1"/>
  <c r="M31" i="1"/>
  <c r="M32" i="1"/>
  <c r="M33" i="1"/>
  <c r="M34" i="1"/>
  <c r="M35" i="1"/>
  <c r="M36" i="1"/>
  <c r="M37" i="1"/>
  <c r="M40" i="1"/>
  <c r="M41" i="1"/>
  <c r="M42" i="1"/>
  <c r="M43" i="1"/>
  <c r="M44" i="1"/>
  <c r="M45" i="1"/>
  <c r="M48" i="1"/>
  <c r="M50" i="1"/>
  <c r="M51" i="1"/>
  <c r="M52" i="1"/>
  <c r="M53" i="1"/>
  <c r="M54" i="1"/>
  <c r="M55" i="1"/>
  <c r="M56" i="1"/>
  <c r="M57" i="1"/>
  <c r="M58" i="1"/>
  <c r="M62" i="1"/>
  <c r="M65" i="1"/>
  <c r="M66" i="1"/>
  <c r="M67" i="1"/>
  <c r="M68" i="1"/>
  <c r="M69" i="1"/>
  <c r="M70" i="1"/>
  <c r="M71" i="1"/>
  <c r="M72" i="1"/>
  <c r="M73" i="1"/>
  <c r="M74" i="1"/>
  <c r="M75" i="1"/>
  <c r="M77" i="1"/>
  <c r="M78" i="1"/>
  <c r="M79" i="1"/>
  <c r="M80" i="1"/>
  <c r="M81" i="1"/>
  <c r="M82" i="1"/>
  <c r="M85" i="1"/>
  <c r="M86" i="1"/>
  <c r="M92" i="1"/>
  <c r="M95" i="1"/>
  <c r="M96" i="1"/>
  <c r="L6" i="1"/>
  <c r="L7" i="1"/>
  <c r="L8" i="1"/>
  <c r="L9" i="1"/>
  <c r="L10" i="1"/>
  <c r="L11" i="1"/>
  <c r="L12" i="1"/>
  <c r="L13" i="1"/>
  <c r="L14" i="1"/>
  <c r="L15" i="1"/>
  <c r="L16" i="1"/>
  <c r="L17" i="1"/>
  <c r="L18" i="1"/>
  <c r="L20" i="1"/>
  <c r="L21" i="1"/>
  <c r="L22" i="1"/>
  <c r="L23" i="1"/>
  <c r="L24" i="1"/>
  <c r="L25" i="1"/>
  <c r="L26" i="1"/>
  <c r="L27" i="1"/>
  <c r="L28" i="1"/>
  <c r="L29" i="1"/>
  <c r="L30" i="1"/>
  <c r="L31" i="1"/>
  <c r="L32" i="1"/>
  <c r="L33" i="1"/>
  <c r="L34" i="1"/>
  <c r="L35" i="1"/>
  <c r="L36" i="1"/>
  <c r="L37" i="1"/>
  <c r="L40" i="1"/>
  <c r="L41" i="1"/>
  <c r="L42" i="1"/>
  <c r="L43" i="1"/>
  <c r="L44" i="1"/>
  <c r="L45" i="1"/>
  <c r="L48" i="1"/>
  <c r="L50" i="1"/>
  <c r="L51" i="1"/>
  <c r="L52" i="1"/>
  <c r="L53" i="1"/>
  <c r="L54" i="1"/>
  <c r="L55" i="1"/>
  <c r="L56" i="1"/>
  <c r="L57" i="1"/>
  <c r="L58" i="1"/>
  <c r="L65" i="1"/>
  <c r="L66" i="1"/>
  <c r="L67" i="1"/>
  <c r="L68" i="1"/>
  <c r="L69" i="1"/>
  <c r="L70" i="1"/>
  <c r="L71" i="1"/>
  <c r="L72" i="1"/>
  <c r="L73" i="1"/>
  <c r="L74" i="1"/>
  <c r="L75" i="1"/>
  <c r="L77" i="1"/>
  <c r="L78" i="1"/>
  <c r="L79" i="1"/>
  <c r="L80" i="1"/>
  <c r="L81" i="1"/>
  <c r="L82" i="1"/>
  <c r="L85" i="1"/>
  <c r="L86" i="1"/>
  <c r="L88" i="1"/>
  <c r="L95" i="1"/>
  <c r="L96" i="1"/>
  <c r="M98" i="1"/>
  <c r="M99" i="1"/>
  <c r="M104" i="1"/>
  <c r="M106" i="1"/>
  <c r="M107" i="1"/>
  <c r="M110" i="1"/>
  <c r="M111" i="1"/>
  <c r="M113" i="1"/>
  <c r="M114" i="1"/>
  <c r="M118" i="1"/>
  <c r="M120" i="1"/>
  <c r="M129" i="1"/>
  <c r="M130" i="1"/>
  <c r="M131" i="1"/>
  <c r="M132" i="1"/>
  <c r="M133" i="1"/>
  <c r="M134" i="1"/>
  <c r="M135" i="1"/>
  <c r="M136" i="1"/>
  <c r="M139" i="1"/>
  <c r="M140" i="1"/>
  <c r="M141" i="1"/>
  <c r="M142" i="1"/>
  <c r="M143" i="1"/>
  <c r="M148" i="1"/>
  <c r="M149" i="1"/>
  <c r="M150" i="1"/>
  <c r="M151" i="1"/>
  <c r="M152" i="1"/>
  <c r="M154" i="1"/>
  <c r="L107" i="1"/>
  <c r="L110" i="1"/>
  <c r="L113" i="1"/>
  <c r="L114" i="1"/>
  <c r="L118" i="1"/>
  <c r="L120" i="1"/>
  <c r="L123" i="1"/>
  <c r="L126" i="1"/>
  <c r="L129" i="1"/>
  <c r="L130" i="1"/>
  <c r="L131" i="1"/>
  <c r="L132" i="1"/>
  <c r="L133" i="1"/>
  <c r="L134" i="1"/>
  <c r="L135" i="1"/>
  <c r="L136" i="1"/>
  <c r="L139" i="1"/>
  <c r="L140" i="1"/>
  <c r="L141" i="1"/>
  <c r="L142" i="1"/>
  <c r="L143" i="1"/>
  <c r="L148" i="1"/>
  <c r="L149" i="1"/>
  <c r="L150" i="1"/>
  <c r="L151" i="1"/>
  <c r="L152" i="1"/>
  <c r="L154" i="1"/>
  <c r="L98" i="1"/>
  <c r="L99" i="1"/>
  <c r="L104" i="1"/>
  <c r="L106" i="1"/>
  <c r="L94" i="1"/>
  <c r="C60" i="1"/>
  <c r="C60" i="6" s="1"/>
  <c r="M91" i="5"/>
  <c r="M60" i="1"/>
  <c r="L60" i="1"/>
  <c r="B22" i="2"/>
  <c r="C89" i="6" l="1"/>
  <c r="L2" i="7" s="1"/>
  <c r="L2" i="8" s="1"/>
  <c r="M24" i="8" s="1"/>
  <c r="M148" i="6"/>
  <c r="L148" i="6"/>
  <c r="M103" i="6"/>
  <c r="L103" i="6"/>
  <c r="J59" i="6"/>
  <c r="H9" i="7" s="1"/>
  <c r="H9" i="8" s="1"/>
  <c r="I31" i="8" s="1"/>
  <c r="M109" i="6"/>
  <c r="L109" i="6"/>
  <c r="G59" i="6"/>
  <c r="H6" i="7" s="1"/>
  <c r="H6" i="8" s="1"/>
  <c r="I28" i="8" s="1"/>
  <c r="M119" i="6"/>
  <c r="L105" i="6"/>
  <c r="M105" i="6"/>
  <c r="E153" i="6"/>
  <c r="U4" i="7" s="1"/>
  <c r="U4" i="8" s="1"/>
  <c r="V26" i="8" s="1"/>
  <c r="L88" i="6"/>
  <c r="F59" i="6"/>
  <c r="H5" i="7" s="1"/>
  <c r="H5" i="8" s="1"/>
  <c r="I27" i="8" s="1"/>
  <c r="C59" i="6"/>
  <c r="H2" i="7" s="1"/>
  <c r="H2" i="8" s="1"/>
  <c r="I24" i="8" s="1"/>
  <c r="M60" i="6"/>
  <c r="L155" i="6"/>
  <c r="M155" i="6"/>
  <c r="M102" i="6"/>
  <c r="D153" i="6"/>
  <c r="U3" i="7" s="1"/>
  <c r="U3" i="8" s="1"/>
  <c r="V25" i="8" s="1"/>
  <c r="L62" i="6"/>
  <c r="J153" i="6"/>
  <c r="U9" i="7" s="1"/>
  <c r="U9" i="8" s="1"/>
  <c r="V31" i="8" s="1"/>
  <c r="C153" i="6"/>
  <c r="U2" i="7" s="1"/>
  <c r="U2" i="8" s="1"/>
  <c r="V24" i="8" s="1"/>
  <c r="M154" i="6"/>
  <c r="I61" i="6"/>
  <c r="I59" i="6" s="1"/>
  <c r="H8" i="7" s="1"/>
  <c r="H8" i="8" s="1"/>
  <c r="I30" i="8" s="1"/>
  <c r="N61" i="1"/>
  <c r="L125" i="1"/>
  <c r="L87" i="1"/>
  <c r="L14" i="6"/>
  <c r="M54" i="6"/>
  <c r="H61" i="6"/>
  <c r="H59" i="6" s="1"/>
  <c r="H7" i="7" s="1"/>
  <c r="H7" i="8" s="1"/>
  <c r="I29" i="8" s="1"/>
  <c r="H137" i="6"/>
  <c r="L137" i="6" s="1"/>
  <c r="M141" i="6"/>
  <c r="L145" i="1"/>
  <c r="M84" i="1"/>
  <c r="L97" i="1"/>
  <c r="L124" i="1"/>
  <c r="M109" i="1"/>
  <c r="C111" i="6"/>
  <c r="C108" i="6" s="1"/>
  <c r="N2" i="7" s="1"/>
  <c r="N2" i="8" s="1"/>
  <c r="O24" i="8" s="1"/>
  <c r="H100" i="1"/>
  <c r="H100" i="6" s="1"/>
  <c r="F109" i="6"/>
  <c r="C5" i="6"/>
  <c r="C2" i="7" s="1"/>
  <c r="C2" i="8" s="1"/>
  <c r="D24" i="8" s="1"/>
  <c r="E115" i="6"/>
  <c r="M115" i="6" s="1"/>
  <c r="M129" i="6"/>
  <c r="F155" i="6"/>
  <c r="F153" i="6" s="1"/>
  <c r="U5" i="7" s="1"/>
  <c r="U5" i="8" s="1"/>
  <c r="V27" i="8" s="1"/>
  <c r="M126" i="1"/>
  <c r="L41" i="6"/>
  <c r="D123" i="6"/>
  <c r="M123" i="6" s="1"/>
  <c r="L122" i="1"/>
  <c r="M103" i="1"/>
  <c r="L67" i="6"/>
  <c r="D138" i="6"/>
  <c r="S3" i="7" s="1"/>
  <c r="S3" i="8" s="1"/>
  <c r="T25" i="8" s="1"/>
  <c r="C84" i="6"/>
  <c r="C83" i="6" s="1"/>
  <c r="K2" i="7" s="1"/>
  <c r="K2" i="8" s="1"/>
  <c r="C125" i="6"/>
  <c r="C121" i="6" s="1"/>
  <c r="Q2" i="7" s="1"/>
  <c r="Q2" i="8" s="1"/>
  <c r="C145" i="6"/>
  <c r="C138" i="6" s="1"/>
  <c r="S2" i="7" s="1"/>
  <c r="S2" i="8" s="1"/>
  <c r="T24" i="8" s="1"/>
  <c r="L134" i="6"/>
  <c r="L144" i="1"/>
  <c r="M102" i="1"/>
  <c r="L146" i="1"/>
  <c r="C101" i="6"/>
  <c r="M2" i="7" s="1"/>
  <c r="M2" i="8" s="1"/>
  <c r="N24" i="8" s="1"/>
  <c r="C156" i="6"/>
  <c r="L156" i="6" s="1"/>
  <c r="L62" i="1"/>
  <c r="L137" i="1"/>
  <c r="L105" i="1"/>
  <c r="L115" i="1"/>
  <c r="M156" i="1"/>
  <c r="L68" i="6"/>
  <c r="E100" i="1"/>
  <c r="E100" i="6" s="1"/>
  <c r="L119" i="1"/>
  <c r="L102" i="1"/>
  <c r="M124" i="1"/>
  <c r="M122" i="1"/>
  <c r="M93" i="1"/>
  <c r="L66" i="6"/>
  <c r="M151" i="6"/>
  <c r="D100" i="1"/>
  <c r="L155" i="1"/>
  <c r="M119" i="1"/>
  <c r="M91" i="1"/>
  <c r="E88" i="6"/>
  <c r="M88" i="6" s="1"/>
  <c r="L93" i="1"/>
  <c r="M90" i="1"/>
  <c r="L92" i="1"/>
  <c r="M104" i="6"/>
  <c r="L106" i="6"/>
  <c r="L60" i="6"/>
  <c r="M21" i="6"/>
  <c r="D146" i="6"/>
  <c r="L146" i="6" s="1"/>
  <c r="L8" i="6"/>
  <c r="C87" i="6"/>
  <c r="C128" i="6"/>
  <c r="R2" i="7" s="1"/>
  <c r="R2" i="8" s="1"/>
  <c r="S24" i="8" s="1"/>
  <c r="M97" i="1"/>
  <c r="L91" i="1"/>
  <c r="M94" i="1"/>
  <c r="L90" i="1"/>
  <c r="M8" i="6"/>
  <c r="E24" i="6"/>
  <c r="F24" i="6" s="1"/>
  <c r="G24" i="6" s="1"/>
  <c r="H24" i="6" s="1"/>
  <c r="I24" i="6" s="1"/>
  <c r="J24" i="6" s="1"/>
  <c r="E86" i="6"/>
  <c r="F86" i="6" s="1"/>
  <c r="G86" i="6" s="1"/>
  <c r="H86" i="6" s="1"/>
  <c r="I86" i="6" s="1"/>
  <c r="J86" i="6" s="1"/>
  <c r="E143" i="6"/>
  <c r="F143" i="6" s="1"/>
  <c r="G143" i="6" s="1"/>
  <c r="H143" i="6" s="1"/>
  <c r="I143" i="6" s="1"/>
  <c r="J143" i="6" s="1"/>
  <c r="E23" i="6"/>
  <c r="F23" i="6" s="1"/>
  <c r="G23" i="6" s="1"/>
  <c r="H23" i="6" s="1"/>
  <c r="I23" i="6" s="1"/>
  <c r="J23" i="6" s="1"/>
  <c r="F36" i="6"/>
  <c r="G36" i="6" s="1"/>
  <c r="H36" i="6" s="1"/>
  <c r="I36" i="6" s="1"/>
  <c r="J36" i="6" s="1"/>
  <c r="E77" i="6"/>
  <c r="F77" i="6" s="1"/>
  <c r="G77" i="6" s="1"/>
  <c r="H77" i="6" s="1"/>
  <c r="I77" i="6" s="1"/>
  <c r="J77" i="6" s="1"/>
  <c r="F11" i="6"/>
  <c r="G11" i="6" s="1"/>
  <c r="H11" i="6" s="1"/>
  <c r="I11" i="6" s="1"/>
  <c r="J11" i="6" s="1"/>
  <c r="G27" i="6"/>
  <c r="H27" i="6" s="1"/>
  <c r="I27" i="6" s="1"/>
  <c r="J27" i="6" s="1"/>
  <c r="E73" i="6"/>
  <c r="F73" i="6" s="1"/>
  <c r="G73" i="6" s="1"/>
  <c r="H73" i="6" s="1"/>
  <c r="I73" i="6" s="1"/>
  <c r="J73" i="6" s="1"/>
  <c r="E32" i="6"/>
  <c r="F32" i="6" s="1"/>
  <c r="G32" i="6" s="1"/>
  <c r="H32" i="6" s="1"/>
  <c r="I32" i="6" s="1"/>
  <c r="J32" i="6" s="1"/>
  <c r="J18" i="6"/>
  <c r="L18" i="6" s="1"/>
  <c r="I117" i="6"/>
  <c r="P8" i="7" s="1"/>
  <c r="P8" i="8" s="1"/>
  <c r="Q30" i="8" s="1"/>
  <c r="G120" i="6"/>
  <c r="H120" i="6" s="1"/>
  <c r="I120" i="6" s="1"/>
  <c r="J120" i="6" s="1"/>
  <c r="J117" i="6" s="1"/>
  <c r="P9" i="7" s="1"/>
  <c r="P9" i="8" s="1"/>
  <c r="Q31" i="8" s="1"/>
  <c r="E29" i="6"/>
  <c r="F29" i="6" s="1"/>
  <c r="G29" i="6" s="1"/>
  <c r="H29" i="6" s="1"/>
  <c r="I29" i="6" s="1"/>
  <c r="J29" i="6" s="1"/>
  <c r="F37" i="6"/>
  <c r="G37" i="6" s="1"/>
  <c r="H37" i="6" s="1"/>
  <c r="I37" i="6" s="1"/>
  <c r="J37" i="6" s="1"/>
  <c r="G117" i="6"/>
  <c r="P6" i="7" s="1"/>
  <c r="P6" i="8" s="1"/>
  <c r="Q28" i="8" s="1"/>
  <c r="H131" i="6"/>
  <c r="I131" i="6" s="1"/>
  <c r="J131" i="6" s="1"/>
  <c r="J128" i="6" s="1"/>
  <c r="R9" i="7" s="1"/>
  <c r="R9" i="8" s="1"/>
  <c r="S31" i="8" s="1"/>
  <c r="F135" i="6"/>
  <c r="G135" i="6" s="1"/>
  <c r="H135" i="6" s="1"/>
  <c r="I135" i="6" s="1"/>
  <c r="J135" i="6" s="1"/>
  <c r="L69" i="6"/>
  <c r="E69" i="6"/>
  <c r="F69" i="6" s="1"/>
  <c r="G69" i="6" s="1"/>
  <c r="H69" i="6" s="1"/>
  <c r="I69" i="6" s="1"/>
  <c r="J69" i="6" s="1"/>
  <c r="E28" i="6"/>
  <c r="F28" i="6" s="1"/>
  <c r="G28" i="6" s="1"/>
  <c r="H28" i="6" s="1"/>
  <c r="I28" i="6" s="1"/>
  <c r="J28" i="6" s="1"/>
  <c r="L28" i="6" s="1"/>
  <c r="F117" i="6"/>
  <c r="P5" i="7" s="1"/>
  <c r="P5" i="8" s="1"/>
  <c r="Q27" i="8" s="1"/>
  <c r="E17" i="6"/>
  <c r="F17" i="6" s="1"/>
  <c r="G17" i="6" s="1"/>
  <c r="H17" i="6" s="1"/>
  <c r="I17" i="6" s="1"/>
  <c r="J17" i="6" s="1"/>
  <c r="M16" i="6"/>
  <c r="E16" i="6"/>
  <c r="F16" i="6" s="1"/>
  <c r="G16" i="6" s="1"/>
  <c r="H16" i="6" s="1"/>
  <c r="I16" i="6" s="1"/>
  <c r="J16" i="6" s="1"/>
  <c r="L16" i="6"/>
  <c r="E133" i="6"/>
  <c r="F133" i="6" s="1"/>
  <c r="G133" i="6" s="1"/>
  <c r="H133" i="6" s="1"/>
  <c r="I133" i="6" s="1"/>
  <c r="J133" i="6" s="1"/>
  <c r="E65" i="6"/>
  <c r="F65" i="6" s="1"/>
  <c r="G65" i="6" s="1"/>
  <c r="H65" i="6" s="1"/>
  <c r="I65" i="6" s="1"/>
  <c r="J65" i="6" s="1"/>
  <c r="D39" i="6"/>
  <c r="E3" i="7" s="1"/>
  <c r="E3" i="8" s="1"/>
  <c r="F25" i="8" s="1"/>
  <c r="D5" i="6"/>
  <c r="C3" i="7" s="1"/>
  <c r="C3" i="8" s="1"/>
  <c r="D25" i="8" s="1"/>
  <c r="D83" i="6"/>
  <c r="K3" i="7" s="1"/>
  <c r="K3" i="8" s="1"/>
  <c r="E132" i="6"/>
  <c r="F132" i="6" s="1"/>
  <c r="G132" i="6" s="1"/>
  <c r="H132" i="6" s="1"/>
  <c r="I132" i="6" s="1"/>
  <c r="J132" i="6" s="1"/>
  <c r="H45" i="6"/>
  <c r="I45" i="6" s="1"/>
  <c r="J45" i="6" s="1"/>
  <c r="E44" i="6"/>
  <c r="F44" i="6" s="1"/>
  <c r="G44" i="6" s="1"/>
  <c r="H44" i="6" s="1"/>
  <c r="I44" i="6" s="1"/>
  <c r="J44" i="6" s="1"/>
  <c r="M144" i="6"/>
  <c r="L123" i="6"/>
  <c r="M25" i="6"/>
  <c r="E139" i="6"/>
  <c r="D71" i="6"/>
  <c r="E71" i="6" s="1"/>
  <c r="F71" i="6" s="1"/>
  <c r="G71" i="6" s="1"/>
  <c r="H71" i="6" s="1"/>
  <c r="I71" i="6" s="1"/>
  <c r="J71" i="6" s="1"/>
  <c r="D26" i="6"/>
  <c r="E26" i="6" s="1"/>
  <c r="F26" i="6" s="1"/>
  <c r="G26" i="6" s="1"/>
  <c r="H26" i="6" s="1"/>
  <c r="I26" i="6" s="1"/>
  <c r="J26" i="6" s="1"/>
  <c r="C52" i="6"/>
  <c r="G2" i="7" s="1"/>
  <c r="G2" i="8" s="1"/>
  <c r="H24" i="8" s="1"/>
  <c r="C64" i="6"/>
  <c r="I2" i="7" s="1"/>
  <c r="I2" i="8" s="1"/>
  <c r="J24" i="8" s="1"/>
  <c r="P43" i="8" s="1"/>
  <c r="M40" i="6"/>
  <c r="G43" i="6"/>
  <c r="H43" i="6" s="1"/>
  <c r="I43" i="6" s="1"/>
  <c r="J43" i="6" s="1"/>
  <c r="L96" i="6"/>
  <c r="D59" i="6"/>
  <c r="H3" i="7" s="1"/>
  <c r="H3" i="8" s="1"/>
  <c r="I25" i="8" s="1"/>
  <c r="L102" i="6"/>
  <c r="M137" i="6"/>
  <c r="M96" i="6"/>
  <c r="M62" i="6"/>
  <c r="M36" i="6"/>
  <c r="L119" i="6"/>
  <c r="D10" i="6"/>
  <c r="M106" i="6"/>
  <c r="L43" i="6"/>
  <c r="L151" i="6"/>
  <c r="E117" i="6"/>
  <c r="P4" i="7" s="1"/>
  <c r="P4" i="8" s="1"/>
  <c r="Q26" i="8" s="1"/>
  <c r="L104" i="6"/>
  <c r="M142" i="6"/>
  <c r="D117" i="6"/>
  <c r="P3" i="7" s="1"/>
  <c r="P3" i="8" s="1"/>
  <c r="Q25" i="8" s="1"/>
  <c r="F128" i="6"/>
  <c r="R5" i="7" s="1"/>
  <c r="R5" i="8" s="1"/>
  <c r="S27" i="8" s="1"/>
  <c r="I153" i="6"/>
  <c r="U8" i="7" s="1"/>
  <c r="U8" i="8" s="1"/>
  <c r="V30" i="8" s="1"/>
  <c r="L7" i="6"/>
  <c r="L142" i="6"/>
  <c r="E128" i="6"/>
  <c r="R4" i="7" s="1"/>
  <c r="R4" i="8" s="1"/>
  <c r="S26" i="8" s="1"/>
  <c r="L40" i="6"/>
  <c r="M7" i="6"/>
  <c r="L25" i="6"/>
  <c r="D12" i="6"/>
  <c r="E12" i="6" s="1"/>
  <c r="F12" i="6" s="1"/>
  <c r="G12" i="6" s="1"/>
  <c r="H12" i="6" s="1"/>
  <c r="I12" i="6" s="1"/>
  <c r="J12" i="6" s="1"/>
  <c r="M48" i="6"/>
  <c r="D128" i="6"/>
  <c r="R3" i="7" s="1"/>
  <c r="R3" i="8" s="1"/>
  <c r="L72" i="6"/>
  <c r="L98" i="6"/>
  <c r="L9" i="6"/>
  <c r="H22" i="6"/>
  <c r="I22" i="6" s="1"/>
  <c r="J22" i="6" s="1"/>
  <c r="M72" i="6"/>
  <c r="M98" i="6"/>
  <c r="L129" i="6"/>
  <c r="C76" i="6"/>
  <c r="J2" i="7" s="1"/>
  <c r="J2" i="8" s="1"/>
  <c r="D147" i="6"/>
  <c r="T3" i="7" s="1"/>
  <c r="T3" i="8" s="1"/>
  <c r="U25" i="8" s="1"/>
  <c r="C147" i="6"/>
  <c r="T2" i="7" s="1"/>
  <c r="T2" i="8" s="1"/>
  <c r="U24" i="8" s="1"/>
  <c r="AK41" i="8" s="1"/>
  <c r="E149" i="6"/>
  <c r="F149" i="6" s="1"/>
  <c r="G149" i="6" s="1"/>
  <c r="F150" i="6"/>
  <c r="G150" i="6" s="1"/>
  <c r="H150" i="6" s="1"/>
  <c r="I150" i="6" s="1"/>
  <c r="J150" i="6" s="1"/>
  <c r="F147" i="6"/>
  <c r="T5" i="7" s="1"/>
  <c r="T5" i="8" s="1"/>
  <c r="U27" i="8" s="1"/>
  <c r="E114" i="6"/>
  <c r="F114" i="6" s="1"/>
  <c r="G114" i="6" s="1"/>
  <c r="H114" i="6" s="1"/>
  <c r="I114" i="6" s="1"/>
  <c r="J114" i="6" s="1"/>
  <c r="D112" i="6"/>
  <c r="O3" i="7" s="1"/>
  <c r="O3" i="8" s="1"/>
  <c r="P25" i="8" s="1"/>
  <c r="C112" i="6"/>
  <c r="O2" i="7" s="1"/>
  <c r="O2" i="8" s="1"/>
  <c r="P24" i="8" s="1"/>
  <c r="F113" i="6"/>
  <c r="E110" i="6"/>
  <c r="D107" i="6"/>
  <c r="D76" i="6"/>
  <c r="J3" i="7" s="1"/>
  <c r="J3" i="8" s="1"/>
  <c r="K25" i="8" s="1"/>
  <c r="E80" i="6"/>
  <c r="F80" i="6" s="1"/>
  <c r="G80" i="6" s="1"/>
  <c r="H80" i="6" s="1"/>
  <c r="I80" i="6" s="1"/>
  <c r="J80" i="6" s="1"/>
  <c r="D70" i="6"/>
  <c r="F58" i="6"/>
  <c r="G58" i="6" s="1"/>
  <c r="H58" i="6" s="1"/>
  <c r="I58" i="6" s="1"/>
  <c r="J58" i="6" s="1"/>
  <c r="E56" i="6"/>
  <c r="F56" i="6" s="1"/>
  <c r="G56" i="6" s="1"/>
  <c r="H56" i="6" s="1"/>
  <c r="I56" i="6" s="1"/>
  <c r="J56" i="6" s="1"/>
  <c r="E57" i="6"/>
  <c r="F57" i="6" s="1"/>
  <c r="G57" i="6" s="1"/>
  <c r="H57" i="6" s="1"/>
  <c r="I57" i="6" s="1"/>
  <c r="J57" i="6" s="1"/>
  <c r="L57" i="6" s="1"/>
  <c r="E55" i="6"/>
  <c r="D52" i="6"/>
  <c r="G3" i="7" s="1"/>
  <c r="G3" i="8" s="1"/>
  <c r="H25" i="8" s="1"/>
  <c r="E51" i="6"/>
  <c r="F51" i="6" s="1"/>
  <c r="G51" i="6" s="1"/>
  <c r="H51" i="6" s="1"/>
  <c r="I51" i="6" s="1"/>
  <c r="J51" i="6" s="1"/>
  <c r="J47" i="6" s="1"/>
  <c r="F9" i="7" s="1"/>
  <c r="F9" i="8" s="1"/>
  <c r="G31" i="8" s="1"/>
  <c r="D47" i="6"/>
  <c r="F3" i="7" s="1"/>
  <c r="F3" i="8" s="1"/>
  <c r="G25" i="8" s="1"/>
  <c r="E35" i="6"/>
  <c r="F35" i="6" s="1"/>
  <c r="G35" i="6" s="1"/>
  <c r="H35" i="6" s="1"/>
  <c r="I35" i="6" s="1"/>
  <c r="J35" i="6" s="1"/>
  <c r="M34" i="6"/>
  <c r="L34" i="6"/>
  <c r="C19" i="6"/>
  <c r="D2" i="7" s="1"/>
  <c r="D2" i="8" s="1"/>
  <c r="E24" i="8" s="1"/>
  <c r="M33" i="6"/>
  <c r="L33" i="6"/>
  <c r="L31" i="6"/>
  <c r="M31" i="6"/>
  <c r="D30" i="6"/>
  <c r="L48" i="6"/>
  <c r="M49" i="1"/>
  <c r="C49" i="6"/>
  <c r="L49" i="1"/>
  <c r="D121" i="6"/>
  <c r="Q3" i="7" s="1"/>
  <c r="Q3" i="8" s="1"/>
  <c r="R25" i="8" s="1"/>
  <c r="F121" i="6"/>
  <c r="Q5" i="7" s="1"/>
  <c r="Q5" i="8" s="1"/>
  <c r="E121" i="6"/>
  <c r="Q4" i="7" s="1"/>
  <c r="Q4" i="8" s="1"/>
  <c r="F99" i="6"/>
  <c r="G99" i="6" s="1"/>
  <c r="H99" i="6" s="1"/>
  <c r="I99" i="6" s="1"/>
  <c r="J99" i="6" s="1"/>
  <c r="L95" i="6"/>
  <c r="M94" i="6"/>
  <c r="L93" i="6"/>
  <c r="M93" i="6"/>
  <c r="M92" i="6"/>
  <c r="L92" i="6"/>
  <c r="M91" i="6"/>
  <c r="L91" i="6"/>
  <c r="E89" i="6"/>
  <c r="L4" i="7" s="1"/>
  <c r="L4" i="8" s="1"/>
  <c r="M26" i="8" s="1"/>
  <c r="L24" i="8"/>
  <c r="L25" i="8"/>
  <c r="M81" i="6"/>
  <c r="L81" i="6"/>
  <c r="L79" i="6"/>
  <c r="F24" i="8"/>
  <c r="E47" i="6" l="1"/>
  <c r="F4" i="7" s="1"/>
  <c r="F4" i="8" s="1"/>
  <c r="G26" i="8" s="1"/>
  <c r="F47" i="6"/>
  <c r="F5" i="7" s="1"/>
  <c r="F5" i="8" s="1"/>
  <c r="G27" i="8" s="1"/>
  <c r="E112" i="6"/>
  <c r="O4" i="7" s="1"/>
  <c r="O4" i="8" s="1"/>
  <c r="P26" i="8" s="1"/>
  <c r="R12" i="8"/>
  <c r="G5" i="9" s="1"/>
  <c r="G15" i="9" s="1"/>
  <c r="AL45" i="8"/>
  <c r="AL42" i="8"/>
  <c r="AL40" i="8"/>
  <c r="L114" i="6"/>
  <c r="I11" i="8"/>
  <c r="D4" i="9" s="1"/>
  <c r="D14" i="9" s="1"/>
  <c r="K24" i="8"/>
  <c r="F76" i="6"/>
  <c r="J5" i="7" s="1"/>
  <c r="J5" i="8" s="1"/>
  <c r="K27" i="8" s="1"/>
  <c r="O41" i="8"/>
  <c r="O40" i="8"/>
  <c r="R24" i="8"/>
  <c r="P11" i="8"/>
  <c r="F4" i="9" s="1"/>
  <c r="F14" i="9" s="1"/>
  <c r="L80" i="6"/>
  <c r="L65" i="6"/>
  <c r="M86" i="6"/>
  <c r="AL47" i="8"/>
  <c r="M24" i="6"/>
  <c r="D111" i="6"/>
  <c r="P40" i="8"/>
  <c r="E83" i="6"/>
  <c r="K4" i="7" s="1"/>
  <c r="K4" i="8" s="1"/>
  <c r="O47" i="8"/>
  <c r="P46" i="8"/>
  <c r="L84" i="6"/>
  <c r="M156" i="6"/>
  <c r="O46" i="8"/>
  <c r="M131" i="6"/>
  <c r="L115" i="6"/>
  <c r="P47" i="8"/>
  <c r="V34" i="8"/>
  <c r="M11" i="6"/>
  <c r="D100" i="6"/>
  <c r="L100" i="1"/>
  <c r="M100" i="1"/>
  <c r="L61" i="6"/>
  <c r="M146" i="6"/>
  <c r="I33" i="8"/>
  <c r="M87" i="6"/>
  <c r="L87" i="6"/>
  <c r="N61" i="6"/>
  <c r="M145" i="6"/>
  <c r="L145" i="6"/>
  <c r="L125" i="6"/>
  <c r="M125" i="6"/>
  <c r="O43" i="8"/>
  <c r="P42" i="8"/>
  <c r="M61" i="6"/>
  <c r="P45" i="8"/>
  <c r="O42" i="8"/>
  <c r="M84" i="6"/>
  <c r="L45" i="6"/>
  <c r="L132" i="6"/>
  <c r="L36" i="6"/>
  <c r="H47" i="6"/>
  <c r="F7" i="7" s="1"/>
  <c r="F7" i="8" s="1"/>
  <c r="G29" i="8" s="1"/>
  <c r="F39" i="6"/>
  <c r="E5" i="7" s="1"/>
  <c r="E5" i="8" s="1"/>
  <c r="F27" i="8" s="1"/>
  <c r="I47" i="6"/>
  <c r="F8" i="7" s="1"/>
  <c r="F8" i="8" s="1"/>
  <c r="G30" i="8" s="1"/>
  <c r="P41" i="8"/>
  <c r="L131" i="6"/>
  <c r="G128" i="6"/>
  <c r="R6" i="7" s="1"/>
  <c r="R6" i="8" s="1"/>
  <c r="S28" i="8" s="1"/>
  <c r="M114" i="6"/>
  <c r="AL46" i="8"/>
  <c r="L11" i="6"/>
  <c r="M23" i="6"/>
  <c r="L23" i="6"/>
  <c r="AL43" i="8"/>
  <c r="M44" i="6"/>
  <c r="M12" i="6"/>
  <c r="L44" i="6"/>
  <c r="I34" i="8"/>
  <c r="I36" i="8" s="1"/>
  <c r="M18" i="6"/>
  <c r="AL41" i="8"/>
  <c r="H128" i="6"/>
  <c r="R7" i="7" s="1"/>
  <c r="R7" i="8" s="1"/>
  <c r="S29" i="8" s="1"/>
  <c r="M45" i="6"/>
  <c r="M65" i="6"/>
  <c r="L37" i="6"/>
  <c r="L143" i="6"/>
  <c r="E10" i="6"/>
  <c r="M80" i="6"/>
  <c r="R11" i="8"/>
  <c r="G4" i="9" s="1"/>
  <c r="G14" i="9" s="1"/>
  <c r="AK40" i="8"/>
  <c r="L12" i="6"/>
  <c r="L22" i="6"/>
  <c r="E39" i="6"/>
  <c r="E4" i="7" s="1"/>
  <c r="E4" i="8" s="1"/>
  <c r="F26" i="8" s="1"/>
  <c r="L133" i="6"/>
  <c r="M37" i="6"/>
  <c r="V33" i="8"/>
  <c r="V36" i="8" s="1"/>
  <c r="L77" i="6"/>
  <c r="M143" i="6"/>
  <c r="AK47" i="8"/>
  <c r="M133" i="6"/>
  <c r="M28" i="6"/>
  <c r="M77" i="6"/>
  <c r="AK46" i="8"/>
  <c r="M29" i="6"/>
  <c r="AL44" i="8"/>
  <c r="E111" i="6"/>
  <c r="F111" i="6" s="1"/>
  <c r="G111" i="6" s="1"/>
  <c r="H111" i="6" s="1"/>
  <c r="I111" i="6" s="1"/>
  <c r="J111" i="6" s="1"/>
  <c r="L29" i="6"/>
  <c r="L32" i="6"/>
  <c r="L27" i="6"/>
  <c r="L86" i="6"/>
  <c r="AK45" i="8"/>
  <c r="I128" i="6"/>
  <c r="R8" i="7" s="1"/>
  <c r="R8" i="8" s="1"/>
  <c r="S30" i="8" s="1"/>
  <c r="F139" i="6"/>
  <c r="E138" i="6"/>
  <c r="S4" i="7" s="1"/>
  <c r="S4" i="8" s="1"/>
  <c r="T26" i="8" s="1"/>
  <c r="M26" i="6"/>
  <c r="S25" i="8"/>
  <c r="O45" i="8"/>
  <c r="AK44" i="8"/>
  <c r="M17" i="6"/>
  <c r="M69" i="6"/>
  <c r="M120" i="6"/>
  <c r="M32" i="6"/>
  <c r="M27" i="6"/>
  <c r="M99" i="6"/>
  <c r="AK43" i="8"/>
  <c r="L26" i="6"/>
  <c r="L120" i="6"/>
  <c r="M73" i="6"/>
  <c r="M43" i="6"/>
  <c r="P44" i="8"/>
  <c r="E76" i="6"/>
  <c r="J4" i="7" s="1"/>
  <c r="J4" i="8" s="1"/>
  <c r="K26" i="8" s="1"/>
  <c r="O44" i="8"/>
  <c r="D108" i="6"/>
  <c r="N3" i="7" s="1"/>
  <c r="N3" i="8" s="1"/>
  <c r="O25" i="8" s="1"/>
  <c r="AK42" i="8"/>
  <c r="M132" i="6"/>
  <c r="L17" i="6"/>
  <c r="L135" i="6"/>
  <c r="H117" i="6"/>
  <c r="P7" i="7" s="1"/>
  <c r="P7" i="8" s="1"/>
  <c r="Q29" i="8" s="1"/>
  <c r="L73" i="6"/>
  <c r="L24" i="6"/>
  <c r="E147" i="6"/>
  <c r="T4" i="7" s="1"/>
  <c r="T4" i="8" s="1"/>
  <c r="U26" i="8" s="1"/>
  <c r="M71" i="6"/>
  <c r="M22" i="6"/>
  <c r="M135" i="6"/>
  <c r="L71" i="6"/>
  <c r="L150" i="6"/>
  <c r="H149" i="6"/>
  <c r="G147" i="6"/>
  <c r="T6" i="7" s="1"/>
  <c r="T6" i="8" s="1"/>
  <c r="M150" i="6"/>
  <c r="G113" i="6"/>
  <c r="F112" i="6"/>
  <c r="O5" i="7" s="1"/>
  <c r="O5" i="8" s="1"/>
  <c r="P27" i="8" s="1"/>
  <c r="K11" i="8"/>
  <c r="E4" i="9" s="1"/>
  <c r="E14" i="9" s="1"/>
  <c r="F110" i="6"/>
  <c r="E107" i="6"/>
  <c r="D101" i="6"/>
  <c r="M3" i="7" s="1"/>
  <c r="M3" i="8" s="1"/>
  <c r="N25" i="8" s="1"/>
  <c r="D64" i="6"/>
  <c r="I3" i="7" s="1"/>
  <c r="I3" i="8" s="1"/>
  <c r="E70" i="6"/>
  <c r="L56" i="6"/>
  <c r="M57" i="6"/>
  <c r="M56" i="6"/>
  <c r="M58" i="6"/>
  <c r="L58" i="6"/>
  <c r="E52" i="6"/>
  <c r="G4" i="7" s="1"/>
  <c r="G4" i="8" s="1"/>
  <c r="H26" i="8" s="1"/>
  <c r="F55" i="6"/>
  <c r="K41" i="8"/>
  <c r="K42" i="8"/>
  <c r="K43" i="8"/>
  <c r="K44" i="8"/>
  <c r="K45" i="8"/>
  <c r="K46" i="8"/>
  <c r="K47" i="8"/>
  <c r="K40" i="8"/>
  <c r="L40" i="8"/>
  <c r="L41" i="8"/>
  <c r="L42" i="8"/>
  <c r="L43" i="8"/>
  <c r="L44" i="8"/>
  <c r="L45" i="8"/>
  <c r="L47" i="8"/>
  <c r="L46" i="8"/>
  <c r="L51" i="6"/>
  <c r="E12" i="8"/>
  <c r="C5" i="9" s="1"/>
  <c r="C15" i="9" s="1"/>
  <c r="G47" i="6"/>
  <c r="F6" i="7" s="1"/>
  <c r="F6" i="8" s="1"/>
  <c r="G28" i="8" s="1"/>
  <c r="M51" i="6"/>
  <c r="L35" i="6"/>
  <c r="M35" i="6"/>
  <c r="C11" i="8"/>
  <c r="B4" i="9" s="1"/>
  <c r="B14" i="9" s="1"/>
  <c r="E30" i="6"/>
  <c r="D19" i="6"/>
  <c r="D3" i="7" s="1"/>
  <c r="D3" i="8" s="1"/>
  <c r="E40" i="8"/>
  <c r="M49" i="6"/>
  <c r="L49" i="6"/>
  <c r="C47" i="6"/>
  <c r="F2" i="7" s="1"/>
  <c r="F2" i="8" s="1"/>
  <c r="M126" i="6"/>
  <c r="L126" i="6"/>
  <c r="P12" i="8"/>
  <c r="F5" i="9" s="1"/>
  <c r="F15" i="9" s="1"/>
  <c r="M124" i="6"/>
  <c r="L124" i="6"/>
  <c r="P13" i="8"/>
  <c r="F6" i="9" s="1"/>
  <c r="F16" i="9" s="1"/>
  <c r="R26" i="8"/>
  <c r="G121" i="6"/>
  <c r="Q6" i="7" s="1"/>
  <c r="Q6" i="8" s="1"/>
  <c r="P14" i="8"/>
  <c r="F7" i="9" s="1"/>
  <c r="F17" i="9" s="1"/>
  <c r="R27" i="8"/>
  <c r="L99" i="6"/>
  <c r="L97" i="6"/>
  <c r="M97" i="6"/>
  <c r="M95" i="6"/>
  <c r="L94" i="6"/>
  <c r="F89" i="6"/>
  <c r="L5" i="7" s="1"/>
  <c r="L5" i="8" s="1"/>
  <c r="M27" i="8" s="1"/>
  <c r="L26" i="8"/>
  <c r="F83" i="6"/>
  <c r="K5" i="7" s="1"/>
  <c r="K5" i="8" s="1"/>
  <c r="G76" i="6"/>
  <c r="J6" i="7" s="1"/>
  <c r="J6" i="8" s="1"/>
  <c r="G39" i="6"/>
  <c r="E6" i="7" s="1"/>
  <c r="E6" i="8" s="1"/>
  <c r="S33" i="8" l="1"/>
  <c r="D89" i="6"/>
  <c r="L3" i="7" s="1"/>
  <c r="L3" i="8" s="1"/>
  <c r="M25" i="8" s="1"/>
  <c r="M100" i="6"/>
  <c r="L100" i="6"/>
  <c r="M47" i="8"/>
  <c r="M43" i="8"/>
  <c r="M42" i="8"/>
  <c r="M45" i="8"/>
  <c r="M40" i="8"/>
  <c r="M46" i="8"/>
  <c r="M44" i="8"/>
  <c r="M41" i="8"/>
  <c r="S34" i="8"/>
  <c r="S36" i="8" s="1"/>
  <c r="F10" i="6"/>
  <c r="E5" i="6"/>
  <c r="C4" i="7" s="1"/>
  <c r="C4" i="8" s="1"/>
  <c r="D26" i="8" s="1"/>
  <c r="AM42" i="8"/>
  <c r="AN42" i="8"/>
  <c r="AM47" i="8"/>
  <c r="AN40" i="8"/>
  <c r="AM41" i="8"/>
  <c r="AN41" i="8"/>
  <c r="AM40" i="8"/>
  <c r="AM43" i="8"/>
  <c r="AN43" i="8"/>
  <c r="AM45" i="8"/>
  <c r="AN45" i="8"/>
  <c r="AM44" i="8"/>
  <c r="AN47" i="8"/>
  <c r="AN44" i="8"/>
  <c r="G139" i="6"/>
  <c r="F138" i="6"/>
  <c r="S5" i="7" s="1"/>
  <c r="S5" i="8" s="1"/>
  <c r="L111" i="6"/>
  <c r="AN46" i="8"/>
  <c r="R13" i="8"/>
  <c r="G6" i="9" s="1"/>
  <c r="G16" i="9" s="1"/>
  <c r="AM46" i="8"/>
  <c r="M111" i="6"/>
  <c r="Q34" i="8"/>
  <c r="E108" i="6"/>
  <c r="N4" i="7" s="1"/>
  <c r="N4" i="8" s="1"/>
  <c r="O26" i="8" s="1"/>
  <c r="Q33" i="8"/>
  <c r="Q36" i="8" s="1"/>
  <c r="AC45" i="8" s="1"/>
  <c r="U28" i="8"/>
  <c r="H147" i="6"/>
  <c r="T7" i="7" s="1"/>
  <c r="T7" i="8" s="1"/>
  <c r="I149" i="6"/>
  <c r="H113" i="6"/>
  <c r="G112" i="6"/>
  <c r="O6" i="7" s="1"/>
  <c r="O6" i="8" s="1"/>
  <c r="P28" i="8" s="1"/>
  <c r="F108" i="6"/>
  <c r="N5" i="7" s="1"/>
  <c r="N5" i="8" s="1"/>
  <c r="O27" i="8" s="1"/>
  <c r="G110" i="6"/>
  <c r="E101" i="6"/>
  <c r="M4" i="7" s="1"/>
  <c r="M4" i="8" s="1"/>
  <c r="F107" i="6"/>
  <c r="E64" i="6"/>
  <c r="I4" i="7" s="1"/>
  <c r="I4" i="8" s="1"/>
  <c r="F70" i="6"/>
  <c r="J25" i="8"/>
  <c r="I12" i="8"/>
  <c r="D5" i="9" s="1"/>
  <c r="D15" i="9" s="1"/>
  <c r="E13" i="8"/>
  <c r="C6" i="9" s="1"/>
  <c r="C16" i="9" s="1"/>
  <c r="F52" i="6"/>
  <c r="G55" i="6"/>
  <c r="F41" i="8"/>
  <c r="F42" i="8"/>
  <c r="F43" i="8"/>
  <c r="F44" i="8"/>
  <c r="F45" i="8"/>
  <c r="F46" i="8"/>
  <c r="F47" i="8"/>
  <c r="F40" i="8"/>
  <c r="E25" i="8"/>
  <c r="C12" i="8"/>
  <c r="B5" i="9" s="1"/>
  <c r="B15" i="9" s="1"/>
  <c r="F30" i="6"/>
  <c r="E19" i="6"/>
  <c r="D4" i="7" s="1"/>
  <c r="D4" i="8" s="1"/>
  <c r="G24" i="8"/>
  <c r="E11" i="8"/>
  <c r="C4" i="9" s="1"/>
  <c r="C14" i="9" s="1"/>
  <c r="H14" i="9" s="1"/>
  <c r="R28" i="8"/>
  <c r="P15" i="8"/>
  <c r="F8" i="9" s="1"/>
  <c r="F18" i="9" s="1"/>
  <c r="H121" i="6"/>
  <c r="Q7" i="7" s="1"/>
  <c r="Q7" i="8" s="1"/>
  <c r="G89" i="6"/>
  <c r="L6" i="7" s="1"/>
  <c r="L6" i="8" s="1"/>
  <c r="M28" i="8" s="1"/>
  <c r="L27" i="8"/>
  <c r="G83" i="6"/>
  <c r="K6" i="7" s="1"/>
  <c r="K6" i="8" s="1"/>
  <c r="H76" i="6"/>
  <c r="J7" i="7" s="1"/>
  <c r="J7" i="8" s="1"/>
  <c r="K28" i="8"/>
  <c r="H39" i="6"/>
  <c r="E7" i="7" s="1"/>
  <c r="E7" i="8" s="1"/>
  <c r="F28" i="8"/>
  <c r="K12" i="8" l="1"/>
  <c r="E5" i="9" s="1"/>
  <c r="E15" i="9" s="1"/>
  <c r="H15" i="9" s="1"/>
  <c r="G53" i="9" s="1"/>
  <c r="I53" i="9" s="1"/>
  <c r="AH40" i="8"/>
  <c r="AG41" i="8"/>
  <c r="AG46" i="8"/>
  <c r="AH44" i="8"/>
  <c r="AH47" i="8"/>
  <c r="AG42" i="8"/>
  <c r="AG44" i="8"/>
  <c r="AH45" i="8"/>
  <c r="AH43" i="8"/>
  <c r="AH42" i="8"/>
  <c r="AG43" i="8"/>
  <c r="AG45" i="8"/>
  <c r="AH46" i="8"/>
  <c r="AG47" i="8"/>
  <c r="AH41" i="8"/>
  <c r="AG40" i="8"/>
  <c r="AD45" i="8"/>
  <c r="G10" i="6"/>
  <c r="F5" i="6"/>
  <c r="C5" i="7" s="1"/>
  <c r="C5" i="8" s="1"/>
  <c r="D27" i="8" s="1"/>
  <c r="T27" i="8"/>
  <c r="R14" i="8"/>
  <c r="G7" i="9" s="1"/>
  <c r="G17" i="9" s="1"/>
  <c r="AC40" i="8"/>
  <c r="AD40" i="8"/>
  <c r="AD47" i="8"/>
  <c r="AD44" i="8"/>
  <c r="AC47" i="8"/>
  <c r="AC44" i="8"/>
  <c r="AC42" i="8"/>
  <c r="AD41" i="8"/>
  <c r="AC41" i="8"/>
  <c r="AD46" i="8"/>
  <c r="AC46" i="8"/>
  <c r="AD42" i="8"/>
  <c r="AC43" i="8"/>
  <c r="AD43" i="8"/>
  <c r="H139" i="6"/>
  <c r="G138" i="6"/>
  <c r="S6" i="7" s="1"/>
  <c r="S6" i="8" s="1"/>
  <c r="J149" i="6"/>
  <c r="I147" i="6"/>
  <c r="T8" i="7" s="1"/>
  <c r="T8" i="8" s="1"/>
  <c r="U29" i="8"/>
  <c r="I113" i="6"/>
  <c r="H112" i="6"/>
  <c r="O7" i="7" s="1"/>
  <c r="O7" i="8" s="1"/>
  <c r="P29" i="8" s="1"/>
  <c r="G108" i="6"/>
  <c r="N6" i="7" s="1"/>
  <c r="N6" i="8" s="1"/>
  <c r="O28" i="8" s="1"/>
  <c r="H110" i="6"/>
  <c r="F101" i="6"/>
  <c r="M5" i="7" s="1"/>
  <c r="M5" i="8" s="1"/>
  <c r="G107" i="6"/>
  <c r="N26" i="8"/>
  <c r="K13" i="8"/>
  <c r="E6" i="9" s="1"/>
  <c r="E16" i="9" s="1"/>
  <c r="F64" i="6"/>
  <c r="I5" i="7" s="1"/>
  <c r="I5" i="8" s="1"/>
  <c r="G70" i="6"/>
  <c r="J26" i="8"/>
  <c r="I13" i="8"/>
  <c r="D6" i="9" s="1"/>
  <c r="D16" i="9" s="1"/>
  <c r="G52" i="6"/>
  <c r="G6" i="7" s="1"/>
  <c r="G6" i="8" s="1"/>
  <c r="H55" i="6"/>
  <c r="G5" i="7"/>
  <c r="G5" i="8" s="1"/>
  <c r="G52" i="9"/>
  <c r="I52" i="9" s="1"/>
  <c r="F19" i="6"/>
  <c r="D5" i="7" s="1"/>
  <c r="D5" i="8" s="1"/>
  <c r="G30" i="6"/>
  <c r="C13" i="8"/>
  <c r="B6" i="9" s="1"/>
  <c r="B16" i="9" s="1"/>
  <c r="E26" i="8"/>
  <c r="E42" i="8" s="1"/>
  <c r="E41" i="8"/>
  <c r="G33" i="8"/>
  <c r="G34" i="8"/>
  <c r="I121" i="6"/>
  <c r="Q8" i="7" s="1"/>
  <c r="Q8" i="8" s="1"/>
  <c r="R29" i="8"/>
  <c r="P16" i="8"/>
  <c r="F9" i="9" s="1"/>
  <c r="F19" i="9" s="1"/>
  <c r="M122" i="6"/>
  <c r="H89" i="6"/>
  <c r="L7" i="7" s="1"/>
  <c r="L7" i="8" s="1"/>
  <c r="M29" i="8" s="1"/>
  <c r="L28" i="8"/>
  <c r="H83" i="6"/>
  <c r="K7" i="7" s="1"/>
  <c r="K7" i="8" s="1"/>
  <c r="L78" i="6"/>
  <c r="I76" i="6"/>
  <c r="J8" i="7" s="1"/>
  <c r="J8" i="8" s="1"/>
  <c r="K29" i="8"/>
  <c r="F29" i="8"/>
  <c r="I39" i="6"/>
  <c r="E8" i="7" s="1"/>
  <c r="E8" i="8" s="1"/>
  <c r="I139" i="6" l="1"/>
  <c r="H138" i="6"/>
  <c r="S7" i="7" s="1"/>
  <c r="S7" i="8" s="1"/>
  <c r="H10" i="6"/>
  <c r="G5" i="6"/>
  <c r="C6" i="7" s="1"/>
  <c r="C6" i="8" s="1"/>
  <c r="D28" i="8" s="1"/>
  <c r="T28" i="8"/>
  <c r="R15" i="8"/>
  <c r="G8" i="9" s="1"/>
  <c r="G18" i="9" s="1"/>
  <c r="U30" i="8"/>
  <c r="J147" i="6"/>
  <c r="T9" i="7" s="1"/>
  <c r="T9" i="8" s="1"/>
  <c r="M149" i="6"/>
  <c r="L149" i="6"/>
  <c r="J113" i="6"/>
  <c r="I112" i="6"/>
  <c r="O8" i="7" s="1"/>
  <c r="O8" i="8" s="1"/>
  <c r="P30" i="8" s="1"/>
  <c r="H108" i="6"/>
  <c r="N7" i="7" s="1"/>
  <c r="N7" i="8" s="1"/>
  <c r="O29" i="8" s="1"/>
  <c r="I110" i="6"/>
  <c r="H53" i="9"/>
  <c r="G101" i="6"/>
  <c r="M6" i="7" s="1"/>
  <c r="M6" i="8" s="1"/>
  <c r="H107" i="6"/>
  <c r="N27" i="8"/>
  <c r="K14" i="8"/>
  <c r="E7" i="9" s="1"/>
  <c r="E17" i="9" s="1"/>
  <c r="H16" i="9"/>
  <c r="G54" i="9" s="1"/>
  <c r="I54" i="9" s="1"/>
  <c r="J27" i="8"/>
  <c r="I14" i="8"/>
  <c r="D7" i="9" s="1"/>
  <c r="D17" i="9" s="1"/>
  <c r="G64" i="6"/>
  <c r="I6" i="7" s="1"/>
  <c r="I6" i="8" s="1"/>
  <c r="H70" i="6"/>
  <c r="H52" i="9"/>
  <c r="H27" i="8"/>
  <c r="E14" i="8"/>
  <c r="C7" i="9" s="1"/>
  <c r="C17" i="9" s="1"/>
  <c r="H52" i="6"/>
  <c r="G7" i="7" s="1"/>
  <c r="G7" i="8" s="1"/>
  <c r="I55" i="6"/>
  <c r="H28" i="8"/>
  <c r="E15" i="8"/>
  <c r="C8" i="9" s="1"/>
  <c r="C18" i="9" s="1"/>
  <c r="E27" i="8"/>
  <c r="C14" i="8"/>
  <c r="B7" i="9" s="1"/>
  <c r="B17" i="9" s="1"/>
  <c r="G19" i="6"/>
  <c r="D6" i="7" s="1"/>
  <c r="D6" i="8" s="1"/>
  <c r="H30" i="6"/>
  <c r="G36" i="8"/>
  <c r="J121" i="6"/>
  <c r="Q9" i="7" s="1"/>
  <c r="Q9" i="8" s="1"/>
  <c r="L122" i="6"/>
  <c r="P17" i="8"/>
  <c r="F10" i="9" s="1"/>
  <c r="F20" i="9" s="1"/>
  <c r="R30" i="8"/>
  <c r="I89" i="6"/>
  <c r="L8" i="7" s="1"/>
  <c r="L8" i="8" s="1"/>
  <c r="M30" i="8" s="1"/>
  <c r="L29" i="8"/>
  <c r="J83" i="6"/>
  <c r="K9" i="7" s="1"/>
  <c r="K9" i="8" s="1"/>
  <c r="I83" i="6"/>
  <c r="K8" i="7" s="1"/>
  <c r="K8" i="8" s="1"/>
  <c r="M85" i="6"/>
  <c r="L85" i="6"/>
  <c r="K30" i="8"/>
  <c r="J76" i="6"/>
  <c r="J9" i="7" s="1"/>
  <c r="J9" i="8" s="1"/>
  <c r="M78" i="6"/>
  <c r="F30" i="8"/>
  <c r="J39" i="6"/>
  <c r="E9" i="7" s="1"/>
  <c r="E9" i="8" s="1"/>
  <c r="L42" i="6"/>
  <c r="M42" i="6"/>
  <c r="I10" i="6" l="1"/>
  <c r="H5" i="6"/>
  <c r="C7" i="7" s="1"/>
  <c r="C7" i="8" s="1"/>
  <c r="D29" i="8" s="1"/>
  <c r="T29" i="8"/>
  <c r="R16" i="8"/>
  <c r="G9" i="9" s="1"/>
  <c r="G19" i="9" s="1"/>
  <c r="I138" i="6"/>
  <c r="S8" i="7" s="1"/>
  <c r="S8" i="8" s="1"/>
  <c r="J139" i="6"/>
  <c r="M139" i="6"/>
  <c r="U31" i="8"/>
  <c r="U33" i="8"/>
  <c r="U34" i="8"/>
  <c r="J112" i="6"/>
  <c r="O9" i="7" s="1"/>
  <c r="O9" i="8" s="1"/>
  <c r="P31" i="8" s="1"/>
  <c r="L113" i="6"/>
  <c r="M113" i="6"/>
  <c r="I108" i="6"/>
  <c r="N8" i="7" s="1"/>
  <c r="N8" i="8" s="1"/>
  <c r="O30" i="8" s="1"/>
  <c r="J110" i="6"/>
  <c r="H17" i="9"/>
  <c r="G55" i="9" s="1"/>
  <c r="I55" i="9" s="1"/>
  <c r="H101" i="6"/>
  <c r="M7" i="7" s="1"/>
  <c r="M7" i="8" s="1"/>
  <c r="I107" i="6"/>
  <c r="N28" i="8"/>
  <c r="K15" i="8"/>
  <c r="E8" i="9" s="1"/>
  <c r="E18" i="9" s="1"/>
  <c r="H54" i="9"/>
  <c r="H64" i="6"/>
  <c r="I7" i="7" s="1"/>
  <c r="I7" i="8" s="1"/>
  <c r="I70" i="6"/>
  <c r="J28" i="8"/>
  <c r="I15" i="8"/>
  <c r="D8" i="9" s="1"/>
  <c r="D18" i="9" s="1"/>
  <c r="I52" i="6"/>
  <c r="G8" i="7" s="1"/>
  <c r="G8" i="8" s="1"/>
  <c r="J55" i="6"/>
  <c r="J52" i="6" s="1"/>
  <c r="G9" i="7" s="1"/>
  <c r="G9" i="8" s="1"/>
  <c r="H31" i="8" s="1"/>
  <c r="H29" i="8"/>
  <c r="E16" i="8"/>
  <c r="C9" i="9" s="1"/>
  <c r="C19" i="9" s="1"/>
  <c r="H19" i="6"/>
  <c r="D7" i="7" s="1"/>
  <c r="D7" i="8" s="1"/>
  <c r="I30" i="6"/>
  <c r="E28" i="8"/>
  <c r="E44" i="8" s="1"/>
  <c r="C15" i="8"/>
  <c r="B8" i="9" s="1"/>
  <c r="B18" i="9" s="1"/>
  <c r="E43" i="8"/>
  <c r="I44" i="8"/>
  <c r="J41" i="8"/>
  <c r="J44" i="8"/>
  <c r="I43" i="8"/>
  <c r="J47" i="8"/>
  <c r="J43" i="8"/>
  <c r="I41" i="8"/>
  <c r="I46" i="8"/>
  <c r="I42" i="8"/>
  <c r="I47" i="8"/>
  <c r="J42" i="8"/>
  <c r="J46" i="8"/>
  <c r="I45" i="8"/>
  <c r="J45" i="8"/>
  <c r="J40" i="8"/>
  <c r="I40" i="8"/>
  <c r="R31" i="8"/>
  <c r="R33" i="8" s="1"/>
  <c r="P18" i="8"/>
  <c r="F11" i="9" s="1"/>
  <c r="F21" i="9" s="1"/>
  <c r="J89" i="6"/>
  <c r="L9" i="7" s="1"/>
  <c r="L9" i="8" s="1"/>
  <c r="M31" i="8" s="1"/>
  <c r="M33" i="8" s="1"/>
  <c r="M90" i="6"/>
  <c r="L90" i="6"/>
  <c r="L30" i="8"/>
  <c r="L31" i="8"/>
  <c r="L34" i="8" s="1"/>
  <c r="K31" i="8"/>
  <c r="K34" i="8" s="1"/>
  <c r="F31" i="8"/>
  <c r="F34" i="8"/>
  <c r="F33" i="8"/>
  <c r="F36" i="8" s="1"/>
  <c r="U36" i="8" l="1"/>
  <c r="L33" i="8"/>
  <c r="E18" i="8"/>
  <c r="C11" i="9" s="1"/>
  <c r="C21" i="9" s="1"/>
  <c r="J138" i="6"/>
  <c r="S9" i="7" s="1"/>
  <c r="S9" i="8" s="1"/>
  <c r="L139" i="6"/>
  <c r="M52" i="6"/>
  <c r="M55" i="6"/>
  <c r="L55" i="6"/>
  <c r="T30" i="8"/>
  <c r="R17" i="8"/>
  <c r="G10" i="9" s="1"/>
  <c r="G20" i="9" s="1"/>
  <c r="I5" i="6"/>
  <c r="C8" i="7" s="1"/>
  <c r="C8" i="8" s="1"/>
  <c r="D30" i="8" s="1"/>
  <c r="J10" i="6"/>
  <c r="L10" i="6"/>
  <c r="H55" i="9"/>
  <c r="P33" i="8"/>
  <c r="P34" i="8"/>
  <c r="J108" i="6"/>
  <c r="N9" i="7" s="1"/>
  <c r="N9" i="8" s="1"/>
  <c r="O31" i="8" s="1"/>
  <c r="L110" i="6"/>
  <c r="M110" i="6"/>
  <c r="H18" i="9"/>
  <c r="G56" i="9" s="1"/>
  <c r="H56" i="9" s="1"/>
  <c r="I101" i="6"/>
  <c r="M8" i="7" s="1"/>
  <c r="M8" i="8" s="1"/>
  <c r="J107" i="6"/>
  <c r="N29" i="8"/>
  <c r="K16" i="8"/>
  <c r="E9" i="9" s="1"/>
  <c r="E19" i="9" s="1"/>
  <c r="I64" i="6"/>
  <c r="I8" i="7" s="1"/>
  <c r="I8" i="8" s="1"/>
  <c r="J70" i="6"/>
  <c r="J29" i="8"/>
  <c r="I16" i="8"/>
  <c r="D9" i="9" s="1"/>
  <c r="D19" i="9" s="1"/>
  <c r="H30" i="8"/>
  <c r="E17" i="8"/>
  <c r="C10" i="9" s="1"/>
  <c r="C20" i="9" s="1"/>
  <c r="L52" i="6"/>
  <c r="I19" i="6"/>
  <c r="D8" i="7" s="1"/>
  <c r="D8" i="8" s="1"/>
  <c r="J30" i="6"/>
  <c r="E29" i="8"/>
  <c r="C16" i="8"/>
  <c r="B9" i="9" s="1"/>
  <c r="B19" i="9" s="1"/>
  <c r="R34" i="8"/>
  <c r="R36" i="8" s="1"/>
  <c r="M34" i="8"/>
  <c r="M36" i="8" s="1"/>
  <c r="L36" i="8"/>
  <c r="S45" i="8" s="1"/>
  <c r="S40" i="8"/>
  <c r="S42" i="8"/>
  <c r="T43" i="8"/>
  <c r="S43" i="8"/>
  <c r="T44" i="8"/>
  <c r="S44" i="8"/>
  <c r="K33" i="8"/>
  <c r="K36" i="8" s="1"/>
  <c r="Q47" i="8" s="1"/>
  <c r="H47" i="8"/>
  <c r="H42" i="8"/>
  <c r="G42" i="8"/>
  <c r="G41" i="8"/>
  <c r="G40" i="8"/>
  <c r="H41" i="8"/>
  <c r="H43" i="8"/>
  <c r="H40" i="8"/>
  <c r="H44" i="8"/>
  <c r="G43" i="8"/>
  <c r="G44" i="8"/>
  <c r="H45" i="8"/>
  <c r="G45" i="8"/>
  <c r="H46" i="8"/>
  <c r="G46" i="8"/>
  <c r="G47" i="8"/>
  <c r="T40" i="8" l="1"/>
  <c r="J5" i="6"/>
  <c r="C9" i="7" s="1"/>
  <c r="C9" i="8" s="1"/>
  <c r="D31" i="8" s="1"/>
  <c r="M10" i="6"/>
  <c r="T46" i="8"/>
  <c r="S47" i="8"/>
  <c r="P36" i="8"/>
  <c r="AA40" i="8" s="1"/>
  <c r="S46" i="8"/>
  <c r="T47" i="8"/>
  <c r="T45" i="8"/>
  <c r="T31" i="8"/>
  <c r="R18" i="8"/>
  <c r="G11" i="9" s="1"/>
  <c r="G21" i="9" s="1"/>
  <c r="AB41" i="8"/>
  <c r="AA41" i="8"/>
  <c r="AA43" i="8"/>
  <c r="AB44" i="8"/>
  <c r="AA44" i="8"/>
  <c r="O33" i="8"/>
  <c r="O34" i="8"/>
  <c r="I56" i="9"/>
  <c r="H19" i="9"/>
  <c r="G57" i="9" s="1"/>
  <c r="I57" i="9" s="1"/>
  <c r="J101" i="6"/>
  <c r="M9" i="7" s="1"/>
  <c r="M9" i="8" s="1"/>
  <c r="L107" i="6"/>
  <c r="M107" i="6"/>
  <c r="N30" i="8"/>
  <c r="K17" i="8"/>
  <c r="E10" i="9" s="1"/>
  <c r="E20" i="9" s="1"/>
  <c r="J64" i="6"/>
  <c r="I9" i="7" s="1"/>
  <c r="I9" i="8" s="1"/>
  <c r="L70" i="6"/>
  <c r="M70" i="6"/>
  <c r="J30" i="8"/>
  <c r="I17" i="8"/>
  <c r="D10" i="9" s="1"/>
  <c r="D20" i="9" s="1"/>
  <c r="H34" i="8"/>
  <c r="H33" i="8"/>
  <c r="H36" i="8" s="1"/>
  <c r="E45" i="8"/>
  <c r="C17" i="8"/>
  <c r="B10" i="9" s="1"/>
  <c r="B20" i="9" s="1"/>
  <c r="E30" i="8"/>
  <c r="E46" i="8" s="1"/>
  <c r="J19" i="6"/>
  <c r="D9" i="7" s="1"/>
  <c r="D9" i="8" s="1"/>
  <c r="L30" i="6"/>
  <c r="M30" i="6"/>
  <c r="AE41" i="8"/>
  <c r="AE40" i="8"/>
  <c r="AF40" i="8"/>
  <c r="AF41" i="8"/>
  <c r="AF43" i="8"/>
  <c r="AE43" i="8"/>
  <c r="AF42" i="8"/>
  <c r="AE42" i="8"/>
  <c r="AE44" i="8"/>
  <c r="AF44" i="8"/>
  <c r="AE45" i="8"/>
  <c r="AF45" i="8"/>
  <c r="AF46" i="8"/>
  <c r="AE46" i="8"/>
  <c r="AF47" i="8"/>
  <c r="AE47" i="8"/>
  <c r="U40" i="8"/>
  <c r="V40" i="8"/>
  <c r="U41" i="8"/>
  <c r="V41" i="8"/>
  <c r="V42" i="8"/>
  <c r="U42" i="8"/>
  <c r="V43" i="8"/>
  <c r="U43" i="8"/>
  <c r="V44" i="8"/>
  <c r="U44" i="8"/>
  <c r="V45" i="8"/>
  <c r="U45" i="8"/>
  <c r="V46" i="8"/>
  <c r="U46" i="8"/>
  <c r="U47" i="8"/>
  <c r="V47" i="8"/>
  <c r="T42" i="8"/>
  <c r="S41" i="8"/>
  <c r="T41" i="8"/>
  <c r="N43" i="8"/>
  <c r="N44" i="8"/>
  <c r="N45" i="8"/>
  <c r="N46" i="8"/>
  <c r="N47" i="8"/>
  <c r="N40" i="8"/>
  <c r="N41" i="8"/>
  <c r="N42" i="8"/>
  <c r="R40" i="8"/>
  <c r="Q41" i="8"/>
  <c r="R41" i="8"/>
  <c r="Q40" i="8"/>
  <c r="R42" i="8"/>
  <c r="Q42" i="8"/>
  <c r="Q43" i="8"/>
  <c r="R43" i="8"/>
  <c r="Q44" i="8"/>
  <c r="R44" i="8"/>
  <c r="R45" i="8"/>
  <c r="Q45" i="8"/>
  <c r="R46" i="8"/>
  <c r="Q46" i="8"/>
  <c r="R47" i="8"/>
  <c r="AB47" i="8" l="1"/>
  <c r="AA46" i="8"/>
  <c r="O36" i="8"/>
  <c r="Y47" i="8" s="1"/>
  <c r="AA47" i="8"/>
  <c r="AB46" i="8"/>
  <c r="AB45" i="8"/>
  <c r="AA45" i="8"/>
  <c r="T33" i="8"/>
  <c r="T34" i="8"/>
  <c r="AB43" i="8"/>
  <c r="AA42" i="8"/>
  <c r="AB42" i="8"/>
  <c r="AB40" i="8"/>
  <c r="D33" i="8"/>
  <c r="D36" i="8" s="1"/>
  <c r="D34" i="8"/>
  <c r="Y41" i="8"/>
  <c r="N31" i="8"/>
  <c r="N33" i="8" s="1"/>
  <c r="K18" i="8"/>
  <c r="E11" i="9" s="1"/>
  <c r="E21" i="9" s="1"/>
  <c r="H57" i="9"/>
  <c r="H20" i="9"/>
  <c r="G58" i="9" s="1"/>
  <c r="H58" i="9" s="1"/>
  <c r="J31" i="8"/>
  <c r="I18" i="8"/>
  <c r="D11" i="9" s="1"/>
  <c r="D21" i="9" s="1"/>
  <c r="E31" i="8"/>
  <c r="E33" i="8" s="1"/>
  <c r="C18" i="8"/>
  <c r="B11" i="9" s="1"/>
  <c r="B21" i="9" s="1"/>
  <c r="Z47" i="8" l="1"/>
  <c r="Z46" i="8"/>
  <c r="Y46" i="8"/>
  <c r="Y45" i="8"/>
  <c r="Z45" i="8"/>
  <c r="Y43" i="8"/>
  <c r="Y44" i="8"/>
  <c r="Z44" i="8"/>
  <c r="Z41" i="8"/>
  <c r="Z43" i="8"/>
  <c r="Z40" i="8"/>
  <c r="Y40" i="8"/>
  <c r="Y42" i="8"/>
  <c r="Z42" i="8"/>
  <c r="C40" i="8"/>
  <c r="D40" i="8"/>
  <c r="D41" i="8"/>
  <c r="C41" i="8"/>
  <c r="C42" i="8"/>
  <c r="D42" i="8"/>
  <c r="C43" i="8"/>
  <c r="D43" i="8"/>
  <c r="C44" i="8"/>
  <c r="D44" i="8"/>
  <c r="D45" i="8"/>
  <c r="C45" i="8"/>
  <c r="C46" i="8"/>
  <c r="D46" i="8"/>
  <c r="C47" i="8"/>
  <c r="T36" i="8"/>
  <c r="D47" i="8"/>
  <c r="I58" i="9"/>
  <c r="N34" i="8"/>
  <c r="N36" i="8" s="1"/>
  <c r="H21" i="9"/>
  <c r="L14" i="9" s="1"/>
  <c r="J33" i="8"/>
  <c r="J34" i="8"/>
  <c r="E47" i="8"/>
  <c r="E34" i="8"/>
  <c r="E36" i="8" s="1"/>
  <c r="G59" i="9" l="1"/>
  <c r="H59" i="9" s="1"/>
  <c r="Z32" i="9"/>
  <c r="AE14" i="9"/>
  <c r="AF14" i="9"/>
  <c r="I14" i="9"/>
  <c r="O14" i="9"/>
  <c r="N14" i="9" s="1"/>
  <c r="AI41" i="8"/>
  <c r="AJ41" i="8"/>
  <c r="AI40" i="8"/>
  <c r="AJ40" i="8"/>
  <c r="AI42" i="8"/>
  <c r="AJ42" i="8"/>
  <c r="AI43" i="8"/>
  <c r="AJ43" i="8"/>
  <c r="AI44" i="8"/>
  <c r="AJ44" i="8"/>
  <c r="AI45" i="8"/>
  <c r="AJ45" i="8"/>
  <c r="AI46" i="8"/>
  <c r="AJ46" i="8"/>
  <c r="AJ47" i="8"/>
  <c r="AI47" i="8"/>
  <c r="J36" i="8"/>
  <c r="W40" i="8"/>
  <c r="X40" i="8"/>
  <c r="X41" i="8"/>
  <c r="W41" i="8"/>
  <c r="X42" i="8"/>
  <c r="W42" i="8"/>
  <c r="X43" i="8"/>
  <c r="W43" i="8"/>
  <c r="W44" i="8"/>
  <c r="X44" i="8"/>
  <c r="X45" i="8"/>
  <c r="W45" i="8"/>
  <c r="X46" i="8"/>
  <c r="W46" i="8"/>
  <c r="W47" i="8"/>
  <c r="X47" i="8"/>
  <c r="I59" i="9" l="1"/>
  <c r="AH14" i="9"/>
  <c r="AB32" i="9" s="1"/>
  <c r="K14" i="9"/>
  <c r="J14" i="9"/>
  <c r="AA32" i="9" l="1"/>
</calcChain>
</file>

<file path=xl/sharedStrings.xml><?xml version="1.0" encoding="utf-8"?>
<sst xmlns="http://schemas.openxmlformats.org/spreadsheetml/2006/main" count="1377" uniqueCount="446">
  <si>
    <t>QLD</t>
  </si>
  <si>
    <t>NSW</t>
  </si>
  <si>
    <t>VIC</t>
  </si>
  <si>
    <t>TAS</t>
  </si>
  <si>
    <t>ACT</t>
  </si>
  <si>
    <t>SA</t>
  </si>
  <si>
    <t>NT</t>
  </si>
  <si>
    <t>WA</t>
  </si>
  <si>
    <t>Measures</t>
  </si>
  <si>
    <t>Domain 1: Health Security Surveillance</t>
  </si>
  <si>
    <t>Subdomain 1.1: Health Surveillance &amp; Epidemiological Investigation</t>
  </si>
  <si>
    <t>M17* - State health department participates in the Behavioral Risk Factor Surveillance System (BRFSS)</t>
  </si>
  <si>
    <t>M18 - Number of epidemiologists per 100,000 population in the state, by quintile</t>
  </si>
  <si>
    <t>M19* - State health department participates in the Epidemic Information Exchange (EpiX) System</t>
  </si>
  <si>
    <t>M20* - State health department participates in the National Electronic Disease Surveillance System (NEDSS)</t>
  </si>
  <si>
    <t>M22 - State health department has an electronic syndromic surveillance system that can report and exchange information</t>
  </si>
  <si>
    <t>M217 - State public health laboratory has implemented the laboratory information management system (LIMS) to exchange laboratory information and results electronically with hospitals, clinical labs, state epidemiology units, and federal agencies</t>
  </si>
  <si>
    <t>M220 - State has legal requirement for nongovernmental laboratories (e.g. clinical, hospital-based) in the state to send clinical isolates or specimens associated with reportable foodborne diseases to the state public health laboratory</t>
  </si>
  <si>
    <t>M256* - State public health laboratory participates in either of the following federal surveillance programs: Foodborne Diseases Active Surveillance Network (FoodNet) or National Molecular Subtyping Network for Foodborne Disease Surveillance (PulseNet)</t>
  </si>
  <si>
    <t>M23 - Percent of foodborne illness outbreaks reported to CDC by state and local public health departments for which a causative infectious agent is confirmed</t>
  </si>
  <si>
    <t>M289* - State health department participates in a broad prevention collaborative addressing health care-associated infections (HAIs)</t>
  </si>
  <si>
    <t>M290 - State has a public health veterinarian</t>
  </si>
  <si>
    <t>M265 - State uses an Electronic Death Registration System (EDRS)</t>
  </si>
  <si>
    <t>M801* - State public health laboratory participates in the Centers for Disease Control and Prevention (CDC)/(CDNA) Influenza surveillance program, and/or the World Health Organization (WHO) Influenza Surveillance Network</t>
  </si>
  <si>
    <t xml:space="preserve">Subdomain 1.2: Biological Monitoring &amp; Laboratory Testing </t>
  </si>
  <si>
    <t>M1* - Public Health Emergency Preparedness (PHEP) Cooperative Agreement-funded Laboratory Response Network chemical (LRN-C) laboratories collect, package, and ship samples properly during an LRN-C exercise</t>
  </si>
  <si>
    <t>M1314 - State public health chemical OR radiological terrorism/threat laboratory is accredited or certified by the College of American Pathologists (CAP) or Clinical Laboratory Improvement Amendments (CLIA)</t>
  </si>
  <si>
    <t>M208 - State public health laboratory has a permit for the importation and transportation of materials, organisms, and vectors controlled by USDA/APHIS (U.S. Department of Agriculture/ Animal and Plant Health Inspection Service)</t>
  </si>
  <si>
    <t>M8 - State public health laboratory has a plan for a six to eight week surge in testing capacity to respond to an outbreak or other public health event, with enough staffing capacity to work five 12-hour days for six to eight weeks in response to an infectious disease outbreak, such as novel influenza A (H1N1)</t>
  </si>
  <si>
    <t>M9 - State public health laboratory has a continuity of operations plan consistent with National Incident Management System (NIMS) guidelines</t>
  </si>
  <si>
    <t>M11 - State public health laboratory has a plan to receive specimens from sentinel clinical laboratories during nonbusiness hours</t>
  </si>
  <si>
    <t>M12 - State public health laboratory has the capacity in place to assure the timely transportation (pick-up and delivery) of samples 24/7/365 days to the appropriate public health Laboratory Response Network (LRN) reference laboratory</t>
  </si>
  <si>
    <t>M211 - Percent of 10 tests for infectious diseases that the state public health laboratory provides or assures, including the study of the characteristics of a disease or organism inblood tests for arbovirus, hepatitis C, Legionella, measles, mumps, Neisseria meningitides serotyping, Plasmodium identification, Salmonella serotyping, Shigella serotyping, and Varicella</t>
  </si>
  <si>
    <t>M216 - Percent of 15 tests for infectious diseases that the state public health laboratory provides or assures including: antimicrobial susceptibility testing confirmation for vancomycin resistant Staphylococcus aureus, Anaplasmosis (Anaplasma phagocytophilum), Babesiosis (Babesia sp.), botulinum toxin—mouse toxicity assay, Dengue Fever, Hantavirus serology, identification of unusual bacterial isolates, identification of fungal isolates, identification of parasites, Klebsiella pneumoniae Carbapenemase (blaKPC) by PCR, Legionella by culture or PCR, malaria by PCR, norovirus by PCR, Powassan virus, rabies</t>
  </si>
  <si>
    <t>M2 - Percent of Laboratory Response Network biological (LRN-B) proficiency tests successfully passed by Public Health Emergency Preparedness (PHEP) Cooperative Agreement-funded laboratories</t>
  </si>
  <si>
    <t xml:space="preserve">M3 - Percent of pulsed field gel electrophoresis (PFGE) subtyping data results for E. coli submitted to the CDC PulseNet national database within four working days of receiving samples from clinical laboratories </t>
  </si>
  <si>
    <t>M5 - Percent of chemical agents correctly identified and quantified from unknown samples during unannounced proficiency testing during the state’s Laboratory Response Network (LRN) Emergency Response Pop Proficiency Test (PopPT) Exercise</t>
  </si>
  <si>
    <t>M7 - Number of additional chemical agent detection methods—beyond the core methods—demonstrated by Laboratory Response Network chemical (LRN-C) Level 1 or 2 laboratories in the state</t>
  </si>
  <si>
    <t>M286 - Number of chemical threat and multi-hazards preparedness exercises or drills the state public health laboratory conducts or participates in annually</t>
  </si>
  <si>
    <t>M287 - Percent of pulsed field gel electrophoresis (PFGE) sub-typing data results for Listeria monocytogenes submitted by state and local public health laboratories to the CDC PulseNet national database within four working days of receiving samples from clinical laboratories</t>
  </si>
  <si>
    <t>M288 - Number of core chemical agent detection methods demonstrated by Level 1 or 2 LRN-C laboratories in the state</t>
  </si>
  <si>
    <t xml:space="preserve">M288 - State public health laboratory provides or assures testing for soil </t>
  </si>
  <si>
    <t>M911 - State has a high-capability laboratory to detect chemical threats (Level 1 or 2 LRN-C laboratory)</t>
  </si>
  <si>
    <t>Domain 2: Community Planning &amp; Engagement Coordination</t>
  </si>
  <si>
    <t>Subdomain 2.1: Cross-Sector / Community Collaboration</t>
  </si>
  <si>
    <t>M87 - State health department is accredited by the Public Health Accreditation Board (PHAB)</t>
  </si>
  <si>
    <t xml:space="preserve">M501 - Percent of the state’s population served by a comprehensive public health system, as determined through the National Longitudinal Survey of Public Health Systems </t>
  </si>
  <si>
    <t>M9031 - Percent of hospitals in the state that participate in health care preparedness coalitions supported through the federal Hospital Preparedness Program of the Office of the Assistant Secretary for Preparedness and Response</t>
  </si>
  <si>
    <t>M9032 - Percent of emergency medical service agencies in the state that participate in health care preparedness coalitions supported through the federal Hospital Preparedness Program of the Office of the Assistant Secretary for Preparedness and Response</t>
  </si>
  <si>
    <t>M9033 - Percent of emergency management agencies in the state that participate in health care preparedness coalitions supported through the federal Hospital Preparedness Program of the Office of the Assistant Secretary for Preparedness and Response</t>
  </si>
  <si>
    <t>M9034 - Percent of local health departments in the state that participate in health care preparedness coalitions supported through the federal Hospital Preparedness Program of the Office of the Assistant Secretary for Preparedness and Response</t>
  </si>
  <si>
    <t>Subdomain 2.2: Children &amp; Other At-Risk Populations</t>
  </si>
  <si>
    <t>M163 - Number of pediatricians per 100,000 population under 18 years old in the state</t>
  </si>
  <si>
    <t>M164 - Number of obstetricians and gynecologists per 100,000 female population in the state</t>
  </si>
  <si>
    <t>M170 - Percent of state children (0-18 years) who reside within 50 miles of a pediatric trauma center, including out-of-state centers</t>
  </si>
  <si>
    <t>M53B - Percent of youth who missed one or more days of school in past month due to concerns about safety</t>
  </si>
  <si>
    <t>Subdomain 2.3: Management of Volunteers during Emergencies</t>
  </si>
  <si>
    <t>M36* - State participates in Emergency System for Advance Registration of Volunteer Health Professionals (ESAR-VHP) Program and has a state volunteer registry</t>
  </si>
  <si>
    <t>M266 - Percent of the state’s population who live in a county with a Community Emergency Response Teams (CERT) (SES)</t>
  </si>
  <si>
    <t>M346 - Number of total Medical Reserve Corps members per 100,000 population in the state</t>
  </si>
  <si>
    <t>M176 - Number of Medical Reserve Corps (MRC) members who are physicians per 100,000 population in the state</t>
  </si>
  <si>
    <t>M179 - Number of Medical Reserve Corps (MRC) members who are nurses or advanced practice nurses per 100,000 population in the state</t>
  </si>
  <si>
    <t>M186 - Number of Medical Reserve Corps (MRC) members who are other health professionals per 100,000 population in the state</t>
  </si>
  <si>
    <t>Subdomain 2.4: Social Capital &amp; Cohesion</t>
  </si>
  <si>
    <t xml:space="preserve">M175 - Percent of voting-eligible population in the state participating in the highest
office election </t>
  </si>
  <si>
    <t>M188 - Percent of adults in the state who volunteer in their communities</t>
  </si>
  <si>
    <t>M189 - Number of annual volunteer hours per state resident, 15 years and older</t>
  </si>
  <si>
    <t>Domain 3: Incident &amp; Information Management</t>
  </si>
  <si>
    <t>M10* - State public health laboratory uses a rapid method (e.g., Health Alert Network (HAN), blast e-mail or fax) to send messages to their sentinel clinical laboratories and other partners</t>
  </si>
  <si>
    <t>M84 - State all hazards emergency management program is accredited by the Emergency Management Accreditation Program (EMAP)</t>
  </si>
  <si>
    <t>M107 - Percent of local health departments in the state with an emergency preparedness coordinator for states with local health departments</t>
  </si>
  <si>
    <t>M229* - State public health laboratory has a 24/7/365 contact system in place to use in case of an emergency</t>
  </si>
  <si>
    <t>M150* - State uses a system for tracking hospital bed availability during emergencies</t>
  </si>
  <si>
    <t>M701 - Average number of minutes for state health department staff with incident management lead roles to report for immediate emergency response duty</t>
  </si>
  <si>
    <t>M344 - State has adopted the Nurse Licensure Compact (NLC)</t>
  </si>
  <si>
    <t>M338* - State requires healthcare facilities to report healthcare-associated infections to the Centers for Disease Control and Prevention's (CDC's) National Health Safety Network (NHSN) or other systems</t>
  </si>
  <si>
    <t>M341* - State law includes a general provision regulating the release of personally identifiable information (PII) held by the health department</t>
  </si>
  <si>
    <t>M342* - State law requires healthcare facilities to report communicable diseases to a health department</t>
  </si>
  <si>
    <t>M345* - State has adopted Emergency Management Assistance Compact (EMAC) legislation</t>
  </si>
  <si>
    <t>Subdomain 3.2: Information Management</t>
  </si>
  <si>
    <t>Subdomain 3.1: Incident Management</t>
  </si>
  <si>
    <t>M64* - State has a public information and communication plan developed for a mass prophylaxis campaign</t>
  </si>
  <si>
    <t>M228 - Percent of households in the state with broadband in the home</t>
  </si>
  <si>
    <t>M906 - Percent of hospitals in the state that have demonstrated meaningful use of certified electronic health record technology (CEHRT). This includes the demonstration of meaningful use through either the Medicare or Medicaid EHR Incentive Programs. Critical Access hospitals are facilities with no more than 25 beds and located in a rural area further than 35 miles from the nearest hospital, and/or are located in a mountainous region</t>
  </si>
  <si>
    <t>M907 - Percent of hospitals in the state that have demonstrated meaningful use of certified electronic health record technology (CEHRT). This includes the demonstration of meaningful use through either the Medicare or Medicaid EHR Incentive Programs. Critical Access hospitals are facilities with no more than 25 beds and located in a rural area further than 35 miles from the nearest hospital, and/or are located in a mountainous region</t>
  </si>
  <si>
    <t>M1001 - The state's 911 authorities are capable of processing and interpreting location and caller information using Next Generation 911 infrastructure.</t>
  </si>
  <si>
    <t>Domain 4: Healthcare Delivery</t>
  </si>
  <si>
    <t>M140 - Number of emergency medical technicians (EMTs) and paramedics per 100,000 population in the state</t>
  </si>
  <si>
    <t>M331 - Percent of local emergency medical services (EMS) agencies that submit National EMS Information System (NEMSIS) compliant data (e.g., Version 2 in earlier years, Version 3 in later years) to the state</t>
  </si>
  <si>
    <t>M349 - State has adopted EMS Personnel Licensure Interstate CompAct (REPLICA) legislation</t>
  </si>
  <si>
    <t>M350U - The average length of time in minutes between EMS notification and arrival at a fatal motor vehicle crash (MVC) in urban areas</t>
  </si>
  <si>
    <t>M350R - The average length of time in minutes between EMS notification and arrival at a fatal motor vehicle crash (MVC) in rural areas</t>
  </si>
  <si>
    <t>Subdomain 4.2: Hospital and Physician Services</t>
  </si>
  <si>
    <t>Subdomain 4.1: Prehospital Care</t>
  </si>
  <si>
    <t>M147 - Median time in minutes from hospital emergency department (ED) arrival to ED departure for patients admitted to hospitals in the state (identifier ED-1)</t>
  </si>
  <si>
    <t>M152 - Percent of the state’s population who live within 50 miles of a trauma center, including out-of-state centers</t>
  </si>
  <si>
    <t>M160 - Number of physicians and surgeons per 100,000 population in the state</t>
  </si>
  <si>
    <t>M168 - Percent of the state’s population living within 100 miles of a burn center, including out-of-state centers</t>
  </si>
  <si>
    <t>M296 - Percent of hospitals in the state providing a specialty geriatric services program (includes general as well as specialized geriatric services, such as psychiatric geriatric services/Alzheimer care)</t>
  </si>
  <si>
    <t>M297 - Percent of hospitals in the state providing palliative care programs (includes both palliative care program and/or palliative care inpatient unit, but excludes pain management program, patient-controlled analgesia, and hospice program)</t>
  </si>
  <si>
    <t>M298 - Number of hospital airborne infection isolation room (AIIR) beds per 100,000 population in the state, including hospitals with AIIR rooms within 50 miles from neighboring states</t>
  </si>
  <si>
    <t>M167 - Number of active registered nurse (RN) and licensed practical nurse (LPN/(EN) licenses per 100,000 population in the state</t>
  </si>
  <si>
    <t>M299 - Risk-adjusted 30-day survival rate (percent) among Medicare beneficiaries hospitalized in the state for heart attack, heart failure, or pneumonia</t>
  </si>
  <si>
    <t>M300 - Percent of hospitals in the state with a top quality ranking (Grade A) on the Hospital Safety Score</t>
  </si>
  <si>
    <t>Subdomain 4.3: Long-Term Care</t>
  </si>
  <si>
    <t>M308 - Average number of nurse (RN) staffing hours per resident per day in nursing homes in the state</t>
  </si>
  <si>
    <t>M309 - Average number of nursing assistant (CNA) staffing hours per resident per day in nursing homes in the state</t>
  </si>
  <si>
    <t>M307 - Percent of long-stay nursing home residents in the state that are assessed and appropriately given the seasonal influenza vaccine</t>
  </si>
  <si>
    <t>M310 - Average number of licensed practical nurse (LPN) staffing hours per resident per day in nursing homes in the state</t>
  </si>
  <si>
    <t>M303B - Number of licensed skilled nursing facilities with deficiencies in compliance with CMS Emergency Preparedness requirements, per 100 facilities in the state (expressed as quintiles)</t>
  </si>
  <si>
    <t>M23NH - Number of disease outbreaks in nursing homes or assisted living facilities per 1,000 certified nursing home residents in a state</t>
  </si>
  <si>
    <t>Subdomain 4.4: Mental &amp; Behavioral Healthcare</t>
  </si>
  <si>
    <t>M316 - Percent of hospitals in the state providing psychiatric emergency services</t>
  </si>
  <si>
    <t>M317 - Percent of need met for mental health care in health professional shortage areas (HPSA) in the state</t>
  </si>
  <si>
    <t>M800 - Percent of the state’s population not living in an HRSA Mental Health Professional Shortage Area</t>
  </si>
  <si>
    <t>Subdomain 4.5: Home Care</t>
  </si>
  <si>
    <t>M291 - Percent of home health episodes of care in the state where the home health team determined whether their patient received a flu shot for the current flu season</t>
  </si>
  <si>
    <t>M292 - Percent of home health episodes of care in the state where the home health team began their patients' care in a timely manner</t>
  </si>
  <si>
    <t>M293 - Number of home health and personal care aides per 1,000 population in the state aged 65 or older</t>
  </si>
  <si>
    <t>Domain 5: Countermeasure Management</t>
  </si>
  <si>
    <t>Subdomain 5.1: Medical Materiel Management, Distribution, &amp; Dispensing</t>
  </si>
  <si>
    <t>M161 - Number of Pharmacists per 100,000 population in the state</t>
  </si>
  <si>
    <t>M60* - State has developed a written countermeasure management plan including Strategic National Stockpile (SNS) elements</t>
  </si>
  <si>
    <t>M270 - Percent of hospitals in the state participating in a group purchasing arrangement</t>
  </si>
  <si>
    <t>Subdomain 5.2: Countermeasure Utilization &amp; Effectiveness</t>
  </si>
  <si>
    <t>M24 - Percent of children ages 19-35 months in the state receiving recommended routine childhood vaccinations, including four or more doses of diphtheria, tetanus, and pertussis vaccine, three or more doses of poliovirus vaccine, one or more doses of any measles-containing vaccine, and three or more doses of Hepatitis B vaccine</t>
  </si>
  <si>
    <t>M32 - Percent of seniors age 65 and older in the state receiving a seasonal flu vaccination</t>
  </si>
  <si>
    <t>M33 - Percent of seniors age 65 and older in the state receiving a pneumococcal vaccination</t>
  </si>
  <si>
    <t>M34 - Percent of children aged 6 months to 4 years old in the state receiving a seasonal flu vaccination</t>
  </si>
  <si>
    <t>M35 - Percent of adults aged 18 years and older in the state receiving a seasonal flu vaccination</t>
  </si>
  <si>
    <t>Domain 6: Environmental &amp; Occupational Health</t>
  </si>
  <si>
    <t>Subdomain 6.1: Food &amp; Water Security</t>
  </si>
  <si>
    <t>M275_DW - State public health laboratory provides or assures testing for drinking water</t>
  </si>
  <si>
    <t>M275_PWW - State public health laboratory provides or assures testing for private well water</t>
  </si>
  <si>
    <t>M275_REC - State public health laboratory provides or assures testing for recreational water</t>
  </si>
  <si>
    <t>M275_SUR - State public health laboratory provides or assures testing for surface water</t>
  </si>
  <si>
    <t>M275_WST - State public health laboratory provides or assures testing for waste water</t>
  </si>
  <si>
    <t>M276 - Percent of 16 tests for different organisms or toxins that the state public health laboratory provides or assures to assist with foodborne disease outbreak investigations, including Bacillus cereus, Brucella sp., Campylobacter sp., Clostridium botulinum, Clostridium perfringens, Cryptosporidium sp., Cyclospora cayetanensis, Listeria monocytogenes, norovirus, Salmonella, Shigella, Staphylococcus aureus, STEC non-O157, STEC O157, Vibrio sp., Yersinia enterocolitica</t>
  </si>
  <si>
    <t>M195 - Percentage of community water systems in a state that meet all applicable health-based standard</t>
  </si>
  <si>
    <t>M925 - Percentage of community water systems in a state that meet all applicable nonhealth-based standards</t>
  </si>
  <si>
    <t>M23PC - Number of foodborne illness outbreaks reported to CDC by state and local public health departments for which a causative infectious agent is confirmed (per 1 million population)</t>
  </si>
  <si>
    <t>Subdomain 6.2: Environmental Monitoring</t>
  </si>
  <si>
    <t>M202 - State public health laboratory provides or assures testing for air samples</t>
  </si>
  <si>
    <t>M257_AIHA - State public health laboratory is certified or accredited by the American Industrial Hygiene Association (AIHA)</t>
  </si>
  <si>
    <t>M257_EPA - State public health laboratory is certified or accredited by the Environmental Protection Agency (EPA)</t>
  </si>
  <si>
    <t>M257_NELAC - State public health laboratory is certified or accredited by the National Environmental Laboratory Accreditation Conference (NELAC)</t>
  </si>
  <si>
    <t>M196* - State public health laboratory provides or assures testing for environmental samples in the event of suspected chemical terrorism</t>
  </si>
  <si>
    <t>M272 - Percent of 12 tests for different contaminants in environmental samples that the state public health laboratory provides or assures, including asbestos, explosives, gross alpha and gross beta, inorganic compounds (e.g., nitrates), metals, microbial, lead, persistent organic pollutants, pesticides (including organophosphates), pharmaceuticals, radon, or volatile organic compounds</t>
  </si>
  <si>
    <t>M23A - Number of disease outbreaks in a state due to animal contact per 1 million population</t>
  </si>
  <si>
    <t>Subdomain 6.3: Occupational Health</t>
  </si>
  <si>
    <t>M922 - Transportation Structural Integrity, percent of bridges that are in good or fair condition (not poor)</t>
  </si>
  <si>
    <t>M923 - Surface Water Control Structural Integrity, percent of High-Hazard Potential Dams that are in Fair or Satisfactory condition</t>
  </si>
  <si>
    <t>M928 - Housing Mitigation for Flood Hazards, population living in a community participating in the FEMA Community Rating System (communities with a CRS of 1 through 9) as a percent of all communities participating in the National Flood Insurance Program</t>
  </si>
  <si>
    <t>M929 - Flood Insurance Coverage, FEMA National Flood Insurance Policies (NFIP) in-force as a percentage of total housing units located in 100- and 500-year floodplains</t>
  </si>
  <si>
    <t>M334 - State has a climate change adaptation plan</t>
  </si>
  <si>
    <t>M530 - Percent of employed population in the state with some type of paid time off (PTO) benefit</t>
  </si>
  <si>
    <t>M531 - Percent of employed population in the state engaging in some work from home by telecommuting</t>
  </si>
  <si>
    <t>M705 - Percent of employed population (16 and older) in the state who work from home</t>
  </si>
  <si>
    <t>Foundational Measures</t>
  </si>
  <si>
    <t>M19</t>
  </si>
  <si>
    <t>M17</t>
  </si>
  <si>
    <t>M20</t>
  </si>
  <si>
    <t>M256</t>
  </si>
  <si>
    <t>M289</t>
  </si>
  <si>
    <t>M801</t>
  </si>
  <si>
    <t>M1</t>
  </si>
  <si>
    <t>M10</t>
  </si>
  <si>
    <t>M229</t>
  </si>
  <si>
    <t>M338</t>
  </si>
  <si>
    <t>M150</t>
  </si>
  <si>
    <t>M341</t>
  </si>
  <si>
    <t>M342</t>
  </si>
  <si>
    <t>M345</t>
  </si>
  <si>
    <t>M64</t>
  </si>
  <si>
    <t>M60</t>
  </si>
  <si>
    <t>M196</t>
  </si>
  <si>
    <t>M274</t>
  </si>
  <si>
    <t>Score</t>
  </si>
  <si>
    <t>Delphi Weighting</t>
  </si>
  <si>
    <t>Total</t>
  </si>
  <si>
    <t>M36</t>
  </si>
  <si>
    <t>FCHSS</t>
  </si>
  <si>
    <t>FCCPE</t>
  </si>
  <si>
    <t>FCCM</t>
  </si>
  <si>
    <t>FCEOH</t>
  </si>
  <si>
    <t>FC = Functional Capacity</t>
  </si>
  <si>
    <t>HSS = Health Security Surveillance</t>
  </si>
  <si>
    <t>CCPE = Community Planning and Engagement</t>
  </si>
  <si>
    <t>CM = Countermeasure Management</t>
  </si>
  <si>
    <t>EOH = Environmental and Occupational Health</t>
  </si>
  <si>
    <t>BMLT</t>
  </si>
  <si>
    <t>SCC</t>
  </si>
  <si>
    <t>INFM</t>
  </si>
  <si>
    <t>HPS</t>
  </si>
  <si>
    <t>HC</t>
  </si>
  <si>
    <t>FWS</t>
  </si>
  <si>
    <t>EM</t>
  </si>
  <si>
    <t>LTC</t>
  </si>
  <si>
    <t>MMMDD</t>
  </si>
  <si>
    <t>CUE</t>
  </si>
  <si>
    <t>NT Total</t>
  </si>
  <si>
    <t>WA Total</t>
  </si>
  <si>
    <t>Coefficient</t>
  </si>
  <si>
    <t>State</t>
  </si>
  <si>
    <t>HSS</t>
  </si>
  <si>
    <t>CPE</t>
  </si>
  <si>
    <t>CM</t>
  </si>
  <si>
    <t>FCIIM</t>
  </si>
  <si>
    <t>IIM= Incident and Information Management</t>
  </si>
  <si>
    <t>IIM</t>
  </si>
  <si>
    <t>EOH</t>
  </si>
  <si>
    <t>HCD = Health Care Delivery*</t>
  </si>
  <si>
    <t>* Healthcare Delivery does not incorporate the functional capacities</t>
  </si>
  <si>
    <t>Percentage 100</t>
  </si>
  <si>
    <t>https://www.agedcarequality.gov.au/providers/standards/standard-3</t>
  </si>
  <si>
    <t>Individual Measure Weight</t>
  </si>
  <si>
    <t>Weight</t>
  </si>
  <si>
    <t>M148 - Median time in minutes from hospital admission decision to emergency department (ED) departure for patients admitted to hospitals in the state (identifier ED2)</t>
  </si>
  <si>
    <t>M904 - Number of environmental scientists and specialists (including health) per 100,000 population in the state</t>
  </si>
  <si>
    <t>Subdomain 6.4: Workforce Resilience</t>
  </si>
  <si>
    <t>Subdomain 6.3: Physical Envrionment and Infrastructure</t>
  </si>
  <si>
    <t>Year</t>
  </si>
  <si>
    <t>PHSEI</t>
  </si>
  <si>
    <t>CSCC</t>
  </si>
  <si>
    <t>ARP</t>
  </si>
  <si>
    <t>MVDE</t>
  </si>
  <si>
    <t>INCM</t>
  </si>
  <si>
    <t>PC</t>
  </si>
  <si>
    <t>MBH</t>
  </si>
  <si>
    <t>PEI</t>
  </si>
  <si>
    <t>WR</t>
  </si>
  <si>
    <t>National</t>
  </si>
  <si>
    <t>M8 - State public health laboratory has a plan for a 6-8 week surge in testing capacity to respond to an outbreak or other public health event, with enough staffing capacity to work five 12-hour days for six to eight weeks in response to an infectious disease outbreak, such as novel influenza A (H1N1)</t>
  </si>
  <si>
    <t xml:space="preserve">M9 -  State public health laboratory has a continuity of operations plan consistent with National Incident Management System (NIMS) guidelines  </t>
  </si>
  <si>
    <t xml:space="preserve">M11 -  State public health laboratory has a plan to receive specimens from sentinel clinical laboratories during nonbusiness hours  </t>
  </si>
  <si>
    <t>M12 -  State public health laboratory has the capacity in place to assure the timely transportation  (pick-up and delivery) of samples 24/7/365 days to the appropriate public health Laboratory Response Network (LRN) reference laboratory</t>
  </si>
  <si>
    <t>M211 -  Percent of 10 tests for infectious diseases that the state public health laboratory provides or assures, including the study of the characteristics of a disease or organism in blood tests for arbovirus, hepatitis C, Legionella, measles, mumps, Neisseria meningitides serotyping, Plasmodium identification, Salmonella serotyping, Shigella serotyping, and Varicella</t>
  </si>
  <si>
    <t>M216 -  Percent of 15 tests for infectious diseases that the state public health laboratory provides or assures including: antimicrobial susceptibility testing confirmation for vancomycin resistant Staphylococcus aureus, Anaplasmosis (Anaplasma phagocytophilum), Babesiosis (Babesia sp.), botulinum toxin—mouse toxicity assay, Dengue Fever, Hantavirus serology, identification of unusual bacterial isolates, identification of fungal isolates, identification of parasites, Klebsiella pneumoniae Carbapenemase (blaKPC) by PCR, Legionella by culture or PCR, malaria by PCR, norovirus by PCR, Powassan virus, rabies</t>
  </si>
  <si>
    <t>M2 -  Percent of Laboratory Response Network biological (LRN-B) proficiency tests successfully passed by Public Health Emergency Preparedness (PHEP) Cooperative Agreement-funded laboratories</t>
  </si>
  <si>
    <t xml:space="preserve">M3 -  Percent of pulsed field gel electrophoresis (PFGE) subtyping data results for E. coli submitted to  the CDC PulseNet national database within four working days of receiving samples from clinical laboratories  </t>
  </si>
  <si>
    <t xml:space="preserve">M5 -  Percent of chemical agents correctly identified and quantified from unknown samples during unannounced proficiency testing during the state’s Laboratory Response Network (LRN) Emergency Response Pop Proficiency Test (PopPT) Exercise  </t>
  </si>
  <si>
    <t xml:space="preserve">M7 -  Number of additional chemical agent detection methods—beyond the core methods—demonstrated by Laboratory Response Network chemical (LRN-C) Level 1 or 2 laboratories in the state  </t>
  </si>
  <si>
    <t xml:space="preserve">M286 -  Number of chemical threat and multi-hazards preparedness exercises or drills the state public health laboratory conducts or participates in annually  </t>
  </si>
  <si>
    <t xml:space="preserve">M287 -  Percent of pulsed field gel electrophoresis (PFGE) sub-typing data results for Listeria monocytogenes submitted by state and local public health laboratories to the CDC PulseNet national database within four working days of receiving samples from clinical laboratories  </t>
  </si>
  <si>
    <t xml:space="preserve">M288 -  Number of core chemical agent detection methods demonstrated by Level 1 or 2 LRN-C laboratories in the state  </t>
  </si>
  <si>
    <t xml:space="preserve">M911 -  State public health laboratory provides or assures testing for soil  </t>
  </si>
  <si>
    <t xml:space="preserve">M902 -  State has a high-capability laboratory to detect chemical threats (Level 1 or 2 LRN-C laboratory)  </t>
  </si>
  <si>
    <t>M906 -  Percent of hospitals in the state that have demonstrated meaningful use of certified electronic health record technology (CEHRT). This includes the demonstration of meaningful use through either the Medicare or Medicaid EHR Incentive Programs. Critical Access hospitals are facilities with no more than 25 beds and located in a rural area further than 35 miles from the nearest hospital, and/or are located in a mountainous region.</t>
  </si>
  <si>
    <t xml:space="preserve">M907 - Percent of office-based medical doctors and doctors of osteopathy in the state that have demonstrated meaningful use of certified electronic health record technology (CEHRT). This includes the demonstration of meaningful use through either the Medicare or Medicaid EHR Incentive Programs.  </t>
  </si>
  <si>
    <t>Subdomain 6.3: Physical Environment and Infrastructure</t>
  </si>
  <si>
    <t>Weighting</t>
  </si>
  <si>
    <t>HD</t>
  </si>
  <si>
    <t>Weights</t>
  </si>
  <si>
    <t>QLD Total</t>
  </si>
  <si>
    <t>NSW Total</t>
  </si>
  <si>
    <t>VIC Total</t>
  </si>
  <si>
    <t>TAS Total</t>
  </si>
  <si>
    <t>ACT Total</t>
  </si>
  <si>
    <t>SA Total</t>
  </si>
  <si>
    <t>Number of Measures</t>
  </si>
  <si>
    <t>Weights Func Cap</t>
  </si>
  <si>
    <t>State Average</t>
  </si>
  <si>
    <t>State Sum Weight</t>
  </si>
  <si>
    <t>National Average</t>
  </si>
  <si>
    <t>Lower Cl</t>
  </si>
  <si>
    <t>Upper Cl</t>
  </si>
  <si>
    <t>SD</t>
  </si>
  <si>
    <t>Count</t>
  </si>
  <si>
    <t>99 Cl</t>
  </si>
  <si>
    <t>MoE</t>
  </si>
  <si>
    <t>Domain</t>
  </si>
  <si>
    <t>Averages</t>
  </si>
  <si>
    <t>Average</t>
  </si>
  <si>
    <t>State Summaries</t>
  </si>
  <si>
    <t>Lower</t>
  </si>
  <si>
    <t>Upper</t>
  </si>
  <si>
    <t>99% Cl</t>
  </si>
  <si>
    <t>ABS Location of Work</t>
  </si>
  <si>
    <t>Source:</t>
  </si>
  <si>
    <t>Source: --- Not available ---</t>
  </si>
  <si>
    <t xml:space="preserve">Source: --- Data not available --- </t>
  </si>
  <si>
    <t>Subdomain 6.4: Built Environment</t>
  </si>
  <si>
    <t>Respective Environmental Department</t>
  </si>
  <si>
    <t xml:space="preserve">Source: </t>
  </si>
  <si>
    <t>Source: --- Data not available ---</t>
  </si>
  <si>
    <t>M922 - Transportation Structural Integrity, percent of bridges that are in good or fair condition (not poor</t>
  </si>
  <si>
    <t>DoH</t>
  </si>
  <si>
    <t>Communicable Diseases Intelligence - Australia’s notifiable disease status, 2015:
Annual report of the National Notifiable
Diseases Surveillance System</t>
  </si>
  <si>
    <t>https://joboutlook.gov.au/Occupation?code=2343</t>
  </si>
  <si>
    <t>ABS Census 2016, Customised Report</t>
  </si>
  <si>
    <t>Respective of Department of Primary Industries</t>
  </si>
  <si>
    <t>National Plant Biosecurity Diagnostic Network (NPBDN)</t>
  </si>
  <si>
    <t>M274* - State participates in the National Plant Diagnostic Network (NPDN)</t>
  </si>
  <si>
    <t>Respective DoH State</t>
  </si>
  <si>
    <t>M273 - State public health laboratory provides or assures testing for hazardous waste</t>
  </si>
  <si>
    <t>Source: *** Check Data ***</t>
  </si>
  <si>
    <t>Respective DoH for each state</t>
  </si>
  <si>
    <t>Source: --- Data not available --- NATA?</t>
  </si>
  <si>
    <t>NATA</t>
  </si>
  <si>
    <t>Department of Agriculture, Water and the Environment</t>
  </si>
  <si>
    <t>Australian Institute for Occupational Hygiene</t>
  </si>
  <si>
    <t>QLD - Annual Report 2012</t>
  </si>
  <si>
    <t>SA - OzFoodNet
Enhancing Foodborne
Disease Surveillance Across
Australia - Annual Report 2014</t>
  </si>
  <si>
    <t>WA - Foodborne disease surveillance and outbreak investigations in Western Australia 2019 annual report</t>
  </si>
  <si>
    <t>NSW - OzFoodNetwork Annual Surveillance Report</t>
  </si>
  <si>
    <t>Respective Health Department</t>
  </si>
  <si>
    <t>M275_PWW - State public health laboratory provides or assures testing for private well wate</t>
  </si>
  <si>
    <t>Respective Department of Health</t>
  </si>
  <si>
    <t>AIHW - 2009 Vaccination Survey</t>
  </si>
  <si>
    <t>DoH - https://www.health.gov.au/health-topics/immunisation/childhood-immunisation-coverage/current-coverage-data-tables-for-all-children#2-year-olds</t>
  </si>
  <si>
    <t>Australian Immunisation Register (AIR)</t>
  </si>
  <si>
    <t>DoH  - https://www.health.gov.au/health-topics/immunisation/childhood-immunisation-coverage/current-coverage-data-tables-for-all-children#2-year-olds</t>
  </si>
  <si>
    <t>APHA - Activity Based Funding for Australian Public Hospitals</t>
  </si>
  <si>
    <t xml:space="preserve">Activity Based Funding National Framework and Implementation Plan </t>
  </si>
  <si>
    <t>ABS - Census 2016</t>
  </si>
  <si>
    <t xml:space="preserve">APHRA - Registration Data Table </t>
  </si>
  <si>
    <t>Respective DoH</t>
  </si>
  <si>
    <t>ABS Census 2016 - Customised report (https://joboutlook.gov.au/Occupation?search=alpha&amp;code=423313)</t>
  </si>
  <si>
    <t xml:space="preserve">Source: --- </t>
  </si>
  <si>
    <t>M291 - Percent of home health episodes of care in the state where the home health
team determined whether their patient received a flu shot for the current flu season</t>
  </si>
  <si>
    <t>Department of Health - National Mental Health Report 2013</t>
  </si>
  <si>
    <t>Indicator 13: Percentage of population receiving mental health care</t>
  </si>
  <si>
    <t>AIHW - https://www.aihw.gov.au/reports/hospitals/australias-hospitals-2014-15-at-a-glance/contents/hospital-resources</t>
  </si>
  <si>
    <t>M23NH - Number of disease outbreaks in nursing homes or assisted living facilities per 1,000 certified nursing home residents in a stat</t>
  </si>
  <si>
    <t>People receiving aged care services, 2018-19 (a), (b), (c), (d), (e), (f)</t>
  </si>
  <si>
    <t>EN Fact sheet 2016</t>
  </si>
  <si>
    <t>Government report on services 2020 - People receiving aged care services, 2018-19 (a), (b), (c), (d), (e), (f)</t>
  </si>
  <si>
    <t>Nursing Fact Sheet - DoH</t>
  </si>
  <si>
    <t>AIHW - 
All admissions over the year, respite and permanent residents</t>
  </si>
  <si>
    <t>Respective Government + Private Hospital</t>
  </si>
  <si>
    <t>Respective Government - Regions of Health</t>
  </si>
  <si>
    <t xml:space="preserve">Source: *** Check Source *** </t>
  </si>
  <si>
    <t>Registered Nurses NHWDS and EN NHWDS fact sheet - DoH</t>
  </si>
  <si>
    <t>M167 - Number of active registered nurse (RN) and licensed practical nurse (LPN) licenses per 100,000 population in the state</t>
  </si>
  <si>
    <t xml:space="preserve">National Health Workforce Data Set </t>
  </si>
  <si>
    <t>Medical Workforce 2016 - DoH 2016 Fact sheet</t>
  </si>
  <si>
    <t>AIHW Emergency Department Care 2017 - 2018 ((https://www.aihw.gov.au/reports/hospitals/emergency-dept-care-2017-18/contents/length-of-stay))</t>
  </si>
  <si>
    <t>Report on Government Services</t>
  </si>
  <si>
    <t xml:space="preserve">Response time to Code 1 50% percentile </t>
  </si>
  <si>
    <t>Report on Government Services 2019</t>
  </si>
  <si>
    <t>APHRA</t>
  </si>
  <si>
    <t>??? Report on Governmetn Service</t>
  </si>
  <si>
    <t>Department of Infrastrucutre, Transport, Regional Development and Communication</t>
  </si>
  <si>
    <t>Respective State Health Department</t>
  </si>
  <si>
    <t>National Health Emergency Response Arrangements: November 2011</t>
  </si>
  <si>
    <t>Respective State Public Health Act</t>
  </si>
  <si>
    <t>NSW - Privacy and Personal Information Protection Act 1998</t>
  </si>
  <si>
    <t>QLD - Hospital and Health Boards Act 2011</t>
  </si>
  <si>
    <t>State Health Departments - Contact PHU (Public Health Unit)</t>
  </si>
  <si>
    <t>sdw</t>
  </si>
  <si>
    <t>Department of Health</t>
  </si>
  <si>
    <t>Respective Health Department - Local Disaster Coordinator (LDC)</t>
  </si>
  <si>
    <t>M107 - Percent of local health departments in the state with an emergency preparedness coordinator for states with local health departments, excludes Rhode Island and Hawaii</t>
  </si>
  <si>
    <t>State Government</t>
  </si>
  <si>
    <t>AIDR</t>
  </si>
  <si>
    <t>State Health Departments</t>
  </si>
  <si>
    <t>Sources:</t>
  </si>
  <si>
    <t>Sources: --- Data not available ---</t>
  </si>
  <si>
    <t>SES - Respective State</t>
  </si>
  <si>
    <t>SES - VIC</t>
  </si>
  <si>
    <t>M266 - Percent of the state’s population who live in a county with a Community Emergency Response Teams (CERT)</t>
  </si>
  <si>
    <t>Source:  --- Data not available ---</t>
  </si>
  <si>
    <t xml:space="preserve">Sources: --- Data not available --- </t>
  </si>
  <si>
    <t>DoH factsheet</t>
  </si>
  <si>
    <t>ABS</t>
  </si>
  <si>
    <t>DoH - Paediatrics &amp; child health Factsheet 2016</t>
  </si>
  <si>
    <t>ABS - Population</t>
  </si>
  <si>
    <t>M9034 - Percent of local health departments in the state that participate in health care
preparedness coalitions supported through the federal Hospital Preparedness Program
of the Office of the Assistant Secretary for Preparedness and Response</t>
  </si>
  <si>
    <t>M9032 - Percent of emergency medical service agencies in the state that participate in
health care preparedness coalitions supported through the federal Hospital
Preparedness Program of the Office of the Assistant Secretary for Preparedness and
Response</t>
  </si>
  <si>
    <t>(Nil National Longitudinal Survey of Public Health Systems)</t>
  </si>
  <si>
    <t>Lack of centralisation and acknowledgement of public health system capital</t>
  </si>
  <si>
    <r>
      <rPr>
        <b/>
        <sz val="11"/>
        <color theme="1"/>
        <rFont val="Calibri"/>
        <family val="2"/>
        <scheme val="minor"/>
      </rPr>
      <t>Sources:</t>
    </r>
    <r>
      <rPr>
        <sz val="11"/>
        <color theme="1"/>
        <rFont val="Calibri"/>
        <family val="2"/>
        <scheme val="minor"/>
      </rPr>
      <t xml:space="preserve"> --- Data not available ---</t>
    </r>
  </si>
  <si>
    <t xml:space="preserve">M501 - Percent of the state’s population served by a comprehensive public health
system, as determined through the National Longitudinal Survey of Public Health
Systems </t>
  </si>
  <si>
    <t>Department of Health and Human Services (the department) is the regulator</t>
  </si>
  <si>
    <t>State health departments are not accredited by PHAA (australia equivalent)</t>
  </si>
  <si>
    <t>Sources: --- Data not available</t>
  </si>
  <si>
    <t>M87 - State health department is accredited by the Public Health Accreditation Board
(PHAB)</t>
  </si>
  <si>
    <t xml:space="preserve">Respective state laboratory </t>
  </si>
  <si>
    <t>Source:  --- Data not available -----</t>
  </si>
  <si>
    <t>Respective state health department</t>
  </si>
  <si>
    <t>Sources: **** Not available ****</t>
  </si>
  <si>
    <t>Sources: ****</t>
  </si>
  <si>
    <t>Source: --- Data not available ----</t>
  </si>
  <si>
    <t>National Measurement Institute</t>
  </si>
  <si>
    <t>National Residue Survey</t>
  </si>
  <si>
    <t>Source: ----- Data not available ----</t>
  </si>
  <si>
    <t>Source: -------- Data not available --------</t>
  </si>
  <si>
    <t xml:space="preserve">M3 - Percent of pulsed field gel electrophoresis (PFGE) subtyping data results for E. coli
submitted to the CDC PulseNet national database within four working days of receiving
samples from clinical laboratories </t>
  </si>
  <si>
    <t>https://www1.health.gov.au/internet/main/publishing.nsf/Content/ohp-response-arrangement-nov11-l</t>
  </si>
  <si>
    <r>
      <rPr>
        <b/>
        <sz val="11"/>
        <color theme="1"/>
        <rFont val="Calibri"/>
        <family val="2"/>
        <scheme val="minor"/>
      </rPr>
      <t xml:space="preserve">Department of Health - </t>
    </r>
    <r>
      <rPr>
        <sz val="11"/>
        <color theme="1"/>
        <rFont val="Calibri"/>
        <family val="2"/>
        <scheme val="minor"/>
      </rPr>
      <t>Laboratory Proficiency Testing Requirements</t>
    </r>
  </si>
  <si>
    <t>Source: ***</t>
  </si>
  <si>
    <t>M2 - Percent of Laboratory Response Network biological (LRN-B) proficiency tests
successfully passed by Public Health Emergency Preparedness (PHEP) Cooperative
Agreement-funded laboratories</t>
  </si>
  <si>
    <t>Each respective state guidelines</t>
  </si>
  <si>
    <r>
      <rPr>
        <b/>
        <sz val="11"/>
        <color theme="1"/>
        <rFont val="Calibri"/>
        <family val="2"/>
        <scheme val="minor"/>
      </rPr>
      <t xml:space="preserve">NSW - </t>
    </r>
    <r>
      <rPr>
        <sz val="11"/>
        <color theme="1"/>
        <rFont val="Calibri"/>
        <family val="2"/>
        <scheme val="minor"/>
      </rPr>
      <t>Control Guidelines Infectious Disease</t>
    </r>
  </si>
  <si>
    <r>
      <rPr>
        <b/>
        <sz val="11"/>
        <color theme="1"/>
        <rFont val="Calibri"/>
        <family val="2"/>
        <scheme val="minor"/>
      </rPr>
      <t xml:space="preserve">Queensland Health </t>
    </r>
    <r>
      <rPr>
        <sz val="11"/>
        <color theme="1"/>
        <rFont val="Calibri"/>
        <family val="2"/>
        <scheme val="minor"/>
      </rPr>
      <t>- Communicable Disease control guidance</t>
    </r>
  </si>
  <si>
    <t>M211 - Percent of 10 tests for infectious diseases that the state public health laboratory
provides or assures, including the study of the characteristics of a disease or organism in
blood tests for arbovirus, hepatitis C, Legionella, measles, mumps, Neisseria
meningitides serotyping, Plasmodium identification, Salmonella serotyping, Shigella
serotyping, and Varicella</t>
  </si>
  <si>
    <t>Australasian Health Facility Guidelines 550 Pathology Unit</t>
  </si>
  <si>
    <t>Australasian
 Health Facility Guidelines 550 Pathology Unit</t>
  </si>
  <si>
    <t>QLD - Disaster and
Emergency
Incident Plan</t>
  </si>
  <si>
    <t>NSW - NSW Health Pathology Emergency Management
Plan</t>
  </si>
  <si>
    <t>Diaster plan - Time not stated</t>
  </si>
  <si>
    <t>Department of Health (Accredited Oragnisations Gene Technology Regulator)</t>
  </si>
  <si>
    <t>Department of Agriculture/Water/Environment Laboratory Stakeholders</t>
  </si>
  <si>
    <t>*</t>
  </si>
  <si>
    <t>M208 - State public health laboratory has a permit for the importation and 
transportation of materials, organisms, and vectors controlled by USDA/APHIS (U.S.
Department of Agriculture/ Animal and Plant Health Inspection Service)</t>
  </si>
  <si>
    <t>NAPAAC accrediation</t>
  </si>
  <si>
    <t>NATA Approval</t>
  </si>
  <si>
    <t>National Health Emergency Response Arragenements 2011</t>
  </si>
  <si>
    <t>AIHR - Department of Health</t>
  </si>
  <si>
    <t>M801* - State public health laboratory participates in the Centers for Disease Control and Prevention (CDC) Influenza surveillance program, and/or the World Health Organization (WHO) Influenza Surveillance Network</t>
  </si>
  <si>
    <t>https://www1.health.gov.au/internet/main/publishing.nsf/Content/cda-surveil-ozflu-flucurr.htm</t>
  </si>
  <si>
    <t>Australian Comission on Safety and quality in healthcare</t>
  </si>
  <si>
    <t>National Health Reform Act 2011.</t>
  </si>
  <si>
    <t>National Health and Hospitals Network Act 2011</t>
  </si>
  <si>
    <t>OzFoodNet</t>
  </si>
  <si>
    <t xml:space="preserve">QLD - Queensland Health Guideline for the
investigation and management of
suspected foodborne illness outbreaks
December 2018 </t>
  </si>
  <si>
    <t>Sources: ***</t>
  </si>
  <si>
    <t>M220 - State has legal requirement for nongovernmental laboratories (e.g. clinical,
hospital-based) in the state to send clinical isolates or specimens associated with
reportable foodborne diseases to the state public health laboratory</t>
  </si>
  <si>
    <t>NT - Territory Pathology</t>
  </si>
  <si>
    <t>ACT - Kestrel pathology laboratory software</t>
  </si>
  <si>
    <t>SA - SAPathology</t>
  </si>
  <si>
    <t>VIC - Northern Pathology Victoria</t>
  </si>
  <si>
    <t>NSW Health Pathology integration with HealtheNet and My Health Records</t>
  </si>
  <si>
    <t>NSW - HealthNET</t>
  </si>
  <si>
    <t>QLD - AUSLAB</t>
  </si>
  <si>
    <t>Multiple Surveillance Systems (CDI)</t>
  </si>
  <si>
    <t>https://www1.health.gov.au/internet/main/publishing.nsf/Content/cda-surveil-surv_sys.htm</t>
  </si>
  <si>
    <t>Communicable Diseases Network Australia (2015)</t>
  </si>
  <si>
    <t>National Framework for Communicale Disease Control (2014)</t>
  </si>
  <si>
    <t>*** Respective Health Surveys for State Governments ***</t>
  </si>
  <si>
    <t>NSW - Adult Population Health Survey/Childrens</t>
  </si>
  <si>
    <t>QLD - QSAS Preventative Health Survey</t>
  </si>
  <si>
    <t>Evaluation of the South Australian Monitoring and Surveillance System (SA Health 2017)</t>
  </si>
  <si>
    <t>AIHW (2017)</t>
  </si>
  <si>
    <t>NNDSS (National Notifiable Disease Surveillance System)</t>
  </si>
  <si>
    <t xml:space="preserve">TAS - *** </t>
  </si>
  <si>
    <t>OzFoodNetwork 2015</t>
  </si>
  <si>
    <t>FluCAN (as part of the CDA)</t>
  </si>
  <si>
    <t>https://www.who.int/initiatives/global-influenza-surveillance-and-response-system</t>
  </si>
  <si>
    <t>Sources: (Guidelines are there but not by NIMS)</t>
  </si>
  <si>
    <t xml:space="preserve"> Australasian Inter-service Incident Management System (AIIMS),</t>
  </si>
  <si>
    <t>State Disaster Plan</t>
  </si>
  <si>
    <t>National Pathology Accreditation Advisory Council (NPAAC) for laboratories</t>
  </si>
  <si>
    <t>DoH respective state (Department of Health)</t>
  </si>
  <si>
    <t>NATA (assures laboratories)</t>
  </si>
  <si>
    <t>Not enough information (estimated based on population to be the same)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</si>
</sst>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4" x14ac:knownFonts="1">
    <font>
      <sz val="11"/>
      <color theme="1"/>
      <name val="Calibri"/>
      <family val="2"/>
      <scheme val="minor"/>
    </font>
    <font>
      <b/>
      <sz val="11"/>
      <color theme="1"/>
      <name val="Calibri"/>
      <family val="2"/>
      <scheme val="minor"/>
    </font>
    <font>
      <b/>
      <u/>
      <sz val="11"/>
      <color theme="1"/>
      <name val="Calibri"/>
      <family val="2"/>
      <scheme val="minor"/>
    </font>
    <font>
      <b/>
      <sz val="11"/>
      <color rgb="FFC00000"/>
      <name val="Calibri"/>
      <family val="2"/>
      <scheme val="minor"/>
    </font>
    <font>
      <b/>
      <sz val="11"/>
      <color rgb="FFFFC000"/>
      <name val="Calibri"/>
      <family val="2"/>
      <scheme val="minor"/>
    </font>
    <font>
      <b/>
      <sz val="11"/>
      <color rgb="FF92D050"/>
      <name val="Calibri"/>
      <family val="2"/>
      <scheme val="minor"/>
    </font>
    <font>
      <b/>
      <sz val="11"/>
      <color rgb="FF00B0F0"/>
      <name val="Calibri"/>
      <family val="2"/>
      <scheme val="minor"/>
    </font>
    <font>
      <b/>
      <sz val="11"/>
      <color rgb="FF7030A0"/>
      <name val="Calibri"/>
      <family val="2"/>
      <scheme val="minor"/>
    </font>
    <font>
      <b/>
      <sz val="11"/>
      <color rgb="FF002060"/>
      <name val="Calibri"/>
      <family val="2"/>
      <scheme val="minor"/>
    </font>
    <font>
      <sz val="11"/>
      <color rgb="FFFF0000"/>
      <name val="Calibri"/>
      <family val="2"/>
      <scheme val="minor"/>
    </font>
    <font>
      <b/>
      <sz val="11"/>
      <color rgb="FFFF0000"/>
      <name val="Calibri"/>
      <family val="2"/>
      <scheme val="minor"/>
    </font>
    <font>
      <sz val="11"/>
      <color rgb="FFC00000"/>
      <name val="Calibri"/>
      <family val="2"/>
      <scheme val="minor"/>
    </font>
    <font>
      <sz val="11"/>
      <color rgb="FFFFC000"/>
      <name val="Calibri"/>
      <family val="2"/>
      <scheme val="minor"/>
    </font>
    <font>
      <sz val="11"/>
      <color rgb="FF92D050"/>
      <name val="Calibri"/>
      <family val="2"/>
      <scheme val="minor"/>
    </font>
    <font>
      <sz val="11"/>
      <color rgb="FF0070C0"/>
      <name val="Calibri"/>
      <family val="2"/>
      <scheme val="minor"/>
    </font>
    <font>
      <b/>
      <sz val="11"/>
      <color rgb="FF0070C0"/>
      <name val="Calibri"/>
      <family val="2"/>
      <scheme val="minor"/>
    </font>
    <font>
      <sz val="11"/>
      <color rgb="FF00B0F0"/>
      <name val="Calibri"/>
      <family val="2"/>
      <scheme val="minor"/>
    </font>
    <font>
      <sz val="11"/>
      <color rgb="FF7030A0"/>
      <name val="Calibri"/>
      <family val="2"/>
      <scheme val="minor"/>
    </font>
    <font>
      <sz val="11"/>
      <color theme="5" tint="-0.249977111117893"/>
      <name val="Calibri"/>
      <family val="2"/>
      <scheme val="minor"/>
    </font>
    <font>
      <sz val="11"/>
      <color rgb="FF00B050"/>
      <name val="Calibri"/>
      <family val="2"/>
      <scheme val="minor"/>
    </font>
    <font>
      <sz val="11"/>
      <color theme="3"/>
      <name val="Calibri"/>
      <family val="2"/>
      <scheme val="minor"/>
    </font>
    <font>
      <u/>
      <sz val="11"/>
      <color theme="1"/>
      <name val="Calibri"/>
      <family val="2"/>
      <scheme val="minor"/>
    </font>
    <font>
      <u/>
      <sz val="11"/>
      <color theme="10"/>
      <name val="Calibri"/>
      <family val="2"/>
      <scheme val="minor"/>
    </font>
    <font>
      <sz val="10"/>
      <name val="Segoe UI"/>
      <family val="2"/>
    </font>
  </fonts>
  <fills count="3">
    <fill>
      <patternFill patternType="none"/>
    </fill>
    <fill>
      <patternFill patternType="gray125"/>
    </fill>
    <fill>
      <patternFill patternType="solid">
        <fgColor theme="0" tint="-0.14999847407452621"/>
        <bgColor indexed="64"/>
      </patternFill>
    </fill>
  </fills>
  <borders count="4">
    <border>
      <left/>
      <right/>
      <top/>
      <bottom/>
      <diagonal/>
    </border>
    <border>
      <left/>
      <right style="thin">
        <color indexed="64"/>
      </right>
      <top/>
      <bottom/>
      <diagonal/>
    </border>
    <border>
      <left style="thin">
        <color indexed="64"/>
      </left>
      <right style="thin">
        <color indexed="64"/>
      </right>
      <top/>
      <bottom/>
      <diagonal/>
    </border>
    <border>
      <left style="thin">
        <color indexed="64"/>
      </left>
      <right/>
      <top/>
      <bottom/>
      <diagonal/>
    </border>
  </borders>
  <cellStyleXfs count="2">
    <xf numFmtId="0" fontId="0" fillId="0" borderId="0"/>
    <xf numFmtId="0" fontId="22" fillId="0" borderId="0" applyNumberFormat="0" applyFill="0" applyBorder="0" applyAlignment="0" applyProtection="0"/>
  </cellStyleXfs>
  <cellXfs count="42">
    <xf numFmtId="0" fontId="0" fillId="0" borderId="0" xfId="0"/>
    <xf numFmtId="0" fontId="1" fillId="0" borderId="0" xfId="0" applyFont="1" applyAlignment="1">
      <alignment vertical="top"/>
    </xf>
    <xf numFmtId="0" fontId="1" fillId="0" borderId="0" xfId="0" applyFont="1"/>
    <xf numFmtId="0" fontId="0" fillId="0" borderId="0" xfId="0" applyFont="1"/>
    <xf numFmtId="0" fontId="0" fillId="0" borderId="0" xfId="0" applyAlignment="1">
      <alignment vertical="top"/>
    </xf>
    <xf numFmtId="0" fontId="2" fillId="0" borderId="0" xfId="0" applyFont="1" applyAlignment="1">
      <alignment vertical="top"/>
    </xf>
    <xf numFmtId="0" fontId="0" fillId="0" borderId="0" xfId="0" applyFont="1" applyAlignment="1">
      <alignment vertical="top"/>
    </xf>
    <xf numFmtId="0" fontId="2" fillId="0" borderId="0" xfId="0" applyFont="1"/>
    <xf numFmtId="0" fontId="1" fillId="0" borderId="0" xfId="0" applyFont="1" applyAlignment="1">
      <alignment vertical="center"/>
    </xf>
    <xf numFmtId="0" fontId="0" fillId="0" borderId="0" xfId="0" applyAlignment="1">
      <alignment vertical="center"/>
    </xf>
    <xf numFmtId="0" fontId="0" fillId="0" borderId="0" xfId="0" applyFont="1" applyAlignment="1">
      <alignment vertical="center"/>
    </xf>
    <xf numFmtId="0" fontId="3" fillId="0" borderId="0" xfId="0" applyFont="1"/>
    <xf numFmtId="0" fontId="4" fillId="0" borderId="0" xfId="0" applyFont="1"/>
    <xf numFmtId="0" fontId="5" fillId="0" borderId="0" xfId="0" applyFont="1"/>
    <xf numFmtId="0" fontId="6" fillId="0" borderId="0" xfId="0" applyFont="1"/>
    <xf numFmtId="0" fontId="7" fillId="0" borderId="0" xfId="0" applyFont="1"/>
    <xf numFmtId="0" fontId="0" fillId="0" borderId="0" xfId="0" applyAlignment="1"/>
    <xf numFmtId="0" fontId="8" fillId="0" borderId="0" xfId="0" applyFont="1"/>
    <xf numFmtId="0" fontId="9" fillId="0" borderId="0" xfId="0" applyFont="1"/>
    <xf numFmtId="0" fontId="10" fillId="0" borderId="0" xfId="0" applyFont="1"/>
    <xf numFmtId="0" fontId="11" fillId="0" borderId="0" xfId="0" applyFont="1"/>
    <xf numFmtId="0" fontId="12" fillId="0" borderId="0" xfId="0" applyFont="1"/>
    <xf numFmtId="0" fontId="13" fillId="0" borderId="0" xfId="0" applyFont="1"/>
    <xf numFmtId="0" fontId="14" fillId="0" borderId="0" xfId="0" applyFont="1"/>
    <xf numFmtId="0" fontId="15" fillId="0" borderId="0" xfId="0" applyFont="1"/>
    <xf numFmtId="0" fontId="16" fillId="0" borderId="0" xfId="0" applyFont="1"/>
    <xf numFmtId="0" fontId="17" fillId="0" borderId="0" xfId="0" applyFont="1"/>
    <xf numFmtId="0" fontId="18" fillId="0" borderId="0" xfId="0" applyFont="1"/>
    <xf numFmtId="0" fontId="19" fillId="0" borderId="0" xfId="0" applyFont="1"/>
    <xf numFmtId="0" fontId="20" fillId="0" borderId="0" xfId="0" applyFont="1"/>
    <xf numFmtId="0" fontId="9" fillId="0" borderId="0" xfId="0" applyFont="1" applyAlignment="1">
      <alignment vertical="center"/>
    </xf>
    <xf numFmtId="0" fontId="21" fillId="0" borderId="0" xfId="0" applyFont="1"/>
    <xf numFmtId="0" fontId="22" fillId="0" borderId="0" xfId="1"/>
    <xf numFmtId="0" fontId="21" fillId="0" borderId="0" xfId="0" applyFont="1" applyAlignment="1">
      <alignment vertical="top"/>
    </xf>
    <xf numFmtId="0" fontId="23" fillId="0" borderId="0" xfId="0" applyFont="1"/>
    <xf numFmtId="0" fontId="22" fillId="0" borderId="0" xfId="1" applyAlignment="1">
      <alignment vertical="top"/>
    </xf>
    <xf numFmtId="0" fontId="1" fillId="0" borderId="0" xfId="0" applyFont="1" applyAlignment="1">
      <alignment horizontal="center"/>
    </xf>
    <xf numFmtId="0" fontId="0" fillId="0" borderId="0" xfId="0" applyAlignment="1">
      <alignment horizontal="center"/>
    </xf>
    <xf numFmtId="0" fontId="0" fillId="2" borderId="2" xfId="0" applyFill="1" applyBorder="1" applyAlignment="1">
      <alignment horizontal="center"/>
    </xf>
    <xf numFmtId="0" fontId="0" fillId="2" borderId="3" xfId="0" applyFill="1" applyBorder="1" applyAlignment="1">
      <alignment horizontal="center"/>
    </xf>
    <xf numFmtId="0" fontId="0" fillId="2" borderId="1" xfId="0" applyFill="1" applyBorder="1" applyAlignment="1">
      <alignment horizontal="center"/>
    </xf>
    <xf numFmtId="0" fontId="1" fillId="0" borderId="0" xfId="0" applyFont="1" applyAlignment="1">
      <alignment horizontal="center" vertical="center"/>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3" Type="http://schemas.openxmlformats.org/officeDocument/2006/relationships/hyperlink" Target="https://www.health.gov.au/health-topics/immunisation/childhood-immunisation-coverage/current-coverage-data-tables-for-all-children" TargetMode="External"/><Relationship Id="rId2" Type="http://schemas.openxmlformats.org/officeDocument/2006/relationships/hyperlink" Target="https://www1.health.gov.au/internet/main/publishing.nsf/Content/ohp-response-arrangement-nov11-l" TargetMode="External"/><Relationship Id="rId1" Type="http://schemas.openxmlformats.org/officeDocument/2006/relationships/hyperlink" Target="https://www1.health.gov.au/internet/main/publishing.nsf/Content/cda-surveil-surv_sys.htm" TargetMode="External"/><Relationship Id="rId6" Type="http://schemas.openxmlformats.org/officeDocument/2006/relationships/printerSettings" Target="../printerSettings/printerSettings8.bin"/><Relationship Id="rId5" Type="http://schemas.openxmlformats.org/officeDocument/2006/relationships/hyperlink" Target="https://www.who.int/initiatives/global-influenza-surveillance-and-response-system" TargetMode="External"/><Relationship Id="rId4" Type="http://schemas.openxmlformats.org/officeDocument/2006/relationships/hyperlink" Target="https://joboutlook.gov.au/Occupation?code=2343"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E06B17-4B7D-4D48-B808-5C7823E45492}">
  <dimension ref="A1:M156"/>
  <sheetViews>
    <sheetView tabSelected="1" workbookViewId="0">
      <pane ySplit="1" topLeftCell="A2" activePane="bottomLeft" state="frozen"/>
      <selection pane="bottomLeft" activeCell="G34" sqref="G34"/>
    </sheetView>
  </sheetViews>
  <sheetFormatPr defaultRowHeight="15" x14ac:dyDescent="0.25"/>
  <cols>
    <col min="1" max="1" width="88" customWidth="1"/>
    <col min="2" max="2" width="13.140625" customWidth="1"/>
  </cols>
  <sheetData>
    <row r="1" spans="1:10" x14ac:dyDescent="0.25">
      <c r="A1" s="2" t="s">
        <v>8</v>
      </c>
      <c r="B1" s="2" t="s">
        <v>216</v>
      </c>
      <c r="C1" s="1" t="s">
        <v>0</v>
      </c>
      <c r="D1" s="1" t="s">
        <v>1</v>
      </c>
      <c r="E1" s="1" t="s">
        <v>2</v>
      </c>
      <c r="F1" s="1" t="s">
        <v>3</v>
      </c>
      <c r="G1" s="1" t="s">
        <v>4</v>
      </c>
      <c r="H1" s="1" t="s">
        <v>5</v>
      </c>
      <c r="I1" s="1" t="s">
        <v>6</v>
      </c>
      <c r="J1" s="1" t="s">
        <v>7</v>
      </c>
    </row>
    <row r="4" spans="1:10" x14ac:dyDescent="0.25">
      <c r="A4" s="1" t="s">
        <v>9</v>
      </c>
    </row>
    <row r="5" spans="1:10" x14ac:dyDescent="0.25">
      <c r="A5" s="5" t="s">
        <v>10</v>
      </c>
    </row>
    <row r="6" spans="1:10" hidden="1" x14ac:dyDescent="0.25">
      <c r="A6" s="6" t="s">
        <v>11</v>
      </c>
      <c r="C6">
        <v>1</v>
      </c>
      <c r="D6">
        <v>1</v>
      </c>
      <c r="E6">
        <v>1</v>
      </c>
      <c r="F6">
        <v>1</v>
      </c>
      <c r="G6">
        <v>1</v>
      </c>
      <c r="H6">
        <v>1</v>
      </c>
      <c r="I6">
        <v>1</v>
      </c>
      <c r="J6">
        <v>1</v>
      </c>
    </row>
    <row r="7" spans="1:10" hidden="1" x14ac:dyDescent="0.25">
      <c r="A7" s="6" t="s">
        <v>12</v>
      </c>
      <c r="B7">
        <v>0.134831458330154</v>
      </c>
      <c r="C7" s="4">
        <v>4</v>
      </c>
      <c r="D7" s="4">
        <v>4</v>
      </c>
      <c r="E7" s="4">
        <v>4</v>
      </c>
      <c r="F7" s="4">
        <v>4</v>
      </c>
      <c r="G7" s="4">
        <v>5</v>
      </c>
      <c r="H7" s="4">
        <v>5</v>
      </c>
      <c r="I7" s="4">
        <v>5</v>
      </c>
      <c r="J7" s="4">
        <v>4</v>
      </c>
    </row>
    <row r="8" spans="1:10" hidden="1" x14ac:dyDescent="0.25">
      <c r="A8" s="3" t="s">
        <v>13</v>
      </c>
      <c r="C8">
        <v>1</v>
      </c>
      <c r="D8">
        <v>1</v>
      </c>
      <c r="E8">
        <v>1</v>
      </c>
      <c r="F8">
        <v>1</v>
      </c>
      <c r="G8">
        <v>1</v>
      </c>
      <c r="H8">
        <v>1</v>
      </c>
      <c r="I8">
        <v>1</v>
      </c>
      <c r="J8">
        <v>1</v>
      </c>
    </row>
    <row r="9" spans="1:10" hidden="1" x14ac:dyDescent="0.25">
      <c r="A9" s="3" t="s">
        <v>14</v>
      </c>
      <c r="C9">
        <v>1</v>
      </c>
      <c r="D9">
        <v>1</v>
      </c>
      <c r="E9">
        <v>1</v>
      </c>
      <c r="F9">
        <v>1</v>
      </c>
      <c r="G9">
        <v>1</v>
      </c>
      <c r="H9">
        <v>1</v>
      </c>
      <c r="I9">
        <v>1</v>
      </c>
      <c r="J9">
        <v>1</v>
      </c>
    </row>
    <row r="10" spans="1:10" x14ac:dyDescent="0.25">
      <c r="A10" s="3" t="s">
        <v>15</v>
      </c>
      <c r="B10">
        <v>0.14981272816658001</v>
      </c>
      <c r="C10">
        <v>1</v>
      </c>
      <c r="D10">
        <v>1</v>
      </c>
      <c r="E10">
        <v>1</v>
      </c>
      <c r="F10">
        <v>1</v>
      </c>
      <c r="G10">
        <v>1</v>
      </c>
      <c r="H10">
        <v>1</v>
      </c>
      <c r="I10">
        <v>1</v>
      </c>
      <c r="J10">
        <v>1</v>
      </c>
    </row>
    <row r="11" spans="1:10" x14ac:dyDescent="0.25">
      <c r="A11" s="3" t="s">
        <v>16</v>
      </c>
      <c r="B11">
        <v>0.14981272816658001</v>
      </c>
      <c r="C11">
        <v>1</v>
      </c>
      <c r="D11">
        <v>1</v>
      </c>
      <c r="E11">
        <v>1</v>
      </c>
      <c r="F11">
        <v>1</v>
      </c>
      <c r="G11">
        <v>1</v>
      </c>
      <c r="H11">
        <v>1</v>
      </c>
      <c r="I11">
        <v>1</v>
      </c>
      <c r="J11">
        <v>1</v>
      </c>
    </row>
    <row r="12" spans="1:10" x14ac:dyDescent="0.25">
      <c r="A12" s="3" t="s">
        <v>17</v>
      </c>
      <c r="B12">
        <v>0.14906367659568787</v>
      </c>
      <c r="C12">
        <v>1</v>
      </c>
      <c r="D12">
        <v>1</v>
      </c>
      <c r="E12">
        <v>1</v>
      </c>
      <c r="F12">
        <v>1</v>
      </c>
      <c r="G12">
        <v>1</v>
      </c>
      <c r="H12">
        <v>1</v>
      </c>
      <c r="I12">
        <v>1</v>
      </c>
      <c r="J12">
        <v>1</v>
      </c>
    </row>
    <row r="13" spans="1:10" hidden="1" x14ac:dyDescent="0.25">
      <c r="A13" s="3" t="s">
        <v>18</v>
      </c>
      <c r="C13">
        <v>1</v>
      </c>
      <c r="D13">
        <v>1</v>
      </c>
      <c r="E13">
        <v>1</v>
      </c>
      <c r="F13">
        <v>1</v>
      </c>
      <c r="G13">
        <v>1</v>
      </c>
      <c r="H13">
        <v>1</v>
      </c>
      <c r="I13">
        <v>1</v>
      </c>
      <c r="J13">
        <v>1</v>
      </c>
    </row>
    <row r="14" spans="1:10" x14ac:dyDescent="0.25">
      <c r="A14" s="3" t="s">
        <v>19</v>
      </c>
      <c r="B14">
        <v>0.134831458330154</v>
      </c>
      <c r="C14">
        <v>100</v>
      </c>
      <c r="D14">
        <v>56.14</v>
      </c>
      <c r="E14" s="4">
        <v>82</v>
      </c>
      <c r="F14" s="4">
        <v>100</v>
      </c>
      <c r="G14" s="4">
        <v>100</v>
      </c>
      <c r="H14" s="4">
        <v>100</v>
      </c>
      <c r="I14" s="4">
        <v>50</v>
      </c>
      <c r="J14" s="4">
        <v>75</v>
      </c>
    </row>
    <row r="15" spans="1:10" hidden="1" x14ac:dyDescent="0.25">
      <c r="A15" s="3" t="s">
        <v>20</v>
      </c>
      <c r="C15">
        <v>1</v>
      </c>
      <c r="D15">
        <v>1</v>
      </c>
      <c r="E15">
        <v>1</v>
      </c>
      <c r="F15">
        <v>1</v>
      </c>
      <c r="G15">
        <v>1</v>
      </c>
      <c r="H15">
        <v>1</v>
      </c>
      <c r="I15">
        <v>1</v>
      </c>
      <c r="J15">
        <v>1</v>
      </c>
    </row>
    <row r="16" spans="1:10" x14ac:dyDescent="0.25">
      <c r="A16" s="3" t="s">
        <v>21</v>
      </c>
      <c r="B16">
        <v>0.134831458330154</v>
      </c>
      <c r="C16">
        <v>1</v>
      </c>
      <c r="D16">
        <v>1</v>
      </c>
      <c r="E16">
        <v>1</v>
      </c>
      <c r="F16">
        <v>1</v>
      </c>
      <c r="G16">
        <v>1</v>
      </c>
      <c r="H16">
        <v>1</v>
      </c>
      <c r="I16">
        <v>1</v>
      </c>
      <c r="J16">
        <v>1</v>
      </c>
    </row>
    <row r="17" spans="1:10" x14ac:dyDescent="0.25">
      <c r="A17" s="3" t="s">
        <v>22</v>
      </c>
      <c r="B17">
        <v>0.14681647717952701</v>
      </c>
      <c r="C17">
        <v>1</v>
      </c>
      <c r="D17">
        <v>1</v>
      </c>
      <c r="E17">
        <v>1</v>
      </c>
      <c r="F17">
        <v>1</v>
      </c>
      <c r="G17">
        <v>1</v>
      </c>
      <c r="H17">
        <v>1</v>
      </c>
      <c r="I17">
        <v>1</v>
      </c>
      <c r="J17">
        <v>1</v>
      </c>
    </row>
    <row r="18" spans="1:10" hidden="1" x14ac:dyDescent="0.25">
      <c r="A18" s="3" t="s">
        <v>23</v>
      </c>
      <c r="C18">
        <v>1</v>
      </c>
      <c r="D18">
        <v>1</v>
      </c>
      <c r="E18">
        <v>1</v>
      </c>
      <c r="F18">
        <v>1</v>
      </c>
      <c r="G18">
        <v>1</v>
      </c>
      <c r="H18">
        <v>1</v>
      </c>
      <c r="I18">
        <v>1</v>
      </c>
      <c r="J18">
        <v>1</v>
      </c>
    </row>
    <row r="19" spans="1:10" x14ac:dyDescent="0.25">
      <c r="A19" s="5" t="s">
        <v>24</v>
      </c>
    </row>
    <row r="20" spans="1:10" hidden="1" x14ac:dyDescent="0.25">
      <c r="A20" s="3" t="s">
        <v>25</v>
      </c>
      <c r="C20">
        <v>1</v>
      </c>
      <c r="D20">
        <v>1</v>
      </c>
      <c r="E20">
        <v>1</v>
      </c>
      <c r="F20">
        <v>1</v>
      </c>
      <c r="G20">
        <v>1</v>
      </c>
      <c r="H20">
        <v>1</v>
      </c>
      <c r="I20">
        <v>1</v>
      </c>
      <c r="J20">
        <v>1</v>
      </c>
    </row>
    <row r="21" spans="1:10" x14ac:dyDescent="0.25">
      <c r="A21" s="16" t="s">
        <v>26</v>
      </c>
      <c r="B21">
        <v>6.1692021787166595E-2</v>
      </c>
      <c r="C21">
        <v>1</v>
      </c>
      <c r="D21">
        <v>1</v>
      </c>
      <c r="E21">
        <v>1</v>
      </c>
      <c r="F21">
        <v>1</v>
      </c>
      <c r="G21">
        <v>1</v>
      </c>
      <c r="H21">
        <v>1</v>
      </c>
      <c r="I21">
        <v>1</v>
      </c>
      <c r="J21">
        <v>1</v>
      </c>
    </row>
    <row r="22" spans="1:10" x14ac:dyDescent="0.25">
      <c r="A22" s="16" t="s">
        <v>27</v>
      </c>
      <c r="B22">
        <v>5.8910153806209564E-2</v>
      </c>
      <c r="C22">
        <v>1</v>
      </c>
      <c r="D22">
        <v>1</v>
      </c>
      <c r="E22">
        <v>1</v>
      </c>
      <c r="F22">
        <v>1</v>
      </c>
      <c r="G22">
        <v>1</v>
      </c>
      <c r="H22">
        <v>1</v>
      </c>
      <c r="I22">
        <v>1</v>
      </c>
      <c r="J22">
        <v>1</v>
      </c>
    </row>
    <row r="23" spans="1:10" x14ac:dyDescent="0.25">
      <c r="A23" s="16" t="s">
        <v>232</v>
      </c>
      <c r="B23">
        <v>6.5455727279186249E-2</v>
      </c>
      <c r="C23">
        <v>1</v>
      </c>
      <c r="D23">
        <v>1</v>
      </c>
      <c r="E23">
        <v>1</v>
      </c>
      <c r="F23">
        <v>1</v>
      </c>
      <c r="G23">
        <v>1</v>
      </c>
      <c r="H23">
        <v>1</v>
      </c>
      <c r="I23">
        <v>1</v>
      </c>
      <c r="J23">
        <v>1</v>
      </c>
    </row>
    <row r="24" spans="1:10" x14ac:dyDescent="0.25">
      <c r="A24" s="16" t="s">
        <v>233</v>
      </c>
      <c r="B24">
        <v>6.5455727279186249E-2</v>
      </c>
      <c r="C24">
        <v>1</v>
      </c>
      <c r="D24">
        <v>1</v>
      </c>
      <c r="E24">
        <v>1</v>
      </c>
      <c r="F24">
        <v>1</v>
      </c>
      <c r="G24">
        <v>1</v>
      </c>
      <c r="H24">
        <v>1</v>
      </c>
      <c r="I24">
        <v>1</v>
      </c>
      <c r="J24">
        <v>1</v>
      </c>
    </row>
    <row r="25" spans="1:10" x14ac:dyDescent="0.25">
      <c r="A25" s="16" t="s">
        <v>234</v>
      </c>
      <c r="B25">
        <v>6.5455727279186249E-2</v>
      </c>
      <c r="C25">
        <v>1</v>
      </c>
      <c r="D25">
        <v>1</v>
      </c>
      <c r="E25">
        <v>1</v>
      </c>
      <c r="F25">
        <v>1</v>
      </c>
      <c r="G25">
        <v>1</v>
      </c>
      <c r="H25">
        <v>1</v>
      </c>
      <c r="I25">
        <v>1</v>
      </c>
      <c r="J25">
        <v>1</v>
      </c>
    </row>
    <row r="26" spans="1:10" x14ac:dyDescent="0.25">
      <c r="A26" s="16" t="s">
        <v>235</v>
      </c>
      <c r="B26">
        <v>6.5455727279186249E-2</v>
      </c>
      <c r="C26">
        <v>1</v>
      </c>
      <c r="D26">
        <v>1</v>
      </c>
      <c r="E26">
        <v>1</v>
      </c>
      <c r="F26">
        <v>1</v>
      </c>
      <c r="G26">
        <v>1</v>
      </c>
      <c r="H26">
        <v>1</v>
      </c>
      <c r="I26">
        <v>1</v>
      </c>
      <c r="J26">
        <v>1</v>
      </c>
    </row>
    <row r="27" spans="1:10" x14ac:dyDescent="0.25">
      <c r="A27" s="16" t="s">
        <v>236</v>
      </c>
      <c r="B27">
        <v>6.0219265520572662E-2</v>
      </c>
      <c r="C27">
        <v>100</v>
      </c>
      <c r="D27">
        <v>100</v>
      </c>
      <c r="E27">
        <v>100</v>
      </c>
      <c r="F27">
        <v>100</v>
      </c>
      <c r="G27">
        <v>100</v>
      </c>
      <c r="H27">
        <v>100</v>
      </c>
      <c r="I27">
        <v>100</v>
      </c>
      <c r="J27">
        <v>100</v>
      </c>
    </row>
    <row r="28" spans="1:10" x14ac:dyDescent="0.25">
      <c r="A28" s="16" t="s">
        <v>237</v>
      </c>
      <c r="B28">
        <v>6.087382510304451E-2</v>
      </c>
      <c r="C28">
        <v>100</v>
      </c>
      <c r="D28">
        <v>100</v>
      </c>
      <c r="E28">
        <v>100</v>
      </c>
      <c r="F28">
        <v>100</v>
      </c>
      <c r="G28">
        <v>100</v>
      </c>
      <c r="H28">
        <v>100</v>
      </c>
      <c r="I28">
        <v>100</v>
      </c>
      <c r="J28">
        <v>100</v>
      </c>
    </row>
    <row r="29" spans="1:10" x14ac:dyDescent="0.25">
      <c r="A29" s="16" t="s">
        <v>238</v>
      </c>
      <c r="B29">
        <v>6.5455727279186249E-2</v>
      </c>
      <c r="C29">
        <v>100</v>
      </c>
      <c r="D29">
        <v>100</v>
      </c>
      <c r="E29">
        <v>100</v>
      </c>
      <c r="F29">
        <v>100</v>
      </c>
      <c r="G29">
        <v>100</v>
      </c>
      <c r="H29">
        <v>100</v>
      </c>
      <c r="I29">
        <v>100</v>
      </c>
      <c r="J29">
        <v>100</v>
      </c>
    </row>
    <row r="30" spans="1:10" x14ac:dyDescent="0.25">
      <c r="A30" s="16" t="s">
        <v>239</v>
      </c>
      <c r="B30">
        <v>5.8910153806209564E-2</v>
      </c>
      <c r="C30">
        <v>0</v>
      </c>
      <c r="D30">
        <v>0</v>
      </c>
      <c r="E30">
        <v>0</v>
      </c>
      <c r="F30">
        <v>0</v>
      </c>
      <c r="G30">
        <v>0</v>
      </c>
      <c r="H30">
        <v>0</v>
      </c>
      <c r="I30">
        <v>0</v>
      </c>
      <c r="J30">
        <v>0</v>
      </c>
    </row>
    <row r="31" spans="1:10" x14ac:dyDescent="0.25">
      <c r="A31" s="16" t="s">
        <v>240</v>
      </c>
      <c r="B31">
        <v>6.5455727279186249E-2</v>
      </c>
      <c r="C31">
        <v>0</v>
      </c>
      <c r="D31">
        <v>0</v>
      </c>
      <c r="E31">
        <v>0</v>
      </c>
      <c r="F31">
        <v>0</v>
      </c>
      <c r="G31">
        <v>0</v>
      </c>
      <c r="H31">
        <v>0</v>
      </c>
      <c r="I31">
        <v>0</v>
      </c>
      <c r="J31">
        <v>0</v>
      </c>
    </row>
    <row r="32" spans="1:10" x14ac:dyDescent="0.25">
      <c r="A32" s="16" t="s">
        <v>241</v>
      </c>
      <c r="B32">
        <v>4.9419071525335312E-2</v>
      </c>
      <c r="C32">
        <v>7</v>
      </c>
      <c r="D32">
        <v>7</v>
      </c>
      <c r="E32">
        <v>7</v>
      </c>
      <c r="F32">
        <v>7</v>
      </c>
      <c r="G32">
        <v>7</v>
      </c>
      <c r="H32">
        <v>7</v>
      </c>
      <c r="I32">
        <v>7</v>
      </c>
      <c r="J32">
        <v>7</v>
      </c>
    </row>
    <row r="33" spans="1:10" x14ac:dyDescent="0.25">
      <c r="A33" s="16" t="s">
        <v>242</v>
      </c>
      <c r="B33">
        <v>4.9091793596744537E-2</v>
      </c>
      <c r="C33">
        <v>0</v>
      </c>
      <c r="D33">
        <v>0</v>
      </c>
      <c r="E33">
        <v>0</v>
      </c>
      <c r="F33">
        <v>0</v>
      </c>
      <c r="G33">
        <v>0</v>
      </c>
      <c r="H33">
        <v>0</v>
      </c>
      <c r="I33">
        <v>0</v>
      </c>
      <c r="J33">
        <v>0</v>
      </c>
    </row>
    <row r="34" spans="1:10" x14ac:dyDescent="0.25">
      <c r="A34" s="16" t="s">
        <v>243</v>
      </c>
      <c r="B34">
        <v>4.5819006860256195E-2</v>
      </c>
      <c r="C34">
        <v>0</v>
      </c>
      <c r="D34">
        <v>0</v>
      </c>
      <c r="E34">
        <v>0</v>
      </c>
      <c r="F34">
        <v>0</v>
      </c>
      <c r="G34">
        <v>0</v>
      </c>
      <c r="H34">
        <v>0</v>
      </c>
      <c r="I34">
        <v>0</v>
      </c>
      <c r="J34">
        <v>0</v>
      </c>
    </row>
    <row r="35" spans="1:10" x14ac:dyDescent="0.25">
      <c r="A35" s="16" t="s">
        <v>244</v>
      </c>
      <c r="B35">
        <v>5.3019136190414429E-2</v>
      </c>
      <c r="C35">
        <v>23</v>
      </c>
      <c r="D35">
        <v>23</v>
      </c>
      <c r="E35">
        <v>23</v>
      </c>
      <c r="F35">
        <v>23</v>
      </c>
      <c r="G35">
        <v>23</v>
      </c>
      <c r="H35">
        <v>23</v>
      </c>
      <c r="I35">
        <v>23</v>
      </c>
      <c r="J35">
        <v>23</v>
      </c>
    </row>
    <row r="36" spans="1:10" x14ac:dyDescent="0.25">
      <c r="A36" s="16" t="s">
        <v>245</v>
      </c>
      <c r="B36">
        <v>4.9746349453926086E-2</v>
      </c>
      <c r="C36">
        <v>1</v>
      </c>
      <c r="D36">
        <v>1</v>
      </c>
      <c r="E36">
        <v>1</v>
      </c>
      <c r="F36">
        <v>1</v>
      </c>
      <c r="G36">
        <v>1</v>
      </c>
      <c r="H36">
        <v>1</v>
      </c>
      <c r="I36">
        <v>1</v>
      </c>
      <c r="J36">
        <v>1</v>
      </c>
    </row>
    <row r="37" spans="1:10" x14ac:dyDescent="0.25">
      <c r="A37" s="16" t="s">
        <v>246</v>
      </c>
      <c r="B37">
        <v>5.9564709663391113E-2</v>
      </c>
      <c r="C37">
        <v>1</v>
      </c>
      <c r="D37">
        <v>1</v>
      </c>
      <c r="E37">
        <v>1</v>
      </c>
      <c r="F37">
        <v>1</v>
      </c>
      <c r="G37">
        <v>1</v>
      </c>
      <c r="H37">
        <v>1</v>
      </c>
      <c r="I37">
        <v>1</v>
      </c>
      <c r="J37">
        <v>1</v>
      </c>
    </row>
    <row r="38" spans="1:10" x14ac:dyDescent="0.25">
      <c r="A38" s="8" t="s">
        <v>43</v>
      </c>
    </row>
    <row r="39" spans="1:10" x14ac:dyDescent="0.25">
      <c r="A39" s="7" t="s">
        <v>44</v>
      </c>
    </row>
    <row r="40" spans="1:10" x14ac:dyDescent="0.25">
      <c r="A40" t="s">
        <v>45</v>
      </c>
      <c r="B40">
        <v>0.14948932826519012</v>
      </c>
      <c r="C40">
        <v>1</v>
      </c>
      <c r="D40">
        <v>1</v>
      </c>
      <c r="E40">
        <v>1</v>
      </c>
      <c r="F40">
        <v>1</v>
      </c>
      <c r="G40">
        <v>1</v>
      </c>
      <c r="H40">
        <v>1</v>
      </c>
      <c r="I40">
        <v>1</v>
      </c>
      <c r="J40">
        <v>1</v>
      </c>
    </row>
    <row r="41" spans="1:10" x14ac:dyDescent="0.25">
      <c r="A41" t="s">
        <v>46</v>
      </c>
      <c r="B41">
        <v>0.18198700249195099</v>
      </c>
      <c r="C41">
        <v>100</v>
      </c>
      <c r="D41">
        <v>100</v>
      </c>
      <c r="E41">
        <v>100</v>
      </c>
      <c r="F41">
        <v>100</v>
      </c>
      <c r="G41">
        <v>100</v>
      </c>
      <c r="H41">
        <v>100</v>
      </c>
      <c r="I41">
        <v>100</v>
      </c>
      <c r="J41">
        <v>100</v>
      </c>
    </row>
    <row r="42" spans="1:10" x14ac:dyDescent="0.25">
      <c r="A42" t="s">
        <v>47</v>
      </c>
      <c r="B42">
        <v>0.16713091731071472</v>
      </c>
      <c r="C42">
        <v>52.8</v>
      </c>
      <c r="D42">
        <v>52.5</v>
      </c>
      <c r="E42">
        <v>47.4</v>
      </c>
      <c r="F42">
        <v>100</v>
      </c>
      <c r="G42">
        <v>100</v>
      </c>
      <c r="H42">
        <v>58.3</v>
      </c>
      <c r="I42">
        <v>100</v>
      </c>
      <c r="J42">
        <v>60.5</v>
      </c>
    </row>
    <row r="43" spans="1:10" x14ac:dyDescent="0.25">
      <c r="A43" t="s">
        <v>48</v>
      </c>
      <c r="B43">
        <v>0.16713091731071472</v>
      </c>
      <c r="C43">
        <v>100</v>
      </c>
      <c r="D43">
        <v>100</v>
      </c>
      <c r="E43">
        <v>100</v>
      </c>
      <c r="F43">
        <v>100</v>
      </c>
      <c r="G43">
        <v>100</v>
      </c>
      <c r="H43">
        <v>100</v>
      </c>
      <c r="I43">
        <v>100</v>
      </c>
      <c r="J43">
        <v>100</v>
      </c>
    </row>
    <row r="44" spans="1:10" x14ac:dyDescent="0.25">
      <c r="A44" t="s">
        <v>49</v>
      </c>
      <c r="B44">
        <v>0.16713091731071472</v>
      </c>
      <c r="C44">
        <v>100</v>
      </c>
      <c r="D44">
        <v>100</v>
      </c>
      <c r="E44">
        <v>100</v>
      </c>
      <c r="F44">
        <v>100</v>
      </c>
      <c r="G44">
        <v>100</v>
      </c>
      <c r="H44">
        <v>100</v>
      </c>
      <c r="I44">
        <v>100</v>
      </c>
      <c r="J44">
        <v>100</v>
      </c>
    </row>
    <row r="45" spans="1:10" x14ac:dyDescent="0.25">
      <c r="A45" t="s">
        <v>50</v>
      </c>
      <c r="B45">
        <v>0.16713091731071472</v>
      </c>
      <c r="C45">
        <v>100</v>
      </c>
      <c r="D45">
        <v>100</v>
      </c>
      <c r="E45">
        <v>100</v>
      </c>
      <c r="F45">
        <v>100</v>
      </c>
      <c r="G45">
        <v>100</v>
      </c>
      <c r="H45">
        <v>100</v>
      </c>
      <c r="I45">
        <v>100</v>
      </c>
      <c r="J45">
        <v>100</v>
      </c>
    </row>
    <row r="46" spans="1:10" x14ac:dyDescent="0.25">
      <c r="A46" s="2" t="s">
        <v>43</v>
      </c>
    </row>
    <row r="47" spans="1:10" x14ac:dyDescent="0.25">
      <c r="A47" s="7" t="s">
        <v>51</v>
      </c>
    </row>
    <row r="48" spans="1:10" x14ac:dyDescent="0.25">
      <c r="A48" t="s">
        <v>52</v>
      </c>
      <c r="C48" s="9">
        <v>29.9</v>
      </c>
      <c r="D48" s="9">
        <v>32.6</v>
      </c>
      <c r="E48" s="9">
        <v>30.9</v>
      </c>
      <c r="F48" s="9">
        <v>28.2</v>
      </c>
      <c r="G48" s="9">
        <v>27.7</v>
      </c>
      <c r="H48" s="9">
        <v>31.9</v>
      </c>
      <c r="I48" s="9">
        <v>38.1</v>
      </c>
      <c r="J48" s="9">
        <v>30.7</v>
      </c>
    </row>
    <row r="49" spans="1:10" x14ac:dyDescent="0.25">
      <c r="A49" t="s">
        <v>53</v>
      </c>
      <c r="C49" s="9">
        <v>6.7</v>
      </c>
      <c r="D49" s="9">
        <v>6.3</v>
      </c>
      <c r="E49" s="9">
        <v>7.3</v>
      </c>
      <c r="F49" s="9">
        <v>7.5</v>
      </c>
      <c r="G49" s="9">
        <v>6.5</v>
      </c>
      <c r="H49" s="9">
        <v>7.2</v>
      </c>
      <c r="I49" s="9">
        <v>7.7</v>
      </c>
      <c r="J49" s="9">
        <v>6.2</v>
      </c>
    </row>
    <row r="50" spans="1:10" x14ac:dyDescent="0.25">
      <c r="A50" t="s">
        <v>54</v>
      </c>
      <c r="C50">
        <v>100</v>
      </c>
      <c r="D50">
        <v>100</v>
      </c>
      <c r="E50">
        <v>100</v>
      </c>
      <c r="F50">
        <v>100</v>
      </c>
      <c r="G50">
        <v>100</v>
      </c>
      <c r="H50">
        <v>100</v>
      </c>
      <c r="I50">
        <v>100</v>
      </c>
      <c r="J50">
        <v>100</v>
      </c>
    </row>
    <row r="51" spans="1:10" x14ac:dyDescent="0.25">
      <c r="A51" t="s">
        <v>55</v>
      </c>
      <c r="C51">
        <v>0</v>
      </c>
      <c r="D51">
        <v>0</v>
      </c>
      <c r="E51">
        <v>0</v>
      </c>
      <c r="F51">
        <v>0</v>
      </c>
      <c r="G51">
        <v>0</v>
      </c>
      <c r="H51">
        <v>0</v>
      </c>
      <c r="I51">
        <v>0</v>
      </c>
      <c r="J51">
        <v>0</v>
      </c>
    </row>
    <row r="52" spans="1:10" x14ac:dyDescent="0.25">
      <c r="A52" s="7" t="s">
        <v>56</v>
      </c>
    </row>
    <row r="53" spans="1:10" x14ac:dyDescent="0.25">
      <c r="A53" t="s">
        <v>57</v>
      </c>
      <c r="C53">
        <v>100</v>
      </c>
      <c r="D53">
        <v>100</v>
      </c>
      <c r="E53">
        <v>100</v>
      </c>
      <c r="F53">
        <v>100</v>
      </c>
      <c r="G53">
        <v>100</v>
      </c>
      <c r="H53">
        <v>100</v>
      </c>
      <c r="I53">
        <v>100</v>
      </c>
      <c r="J53">
        <v>100</v>
      </c>
    </row>
    <row r="54" spans="1:10" hidden="1" x14ac:dyDescent="0.25">
      <c r="A54" t="s">
        <v>58</v>
      </c>
      <c r="C54">
        <v>0</v>
      </c>
      <c r="D54">
        <v>0</v>
      </c>
      <c r="E54">
        <v>0</v>
      </c>
      <c r="F54">
        <v>0</v>
      </c>
      <c r="G54">
        <v>0</v>
      </c>
      <c r="H54">
        <v>0</v>
      </c>
      <c r="I54">
        <v>0</v>
      </c>
      <c r="J54">
        <v>0</v>
      </c>
    </row>
    <row r="55" spans="1:10" x14ac:dyDescent="0.25">
      <c r="A55" t="s">
        <v>59</v>
      </c>
      <c r="C55">
        <v>0</v>
      </c>
      <c r="D55">
        <v>0</v>
      </c>
      <c r="E55">
        <v>0</v>
      </c>
      <c r="F55">
        <v>0</v>
      </c>
      <c r="G55">
        <v>0</v>
      </c>
      <c r="H55">
        <v>0</v>
      </c>
      <c r="I55">
        <v>0</v>
      </c>
      <c r="J55">
        <v>0</v>
      </c>
    </row>
    <row r="56" spans="1:10" x14ac:dyDescent="0.25">
      <c r="A56" t="s">
        <v>60</v>
      </c>
      <c r="C56">
        <v>0</v>
      </c>
      <c r="D56">
        <v>0</v>
      </c>
      <c r="E56">
        <v>0</v>
      </c>
      <c r="F56">
        <v>0</v>
      </c>
      <c r="G56">
        <v>0</v>
      </c>
      <c r="H56">
        <v>0</v>
      </c>
      <c r="I56">
        <v>0</v>
      </c>
      <c r="J56">
        <v>0</v>
      </c>
    </row>
    <row r="57" spans="1:10" x14ac:dyDescent="0.25">
      <c r="A57" t="s">
        <v>61</v>
      </c>
      <c r="C57">
        <v>0</v>
      </c>
      <c r="D57">
        <v>0</v>
      </c>
      <c r="E57">
        <v>0</v>
      </c>
      <c r="F57">
        <v>0</v>
      </c>
      <c r="G57">
        <v>0</v>
      </c>
      <c r="H57">
        <v>0</v>
      </c>
      <c r="I57">
        <v>0</v>
      </c>
      <c r="J57">
        <v>0</v>
      </c>
    </row>
    <row r="58" spans="1:10" x14ac:dyDescent="0.25">
      <c r="A58" t="s">
        <v>62</v>
      </c>
      <c r="C58">
        <v>0</v>
      </c>
      <c r="D58">
        <v>0</v>
      </c>
      <c r="E58">
        <v>0</v>
      </c>
      <c r="F58">
        <v>0</v>
      </c>
      <c r="G58">
        <v>0</v>
      </c>
      <c r="H58">
        <v>0</v>
      </c>
      <c r="I58">
        <v>0</v>
      </c>
      <c r="J58">
        <v>0</v>
      </c>
    </row>
    <row r="59" spans="1:10" x14ac:dyDescent="0.25">
      <c r="A59" s="7" t="s">
        <v>63</v>
      </c>
    </row>
    <row r="60" spans="1:10" x14ac:dyDescent="0.25">
      <c r="A60" s="10" t="s">
        <v>64</v>
      </c>
      <c r="C60" s="9">
        <v>95.4</v>
      </c>
      <c r="D60" s="9">
        <v>98.2</v>
      </c>
      <c r="E60" s="9">
        <v>96.7</v>
      </c>
      <c r="F60" s="9">
        <v>96.9</v>
      </c>
      <c r="G60" s="9">
        <v>99</v>
      </c>
      <c r="H60" s="9">
        <v>97</v>
      </c>
      <c r="I60" s="9">
        <v>84.9</v>
      </c>
      <c r="J60" s="9">
        <v>96.4</v>
      </c>
    </row>
    <row r="61" spans="1:10" x14ac:dyDescent="0.25">
      <c r="A61" t="s">
        <v>65</v>
      </c>
      <c r="C61" s="9">
        <v>26.9</v>
      </c>
      <c r="D61" s="9">
        <v>30.6</v>
      </c>
      <c r="E61" s="9">
        <v>32.299999999999997</v>
      </c>
      <c r="F61" s="9">
        <v>36.6</v>
      </c>
      <c r="G61" s="9">
        <v>36.799999999999997</v>
      </c>
      <c r="H61" s="9">
        <v>36.700000000000003</v>
      </c>
      <c r="I61" s="9">
        <v>28.7</v>
      </c>
      <c r="J61" s="9">
        <v>34.200000000000003</v>
      </c>
    </row>
    <row r="62" spans="1:10" x14ac:dyDescent="0.25">
      <c r="A62" t="s">
        <v>66</v>
      </c>
      <c r="C62" s="9">
        <v>35.19</v>
      </c>
      <c r="D62" s="9">
        <v>37.89</v>
      </c>
      <c r="E62" s="9">
        <v>39.340000000000003</v>
      </c>
      <c r="F62" s="9">
        <v>44.68</v>
      </c>
      <c r="G62" s="9">
        <v>32.82</v>
      </c>
      <c r="H62" s="9">
        <v>44.57</v>
      </c>
      <c r="I62" s="9">
        <v>30.67</v>
      </c>
      <c r="J62" s="9">
        <v>37.049999999999997</v>
      </c>
    </row>
    <row r="63" spans="1:10" x14ac:dyDescent="0.25">
      <c r="A63" s="2" t="s">
        <v>67</v>
      </c>
    </row>
    <row r="64" spans="1:10" x14ac:dyDescent="0.25">
      <c r="A64" s="7" t="s">
        <v>80</v>
      </c>
    </row>
    <row r="65" spans="1:10" x14ac:dyDescent="0.25">
      <c r="A65" t="s">
        <v>68</v>
      </c>
      <c r="C65" s="9">
        <v>1</v>
      </c>
      <c r="D65" s="9">
        <v>1</v>
      </c>
      <c r="E65" s="9">
        <v>1</v>
      </c>
      <c r="F65" s="9">
        <v>1</v>
      </c>
      <c r="G65" s="9">
        <v>1</v>
      </c>
      <c r="H65" s="9">
        <v>1</v>
      </c>
      <c r="I65" s="9">
        <v>1</v>
      </c>
      <c r="J65" s="9">
        <v>1</v>
      </c>
    </row>
    <row r="66" spans="1:10" hidden="1" x14ac:dyDescent="0.25">
      <c r="A66" t="s">
        <v>69</v>
      </c>
      <c r="C66" s="9">
        <v>100</v>
      </c>
      <c r="D66" s="9">
        <v>100</v>
      </c>
      <c r="E66" s="9">
        <v>100</v>
      </c>
      <c r="F66" s="9">
        <v>100</v>
      </c>
      <c r="G66" s="9">
        <v>100</v>
      </c>
      <c r="H66" s="9">
        <v>100</v>
      </c>
      <c r="I66" s="9">
        <v>100</v>
      </c>
      <c r="J66" s="9">
        <v>100</v>
      </c>
    </row>
    <row r="67" spans="1:10" x14ac:dyDescent="0.25">
      <c r="A67" t="s">
        <v>70</v>
      </c>
      <c r="C67" s="9">
        <v>100</v>
      </c>
      <c r="D67" s="9">
        <v>100</v>
      </c>
      <c r="E67" s="9">
        <v>100</v>
      </c>
      <c r="F67" s="9">
        <v>100</v>
      </c>
      <c r="G67" s="9">
        <v>100</v>
      </c>
      <c r="H67" s="9">
        <v>100</v>
      </c>
      <c r="I67" s="9">
        <v>100</v>
      </c>
      <c r="J67" s="9">
        <v>100</v>
      </c>
    </row>
    <row r="68" spans="1:10" x14ac:dyDescent="0.25">
      <c r="A68" t="s">
        <v>71</v>
      </c>
      <c r="C68" s="9">
        <v>1</v>
      </c>
      <c r="D68" s="9">
        <v>1</v>
      </c>
      <c r="E68" s="9">
        <v>1</v>
      </c>
      <c r="F68" s="9">
        <v>1</v>
      </c>
      <c r="G68" s="9">
        <v>1</v>
      </c>
      <c r="H68" s="9">
        <v>1</v>
      </c>
      <c r="I68" s="9">
        <v>1</v>
      </c>
      <c r="J68" s="9">
        <v>1</v>
      </c>
    </row>
    <row r="69" spans="1:10" hidden="1" x14ac:dyDescent="0.25">
      <c r="A69" t="s">
        <v>72</v>
      </c>
      <c r="C69" s="9">
        <v>0</v>
      </c>
      <c r="D69" s="9">
        <v>0</v>
      </c>
      <c r="E69" s="9">
        <v>0</v>
      </c>
      <c r="F69" s="9">
        <v>0</v>
      </c>
      <c r="G69" s="9">
        <v>0</v>
      </c>
      <c r="H69" s="9">
        <v>0</v>
      </c>
      <c r="I69" s="9">
        <v>0</v>
      </c>
      <c r="J69" s="9">
        <v>0</v>
      </c>
    </row>
    <row r="70" spans="1:10" hidden="1" x14ac:dyDescent="0.25">
      <c r="A70" t="s">
        <v>73</v>
      </c>
      <c r="C70" s="9">
        <v>1</v>
      </c>
      <c r="D70" s="9">
        <v>1</v>
      </c>
      <c r="E70" s="9">
        <v>1</v>
      </c>
      <c r="F70" s="9">
        <v>1</v>
      </c>
      <c r="G70" s="9">
        <v>1</v>
      </c>
      <c r="H70" s="9">
        <v>1</v>
      </c>
      <c r="I70" s="9">
        <v>1</v>
      </c>
      <c r="J70" s="9">
        <v>1</v>
      </c>
    </row>
    <row r="71" spans="1:10" x14ac:dyDescent="0.25">
      <c r="A71" t="s">
        <v>74</v>
      </c>
      <c r="C71" s="9">
        <v>1</v>
      </c>
      <c r="D71" s="9">
        <v>1</v>
      </c>
      <c r="E71" s="9">
        <v>1</v>
      </c>
      <c r="F71" s="9">
        <v>1</v>
      </c>
      <c r="G71" s="9">
        <v>1</v>
      </c>
      <c r="H71" s="9">
        <v>1</v>
      </c>
      <c r="I71" s="9">
        <v>1</v>
      </c>
      <c r="J71" s="9">
        <v>1</v>
      </c>
    </row>
    <row r="72" spans="1:10" x14ac:dyDescent="0.25">
      <c r="A72" t="s">
        <v>75</v>
      </c>
      <c r="C72" s="9">
        <v>1</v>
      </c>
      <c r="D72" s="9">
        <v>1</v>
      </c>
      <c r="E72" s="9">
        <v>1</v>
      </c>
      <c r="F72" s="9">
        <v>1</v>
      </c>
      <c r="G72" s="9">
        <v>1</v>
      </c>
      <c r="H72" s="9">
        <v>1</v>
      </c>
      <c r="I72" s="9">
        <v>1</v>
      </c>
      <c r="J72" s="9">
        <v>1</v>
      </c>
    </row>
    <row r="73" spans="1:10" hidden="1" x14ac:dyDescent="0.25">
      <c r="A73" t="s">
        <v>76</v>
      </c>
      <c r="C73" s="9">
        <v>1</v>
      </c>
      <c r="D73" s="9">
        <v>1</v>
      </c>
      <c r="E73" s="9">
        <v>1</v>
      </c>
      <c r="F73" s="9">
        <v>1</v>
      </c>
      <c r="G73" s="9">
        <v>1</v>
      </c>
      <c r="H73" s="9">
        <v>1</v>
      </c>
      <c r="I73" s="9">
        <v>1</v>
      </c>
      <c r="J73" s="9">
        <v>1</v>
      </c>
    </row>
    <row r="74" spans="1:10" hidden="1" x14ac:dyDescent="0.25">
      <c r="A74" t="s">
        <v>77</v>
      </c>
      <c r="C74" s="9">
        <v>1</v>
      </c>
      <c r="D74" s="9">
        <v>1</v>
      </c>
      <c r="E74" s="9">
        <v>1</v>
      </c>
      <c r="F74" s="9">
        <v>1</v>
      </c>
      <c r="G74" s="9">
        <v>1</v>
      </c>
      <c r="H74" s="9">
        <v>1</v>
      </c>
      <c r="I74" s="9">
        <v>1</v>
      </c>
      <c r="J74" s="9">
        <v>1</v>
      </c>
    </row>
    <row r="75" spans="1:10" hidden="1" x14ac:dyDescent="0.25">
      <c r="A75" t="s">
        <v>78</v>
      </c>
    </row>
    <row r="76" spans="1:10" hidden="1" x14ac:dyDescent="0.25">
      <c r="A76" s="7" t="s">
        <v>79</v>
      </c>
      <c r="C76" s="9">
        <v>1</v>
      </c>
      <c r="D76" s="9">
        <v>1</v>
      </c>
      <c r="E76" s="9">
        <v>1</v>
      </c>
      <c r="F76" s="9">
        <v>1</v>
      </c>
      <c r="G76" s="9">
        <v>1</v>
      </c>
      <c r="H76" s="9">
        <v>1</v>
      </c>
      <c r="I76" s="9">
        <v>1</v>
      </c>
      <c r="J76" s="9">
        <v>1</v>
      </c>
    </row>
    <row r="77" spans="1:10" x14ac:dyDescent="0.25">
      <c r="A77" t="s">
        <v>81</v>
      </c>
      <c r="C77" s="9">
        <v>86.3</v>
      </c>
      <c r="D77" s="9">
        <v>85.2</v>
      </c>
      <c r="E77" s="9">
        <v>86.8</v>
      </c>
      <c r="F77" s="9">
        <v>83.4</v>
      </c>
      <c r="G77" s="9">
        <v>94.1</v>
      </c>
      <c r="H77" s="9">
        <v>82.5</v>
      </c>
      <c r="I77" s="9">
        <v>89</v>
      </c>
      <c r="J77" s="9">
        <v>88.4</v>
      </c>
    </row>
    <row r="78" spans="1:10" hidden="1" x14ac:dyDescent="0.25">
      <c r="A78" t="s">
        <v>82</v>
      </c>
      <c r="C78" s="9">
        <v>23</v>
      </c>
      <c r="D78" s="9">
        <v>78.599999999999994</v>
      </c>
      <c r="E78" s="9">
        <v>61</v>
      </c>
      <c r="F78" s="9">
        <v>0</v>
      </c>
      <c r="G78" s="9">
        <v>67</v>
      </c>
      <c r="H78" s="9">
        <v>16</v>
      </c>
      <c r="I78" s="9">
        <v>100</v>
      </c>
      <c r="J78" s="9">
        <v>0</v>
      </c>
    </row>
    <row r="79" spans="1:10" x14ac:dyDescent="0.25">
      <c r="A79" s="16" t="s">
        <v>247</v>
      </c>
      <c r="C79" s="9">
        <v>23</v>
      </c>
      <c r="D79" s="9">
        <v>78.599999999999994</v>
      </c>
      <c r="E79" s="9">
        <v>61</v>
      </c>
      <c r="F79" s="9">
        <v>0</v>
      </c>
      <c r="G79" s="9">
        <v>67</v>
      </c>
      <c r="H79" s="9">
        <v>16</v>
      </c>
      <c r="I79" s="9">
        <v>100</v>
      </c>
      <c r="J79" s="9">
        <v>0</v>
      </c>
    </row>
    <row r="80" spans="1:10" x14ac:dyDescent="0.25">
      <c r="A80" s="16" t="s">
        <v>248</v>
      </c>
      <c r="C80" s="9">
        <v>23</v>
      </c>
      <c r="D80" s="9">
        <v>78.599999999999994</v>
      </c>
      <c r="E80" s="9">
        <v>61</v>
      </c>
      <c r="F80" s="9">
        <v>0</v>
      </c>
      <c r="G80" s="9">
        <v>67</v>
      </c>
      <c r="H80" s="9">
        <v>16</v>
      </c>
      <c r="I80" s="9">
        <v>100</v>
      </c>
      <c r="J80" s="9">
        <v>0</v>
      </c>
    </row>
    <row r="81" spans="1:13" x14ac:dyDescent="0.25">
      <c r="A81" t="s">
        <v>85</v>
      </c>
      <c r="C81" s="9">
        <v>1</v>
      </c>
      <c r="D81" s="9">
        <v>1</v>
      </c>
      <c r="E81" s="9">
        <v>1</v>
      </c>
      <c r="F81" s="9">
        <v>1</v>
      </c>
      <c r="G81" s="9">
        <v>1</v>
      </c>
      <c r="H81" s="9">
        <v>1</v>
      </c>
      <c r="I81" s="9">
        <v>1</v>
      </c>
      <c r="J81" s="9">
        <v>1</v>
      </c>
    </row>
    <row r="82" spans="1:13" x14ac:dyDescent="0.25">
      <c r="A82" s="8" t="s">
        <v>86</v>
      </c>
    </row>
    <row r="83" spans="1:13" x14ac:dyDescent="0.25">
      <c r="A83" s="7" t="s">
        <v>93</v>
      </c>
    </row>
    <row r="84" spans="1:13" x14ac:dyDescent="0.25">
      <c r="A84" s="10" t="s">
        <v>87</v>
      </c>
      <c r="C84" s="9">
        <v>87.2</v>
      </c>
      <c r="D84" s="9">
        <v>58.35</v>
      </c>
      <c r="E84" s="9">
        <v>72.819000000000003</v>
      </c>
      <c r="F84" s="9">
        <v>71.180000000000007</v>
      </c>
      <c r="G84" s="9">
        <v>50.15</v>
      </c>
      <c r="H84" s="9">
        <v>68.88</v>
      </c>
      <c r="I84" s="9">
        <v>60.99</v>
      </c>
      <c r="J84" s="9">
        <v>60.54</v>
      </c>
    </row>
    <row r="85" spans="1:13" x14ac:dyDescent="0.25">
      <c r="A85" t="s">
        <v>88</v>
      </c>
      <c r="C85" s="9">
        <v>100</v>
      </c>
      <c r="D85" s="9">
        <v>100</v>
      </c>
      <c r="E85" s="9">
        <v>100</v>
      </c>
      <c r="F85" s="9">
        <v>100</v>
      </c>
      <c r="G85" s="9">
        <v>100</v>
      </c>
      <c r="H85" s="9">
        <v>100</v>
      </c>
      <c r="I85" s="9">
        <v>100</v>
      </c>
      <c r="J85" s="9">
        <v>100</v>
      </c>
    </row>
    <row r="86" spans="1:13" x14ac:dyDescent="0.25">
      <c r="A86" t="s">
        <v>89</v>
      </c>
      <c r="C86" s="9">
        <v>1</v>
      </c>
      <c r="D86" s="9">
        <v>1</v>
      </c>
      <c r="E86" s="9">
        <v>1</v>
      </c>
      <c r="F86" s="9">
        <v>1</v>
      </c>
      <c r="G86" s="9">
        <v>1</v>
      </c>
      <c r="H86" s="9">
        <v>1</v>
      </c>
      <c r="I86" s="9">
        <v>1</v>
      </c>
      <c r="J86" s="9">
        <v>1</v>
      </c>
    </row>
    <row r="87" spans="1:13" x14ac:dyDescent="0.25">
      <c r="A87" t="s">
        <v>90</v>
      </c>
      <c r="C87" s="9">
        <v>9.6</v>
      </c>
      <c r="D87" s="9">
        <v>11</v>
      </c>
      <c r="E87" s="9">
        <v>9.5</v>
      </c>
      <c r="F87" s="9">
        <v>11.5</v>
      </c>
      <c r="G87" s="9">
        <v>9.1</v>
      </c>
      <c r="H87" s="9">
        <v>10.3</v>
      </c>
      <c r="I87" s="9">
        <v>9.8000000000000007</v>
      </c>
      <c r="J87" s="9">
        <v>8.3000000000000007</v>
      </c>
    </row>
    <row r="88" spans="1:13" x14ac:dyDescent="0.25">
      <c r="A88" t="s">
        <v>91</v>
      </c>
      <c r="C88" s="9">
        <v>8.4</v>
      </c>
      <c r="D88" s="9">
        <v>11.4</v>
      </c>
      <c r="E88" s="9">
        <v>10.1</v>
      </c>
      <c r="F88" s="9">
        <v>14.1</v>
      </c>
      <c r="G88" s="9">
        <v>9.1</v>
      </c>
      <c r="H88" s="9">
        <v>10.5</v>
      </c>
      <c r="I88" s="9">
        <v>8.6</v>
      </c>
      <c r="J88" s="9">
        <v>8.5</v>
      </c>
    </row>
    <row r="89" spans="1:13" x14ac:dyDescent="0.25">
      <c r="A89" s="7" t="s">
        <v>92</v>
      </c>
    </row>
    <row r="90" spans="1:13" x14ac:dyDescent="0.25">
      <c r="A90" t="s">
        <v>94</v>
      </c>
      <c r="C90" s="9">
        <v>232</v>
      </c>
      <c r="D90" s="9">
        <v>280</v>
      </c>
      <c r="E90" s="9">
        <v>237</v>
      </c>
      <c r="F90" s="9">
        <v>375</v>
      </c>
      <c r="G90" s="9">
        <v>289</v>
      </c>
      <c r="H90" s="9">
        <v>287</v>
      </c>
      <c r="I90" s="9">
        <v>358</v>
      </c>
      <c r="J90" s="9">
        <v>236</v>
      </c>
    </row>
    <row r="91" spans="1:13" x14ac:dyDescent="0.25">
      <c r="A91" t="s">
        <v>95</v>
      </c>
      <c r="C91" s="9">
        <v>74.2</v>
      </c>
      <c r="D91" s="9">
        <v>72.7</v>
      </c>
      <c r="E91" s="9">
        <v>78.099999999999994</v>
      </c>
      <c r="F91" s="9">
        <v>49.69</v>
      </c>
      <c r="G91" s="9">
        <v>99.6</v>
      </c>
      <c r="H91" s="9">
        <v>69.5</v>
      </c>
      <c r="I91" s="9">
        <v>51.8</v>
      </c>
      <c r="J91" s="9">
        <v>78.599999999999994</v>
      </c>
      <c r="M91">
        <f>(SUM(C90:C99)/10)*1</f>
        <v>239.87399999999997</v>
      </c>
    </row>
    <row r="92" spans="1:13" x14ac:dyDescent="0.25">
      <c r="A92" t="s">
        <v>96</v>
      </c>
      <c r="C92" s="9">
        <v>383.3</v>
      </c>
      <c r="D92" s="9">
        <v>375.2</v>
      </c>
      <c r="E92" s="9">
        <v>374.2</v>
      </c>
      <c r="F92" s="9">
        <v>378.4</v>
      </c>
      <c r="G92" s="9">
        <v>446.1</v>
      </c>
      <c r="H92" s="9">
        <v>400.2</v>
      </c>
      <c r="I92" s="9">
        <v>474.7</v>
      </c>
      <c r="J92" s="9">
        <v>353.5</v>
      </c>
    </row>
    <row r="93" spans="1:13" x14ac:dyDescent="0.25">
      <c r="A93" t="s">
        <v>101</v>
      </c>
      <c r="C93" s="9">
        <v>1326.4</v>
      </c>
      <c r="D93" s="9">
        <v>1145.9000000000001</v>
      </c>
      <c r="E93" s="9">
        <v>1385.1</v>
      </c>
      <c r="F93" s="9">
        <v>1500.8</v>
      </c>
      <c r="G93" s="9">
        <v>1296.0999999999999</v>
      </c>
      <c r="H93" s="9">
        <v>1610.4</v>
      </c>
      <c r="I93" s="9">
        <v>1613.7</v>
      </c>
      <c r="J93" s="9">
        <v>1237.5999999999999</v>
      </c>
    </row>
    <row r="94" spans="1:13" x14ac:dyDescent="0.25">
      <c r="A94" t="s">
        <v>97</v>
      </c>
      <c r="C94">
        <v>74.2</v>
      </c>
      <c r="D94">
        <v>72.7</v>
      </c>
      <c r="E94" s="9">
        <v>78.099999999999994</v>
      </c>
      <c r="F94" s="9">
        <v>49.69</v>
      </c>
      <c r="G94" s="9">
        <v>100</v>
      </c>
      <c r="H94" s="9">
        <v>69.5</v>
      </c>
      <c r="I94" s="9">
        <v>51.8</v>
      </c>
      <c r="J94" s="9">
        <v>78.599999999999994</v>
      </c>
    </row>
    <row r="95" spans="1:13" x14ac:dyDescent="0.25">
      <c r="A95" t="s">
        <v>98</v>
      </c>
      <c r="C95" s="9">
        <v>100</v>
      </c>
      <c r="D95" s="9">
        <v>100</v>
      </c>
      <c r="E95" s="9">
        <v>100</v>
      </c>
      <c r="F95" s="9">
        <v>100</v>
      </c>
      <c r="G95" s="9">
        <v>100</v>
      </c>
      <c r="H95" s="9">
        <v>100</v>
      </c>
      <c r="I95" s="9">
        <v>100</v>
      </c>
      <c r="J95" s="9">
        <v>100</v>
      </c>
    </row>
    <row r="96" spans="1:13" x14ac:dyDescent="0.25">
      <c r="A96" t="s">
        <v>99</v>
      </c>
      <c r="C96" s="9">
        <v>100</v>
      </c>
      <c r="D96" s="9">
        <v>100</v>
      </c>
      <c r="E96" s="9">
        <v>100</v>
      </c>
      <c r="F96" s="9">
        <v>100</v>
      </c>
      <c r="G96" s="9">
        <v>100</v>
      </c>
      <c r="H96" s="9">
        <v>100</v>
      </c>
      <c r="I96" s="9">
        <v>100</v>
      </c>
      <c r="J96" s="9">
        <v>100</v>
      </c>
    </row>
    <row r="97" spans="1:13" x14ac:dyDescent="0.25">
      <c r="A97" t="s">
        <v>100</v>
      </c>
      <c r="C97" s="9">
        <v>8.64</v>
      </c>
      <c r="D97" s="9">
        <v>11.47</v>
      </c>
      <c r="E97" s="9">
        <v>8.01</v>
      </c>
      <c r="F97" s="9">
        <v>9.69</v>
      </c>
      <c r="G97" s="9">
        <v>11.26</v>
      </c>
      <c r="H97" s="9">
        <v>11.05</v>
      </c>
      <c r="I97" s="9">
        <v>9</v>
      </c>
      <c r="J97" s="9">
        <v>6.25</v>
      </c>
    </row>
    <row r="98" spans="1:13" x14ac:dyDescent="0.25">
      <c r="A98" t="s">
        <v>102</v>
      </c>
      <c r="C98" s="9">
        <v>0</v>
      </c>
      <c r="D98" s="9">
        <v>0</v>
      </c>
      <c r="E98" s="9">
        <v>0</v>
      </c>
      <c r="F98" s="9">
        <v>0</v>
      </c>
      <c r="G98" s="9">
        <v>0</v>
      </c>
      <c r="H98" s="9">
        <v>0</v>
      </c>
      <c r="I98" s="9">
        <v>0</v>
      </c>
      <c r="J98" s="9">
        <v>0</v>
      </c>
    </row>
    <row r="99" spans="1:13" x14ac:dyDescent="0.25">
      <c r="A99" t="s">
        <v>103</v>
      </c>
      <c r="C99" s="9">
        <v>100</v>
      </c>
      <c r="D99" s="9">
        <v>100</v>
      </c>
      <c r="E99" s="9">
        <v>100</v>
      </c>
      <c r="F99" s="9">
        <v>100</v>
      </c>
      <c r="G99" s="9">
        <v>100</v>
      </c>
      <c r="H99" s="9">
        <v>100</v>
      </c>
      <c r="I99" s="9">
        <v>100</v>
      </c>
      <c r="J99" s="9">
        <v>100</v>
      </c>
    </row>
    <row r="100" spans="1:13" x14ac:dyDescent="0.25">
      <c r="A100" t="s">
        <v>217</v>
      </c>
      <c r="C100" s="9">
        <v>232</v>
      </c>
      <c r="D100" s="9">
        <v>280</v>
      </c>
      <c r="E100" s="9">
        <v>237</v>
      </c>
      <c r="F100" s="9">
        <v>375</v>
      </c>
      <c r="G100" s="9">
        <v>289</v>
      </c>
      <c r="H100" s="9">
        <v>287</v>
      </c>
      <c r="I100" s="9">
        <v>358</v>
      </c>
      <c r="J100" s="9">
        <v>236</v>
      </c>
    </row>
    <row r="101" spans="1:13" x14ac:dyDescent="0.25">
      <c r="A101" s="7" t="s">
        <v>104</v>
      </c>
    </row>
    <row r="102" spans="1:13" x14ac:dyDescent="0.25">
      <c r="A102" t="s">
        <v>105</v>
      </c>
      <c r="B102">
        <v>0.12280701845884323</v>
      </c>
      <c r="C102" s="9">
        <v>0.44</v>
      </c>
      <c r="D102" s="9">
        <v>0.34</v>
      </c>
      <c r="E102" s="9">
        <v>0.38</v>
      </c>
      <c r="F102" s="9">
        <v>0.38</v>
      </c>
      <c r="G102" s="9">
        <v>0.6</v>
      </c>
      <c r="H102" s="9">
        <v>0.31</v>
      </c>
      <c r="I102" s="9">
        <v>1.98</v>
      </c>
      <c r="J102" s="9">
        <v>0.51</v>
      </c>
    </row>
    <row r="103" spans="1:13" x14ac:dyDescent="0.25">
      <c r="A103" t="s">
        <v>106</v>
      </c>
      <c r="B103">
        <v>0.10526315867900848</v>
      </c>
      <c r="C103" s="9">
        <v>1.97</v>
      </c>
      <c r="D103" s="9">
        <v>1.88</v>
      </c>
      <c r="E103" s="9">
        <v>0.14000000000000001</v>
      </c>
      <c r="F103" s="9">
        <v>0.23</v>
      </c>
      <c r="G103" s="9">
        <v>5.08</v>
      </c>
      <c r="H103" s="9">
        <v>0.15</v>
      </c>
      <c r="I103" s="9">
        <v>0.09</v>
      </c>
      <c r="J103" s="9">
        <v>5.08</v>
      </c>
    </row>
    <row r="104" spans="1:13" x14ac:dyDescent="0.25">
      <c r="A104" t="s">
        <v>107</v>
      </c>
      <c r="B104">
        <v>0.15789473056793213</v>
      </c>
      <c r="C104" s="9">
        <v>100</v>
      </c>
      <c r="D104" s="9">
        <v>100</v>
      </c>
      <c r="E104" s="9">
        <v>100</v>
      </c>
      <c r="F104" s="9">
        <v>100</v>
      </c>
      <c r="G104" s="9">
        <v>100</v>
      </c>
      <c r="H104" s="9">
        <v>100</v>
      </c>
      <c r="I104" s="9">
        <v>100</v>
      </c>
      <c r="J104" s="9">
        <v>100</v>
      </c>
    </row>
    <row r="105" spans="1:13" x14ac:dyDescent="0.25">
      <c r="A105" t="s">
        <v>108</v>
      </c>
      <c r="B105">
        <v>0.10526315867900848</v>
      </c>
      <c r="C105" s="9">
        <v>0.28999999999999998</v>
      </c>
      <c r="D105" s="9">
        <v>0.17</v>
      </c>
      <c r="E105" s="9">
        <v>0.3</v>
      </c>
      <c r="F105" s="9">
        <v>0.25</v>
      </c>
      <c r="G105" s="9">
        <v>0.26</v>
      </c>
      <c r="H105" s="9">
        <v>0.21</v>
      </c>
      <c r="I105" s="9">
        <v>0.6</v>
      </c>
      <c r="J105" s="9">
        <v>0.41</v>
      </c>
      <c r="M105" t="s">
        <v>214</v>
      </c>
    </row>
    <row r="106" spans="1:13" x14ac:dyDescent="0.25">
      <c r="A106" t="s">
        <v>109</v>
      </c>
      <c r="B106">
        <v>0.17543859779834747</v>
      </c>
      <c r="C106" s="9">
        <v>100</v>
      </c>
      <c r="D106" s="9">
        <v>100</v>
      </c>
      <c r="E106" s="9">
        <v>100</v>
      </c>
      <c r="F106" s="9">
        <v>100</v>
      </c>
      <c r="G106" s="9">
        <v>100</v>
      </c>
      <c r="H106" s="9">
        <v>100</v>
      </c>
      <c r="I106" s="9">
        <v>100</v>
      </c>
      <c r="J106" s="9">
        <v>100</v>
      </c>
    </row>
    <row r="107" spans="1:13" x14ac:dyDescent="0.25">
      <c r="A107" t="s">
        <v>110</v>
      </c>
      <c r="B107">
        <v>0.15789473056793213</v>
      </c>
      <c r="C107" s="9">
        <v>0</v>
      </c>
      <c r="D107" s="9">
        <v>0</v>
      </c>
      <c r="E107" s="9">
        <v>0</v>
      </c>
      <c r="F107" s="9">
        <v>0</v>
      </c>
      <c r="G107" s="9">
        <v>0</v>
      </c>
      <c r="H107" s="9">
        <v>0</v>
      </c>
      <c r="I107" s="9">
        <v>0</v>
      </c>
      <c r="J107" s="9">
        <v>0</v>
      </c>
    </row>
    <row r="108" spans="1:13" x14ac:dyDescent="0.25">
      <c r="A108" s="7" t="s">
        <v>111</v>
      </c>
    </row>
    <row r="109" spans="1:13" x14ac:dyDescent="0.25">
      <c r="A109" t="s">
        <v>112</v>
      </c>
      <c r="B109">
        <v>0.31034481525421143</v>
      </c>
    </row>
    <row r="110" spans="1:13" x14ac:dyDescent="0.25">
      <c r="A110" t="s">
        <v>113</v>
      </c>
      <c r="B110">
        <v>0.34482759237289429</v>
      </c>
      <c r="C110" s="9">
        <v>51</v>
      </c>
      <c r="D110" s="9">
        <v>53</v>
      </c>
      <c r="E110" s="9">
        <v>48</v>
      </c>
      <c r="F110" s="9">
        <v>23</v>
      </c>
      <c r="G110" s="9">
        <v>100</v>
      </c>
      <c r="H110" s="9">
        <v>58</v>
      </c>
      <c r="I110" s="9">
        <v>100</v>
      </c>
      <c r="J110" s="9">
        <v>61</v>
      </c>
    </row>
    <row r="111" spans="1:13" x14ac:dyDescent="0.25">
      <c r="A111" t="s">
        <v>114</v>
      </c>
      <c r="B111">
        <v>0.34482759237289429</v>
      </c>
      <c r="C111" s="9">
        <v>0</v>
      </c>
      <c r="D111" s="9">
        <v>0</v>
      </c>
      <c r="E111" s="9">
        <v>0</v>
      </c>
      <c r="F111" s="9">
        <v>0</v>
      </c>
      <c r="G111" s="9">
        <v>0</v>
      </c>
      <c r="H111" s="9">
        <v>0</v>
      </c>
      <c r="I111" s="9">
        <v>0</v>
      </c>
      <c r="J111" s="9">
        <v>0</v>
      </c>
    </row>
    <row r="112" spans="1:13" x14ac:dyDescent="0.25">
      <c r="A112" s="7" t="s">
        <v>115</v>
      </c>
      <c r="C112" s="9">
        <v>69.099999999999994</v>
      </c>
      <c r="D112" s="9">
        <v>71</v>
      </c>
      <c r="E112" s="9">
        <v>73</v>
      </c>
      <c r="F112" s="9">
        <v>34.9</v>
      </c>
      <c r="G112" s="9">
        <v>99.6</v>
      </c>
      <c r="H112" s="9">
        <v>69.5</v>
      </c>
      <c r="I112" s="9">
        <v>51.8</v>
      </c>
      <c r="J112" s="9">
        <v>75.8</v>
      </c>
    </row>
    <row r="113" spans="1:10" x14ac:dyDescent="0.25">
      <c r="A113" t="s">
        <v>116</v>
      </c>
      <c r="B113">
        <v>0.35779818892478943</v>
      </c>
      <c r="C113" s="9">
        <v>0</v>
      </c>
      <c r="D113" s="9">
        <v>0</v>
      </c>
      <c r="E113" s="9">
        <v>0</v>
      </c>
      <c r="F113" s="9">
        <v>0</v>
      </c>
      <c r="G113" s="9">
        <v>0</v>
      </c>
      <c r="H113" s="9">
        <v>0</v>
      </c>
      <c r="I113" s="9">
        <v>0</v>
      </c>
      <c r="J113" s="9">
        <v>0</v>
      </c>
    </row>
    <row r="114" spans="1:10" x14ac:dyDescent="0.25">
      <c r="A114" t="s">
        <v>117</v>
      </c>
      <c r="B114">
        <v>0.3623853325843811</v>
      </c>
      <c r="C114" s="9">
        <v>0</v>
      </c>
      <c r="D114" s="9">
        <v>0</v>
      </c>
      <c r="E114" s="9">
        <v>0</v>
      </c>
      <c r="F114" s="9">
        <v>0</v>
      </c>
      <c r="G114" s="9">
        <v>0</v>
      </c>
      <c r="H114" s="9">
        <v>0</v>
      </c>
      <c r="I114" s="9">
        <v>0</v>
      </c>
      <c r="J114" s="9">
        <v>0</v>
      </c>
    </row>
    <row r="115" spans="1:10" x14ac:dyDescent="0.25">
      <c r="A115" t="s">
        <v>118</v>
      </c>
      <c r="B115">
        <v>0.27981653809547424</v>
      </c>
      <c r="C115" s="9">
        <v>21</v>
      </c>
      <c r="D115" s="9">
        <v>20.2</v>
      </c>
      <c r="E115" s="9">
        <v>15.4</v>
      </c>
      <c r="F115" s="9">
        <v>13.5</v>
      </c>
      <c r="G115" s="9">
        <v>14.6</v>
      </c>
      <c r="H115" s="9">
        <v>12.58</v>
      </c>
      <c r="I115" s="9">
        <v>26.2</v>
      </c>
      <c r="J115" s="9">
        <v>19.5</v>
      </c>
    </row>
    <row r="116" spans="1:10" x14ac:dyDescent="0.25">
      <c r="A116" s="2" t="s">
        <v>119</v>
      </c>
    </row>
    <row r="117" spans="1:10" x14ac:dyDescent="0.25">
      <c r="A117" s="7" t="s">
        <v>120</v>
      </c>
    </row>
    <row r="118" spans="1:10" x14ac:dyDescent="0.25">
      <c r="A118" t="s">
        <v>122</v>
      </c>
      <c r="B118">
        <v>0.56737589836120605</v>
      </c>
      <c r="C118" s="9">
        <v>130.5</v>
      </c>
      <c r="D118" s="9">
        <v>125</v>
      </c>
      <c r="E118" s="9">
        <v>135.30000000000001</v>
      </c>
      <c r="F118" s="9">
        <v>150.80000000000001</v>
      </c>
      <c r="G118" s="9">
        <v>156.1</v>
      </c>
      <c r="H118" s="9">
        <v>129.6</v>
      </c>
      <c r="I118" s="9">
        <v>103.6</v>
      </c>
      <c r="J118" s="9">
        <v>127</v>
      </c>
    </row>
    <row r="119" spans="1:10" hidden="1" x14ac:dyDescent="0.25">
      <c r="A119" t="s">
        <v>121</v>
      </c>
      <c r="C119" s="9">
        <v>1</v>
      </c>
      <c r="D119" s="9">
        <v>1</v>
      </c>
      <c r="E119" s="9">
        <v>1</v>
      </c>
      <c r="F119" s="9">
        <v>1</v>
      </c>
      <c r="G119" s="9">
        <v>1</v>
      </c>
      <c r="H119" s="9">
        <v>1</v>
      </c>
      <c r="I119" s="9">
        <v>1</v>
      </c>
      <c r="J119" s="9">
        <v>1</v>
      </c>
    </row>
    <row r="120" spans="1:10" x14ac:dyDescent="0.25">
      <c r="A120" t="s">
        <v>123</v>
      </c>
      <c r="B120">
        <v>0.43262410163879395</v>
      </c>
      <c r="C120" s="9">
        <v>100</v>
      </c>
      <c r="D120" s="9">
        <v>100</v>
      </c>
      <c r="E120" s="9">
        <v>100</v>
      </c>
      <c r="F120" s="9">
        <v>100</v>
      </c>
      <c r="G120" s="9">
        <v>100</v>
      </c>
      <c r="H120" s="9">
        <v>100</v>
      </c>
      <c r="I120" s="9">
        <v>100</v>
      </c>
      <c r="J120" s="9">
        <v>100</v>
      </c>
    </row>
    <row r="121" spans="1:10" x14ac:dyDescent="0.25">
      <c r="A121" s="7" t="s">
        <v>124</v>
      </c>
    </row>
    <row r="122" spans="1:10" x14ac:dyDescent="0.25">
      <c r="A122" t="s">
        <v>125</v>
      </c>
      <c r="B122">
        <v>0.20785218477249146</v>
      </c>
      <c r="C122" s="9">
        <v>91.84</v>
      </c>
      <c r="D122" s="9">
        <v>91.24</v>
      </c>
      <c r="E122" s="9">
        <v>92.08</v>
      </c>
      <c r="F122" s="9">
        <v>91.03</v>
      </c>
      <c r="G122" s="9">
        <v>92.88</v>
      </c>
      <c r="H122" s="9">
        <v>91.51</v>
      </c>
      <c r="I122" s="9">
        <v>91.1</v>
      </c>
      <c r="J122" s="9">
        <v>89.81</v>
      </c>
    </row>
    <row r="123" spans="1:10" x14ac:dyDescent="0.25">
      <c r="A123" t="s">
        <v>126</v>
      </c>
      <c r="B123">
        <v>0.19630484282970428</v>
      </c>
      <c r="C123" s="9">
        <v>74.599999999999994</v>
      </c>
      <c r="D123" s="9">
        <v>72.7</v>
      </c>
      <c r="E123" s="9">
        <v>75</v>
      </c>
      <c r="F123" s="9">
        <v>77.5</v>
      </c>
      <c r="G123" s="9">
        <v>78</v>
      </c>
      <c r="H123" s="9">
        <v>81.3</v>
      </c>
      <c r="I123" s="9">
        <v>69.3</v>
      </c>
      <c r="J123" s="9">
        <v>72.900000000000006</v>
      </c>
    </row>
    <row r="124" spans="1:10" x14ac:dyDescent="0.25">
      <c r="A124" t="s">
        <v>127</v>
      </c>
      <c r="B124">
        <v>0.19630484282970428</v>
      </c>
      <c r="C124" s="9">
        <v>54.6</v>
      </c>
      <c r="D124" s="9">
        <v>53.5</v>
      </c>
      <c r="E124" s="9">
        <v>55.5</v>
      </c>
      <c r="F124" s="9">
        <v>55.4</v>
      </c>
      <c r="G124" s="9">
        <v>53.3</v>
      </c>
      <c r="H124" s="9">
        <v>57.6</v>
      </c>
      <c r="I124" s="9">
        <v>47.8</v>
      </c>
      <c r="J124" s="9">
        <v>51.8</v>
      </c>
    </row>
    <row r="125" spans="1:10" x14ac:dyDescent="0.25">
      <c r="A125" t="s">
        <v>128</v>
      </c>
      <c r="B125">
        <v>0.20554271340370178</v>
      </c>
      <c r="C125" s="9">
        <v>94.4</v>
      </c>
      <c r="D125" s="9">
        <v>94.68</v>
      </c>
      <c r="E125" s="9">
        <v>95.62</v>
      </c>
      <c r="F125" s="9">
        <v>94.95</v>
      </c>
      <c r="G125" s="9">
        <v>94.83</v>
      </c>
      <c r="H125" s="9">
        <v>94.64</v>
      </c>
      <c r="I125" s="9">
        <v>94.95</v>
      </c>
      <c r="J125" s="9">
        <v>93.53</v>
      </c>
    </row>
    <row r="126" spans="1:10" x14ac:dyDescent="0.25">
      <c r="A126" t="s">
        <v>129</v>
      </c>
      <c r="B126">
        <v>0.19399537146091461</v>
      </c>
      <c r="C126" s="9">
        <v>34.1</v>
      </c>
      <c r="D126" s="9">
        <v>31.4</v>
      </c>
      <c r="E126" s="9">
        <v>37.6</v>
      </c>
      <c r="F126" s="9">
        <v>49.1</v>
      </c>
      <c r="G126" s="9">
        <v>31.6</v>
      </c>
      <c r="H126" s="9">
        <v>56.2</v>
      </c>
      <c r="I126" s="9">
        <v>26.4</v>
      </c>
      <c r="J126" s="9">
        <v>36.6</v>
      </c>
    </row>
    <row r="127" spans="1:10" x14ac:dyDescent="0.25">
      <c r="A127" s="2" t="s">
        <v>130</v>
      </c>
    </row>
    <row r="128" spans="1:10" x14ac:dyDescent="0.25">
      <c r="A128" s="7" t="s">
        <v>131</v>
      </c>
    </row>
    <row r="129" spans="1:10" x14ac:dyDescent="0.25">
      <c r="A129" t="s">
        <v>132</v>
      </c>
      <c r="B129">
        <v>4.1505135595798492E-2</v>
      </c>
      <c r="C129" s="9">
        <v>1</v>
      </c>
      <c r="D129" s="9">
        <v>1</v>
      </c>
      <c r="E129" s="9">
        <v>1</v>
      </c>
      <c r="F129" s="9">
        <v>1</v>
      </c>
      <c r="G129" s="9">
        <v>1</v>
      </c>
      <c r="H129" s="9">
        <v>1</v>
      </c>
      <c r="I129" s="9">
        <v>1</v>
      </c>
      <c r="J129" s="9">
        <v>1</v>
      </c>
    </row>
    <row r="130" spans="1:10" x14ac:dyDescent="0.25">
      <c r="A130" t="s">
        <v>133</v>
      </c>
      <c r="B130">
        <v>4.1505135595798492E-2</v>
      </c>
      <c r="C130" s="9">
        <v>1</v>
      </c>
      <c r="D130" s="9">
        <v>1</v>
      </c>
      <c r="E130" s="9">
        <v>1</v>
      </c>
      <c r="F130" s="9">
        <v>1</v>
      </c>
      <c r="G130" s="9">
        <v>1</v>
      </c>
      <c r="H130" s="9">
        <v>1</v>
      </c>
      <c r="I130" s="9">
        <v>1</v>
      </c>
      <c r="J130" s="9">
        <v>1</v>
      </c>
    </row>
    <row r="131" spans="1:10" x14ac:dyDescent="0.25">
      <c r="A131" t="s">
        <v>134</v>
      </c>
      <c r="B131">
        <v>4.1505135595798492E-2</v>
      </c>
      <c r="C131" s="9">
        <v>1</v>
      </c>
      <c r="D131" s="9">
        <v>1</v>
      </c>
      <c r="E131" s="9">
        <v>1</v>
      </c>
      <c r="F131" s="9">
        <v>1</v>
      </c>
      <c r="G131" s="9">
        <v>1</v>
      </c>
      <c r="H131" s="9">
        <v>1</v>
      </c>
      <c r="I131" s="9">
        <v>1</v>
      </c>
      <c r="J131" s="9">
        <v>1</v>
      </c>
    </row>
    <row r="132" spans="1:10" x14ac:dyDescent="0.25">
      <c r="A132" t="s">
        <v>135</v>
      </c>
      <c r="B132">
        <v>4.1505135595798492E-2</v>
      </c>
      <c r="C132" s="9">
        <v>1</v>
      </c>
      <c r="D132" s="9">
        <v>1</v>
      </c>
      <c r="E132" s="9">
        <v>1</v>
      </c>
      <c r="F132" s="9">
        <v>1</v>
      </c>
      <c r="G132" s="9">
        <v>1</v>
      </c>
      <c r="H132" s="9">
        <v>1</v>
      </c>
      <c r="I132" s="9">
        <v>1</v>
      </c>
      <c r="J132" s="9">
        <v>1</v>
      </c>
    </row>
    <row r="133" spans="1:10" x14ac:dyDescent="0.25">
      <c r="A133" t="s">
        <v>136</v>
      </c>
      <c r="B133">
        <v>4.1505135595798492E-2</v>
      </c>
      <c r="C133" s="9">
        <v>1</v>
      </c>
      <c r="D133" s="9">
        <v>1</v>
      </c>
      <c r="E133" s="9">
        <v>1</v>
      </c>
      <c r="F133" s="9">
        <v>1</v>
      </c>
      <c r="G133" s="9">
        <v>1</v>
      </c>
      <c r="H133" s="9">
        <v>1</v>
      </c>
      <c r="I133" s="9">
        <v>1</v>
      </c>
      <c r="J133" s="9">
        <v>1</v>
      </c>
    </row>
    <row r="134" spans="1:10" x14ac:dyDescent="0.25">
      <c r="A134" t="s">
        <v>137</v>
      </c>
      <c r="B134">
        <v>0.20866590738296509</v>
      </c>
      <c r="C134" s="9">
        <v>100</v>
      </c>
      <c r="D134" s="9">
        <v>100</v>
      </c>
      <c r="E134" s="9">
        <v>100</v>
      </c>
      <c r="F134" s="9">
        <v>100</v>
      </c>
      <c r="G134" s="9">
        <v>100</v>
      </c>
      <c r="H134" s="9">
        <v>100</v>
      </c>
      <c r="I134" s="9">
        <v>100</v>
      </c>
      <c r="J134" s="9">
        <v>100</v>
      </c>
    </row>
    <row r="135" spans="1:10" x14ac:dyDescent="0.25">
      <c r="A135" t="s">
        <v>138</v>
      </c>
      <c r="B135">
        <v>0.21892817318439484</v>
      </c>
      <c r="C135" s="9">
        <v>100</v>
      </c>
      <c r="D135" s="9">
        <v>100</v>
      </c>
      <c r="E135" s="9">
        <v>100</v>
      </c>
      <c r="F135" s="9">
        <v>100</v>
      </c>
      <c r="G135" s="9">
        <v>100</v>
      </c>
      <c r="H135" s="9">
        <v>100</v>
      </c>
      <c r="I135" s="9">
        <v>100</v>
      </c>
      <c r="J135" s="9">
        <v>100</v>
      </c>
    </row>
    <row r="136" spans="1:10" x14ac:dyDescent="0.25">
      <c r="A136" t="s">
        <v>139</v>
      </c>
      <c r="B136">
        <v>0.15963512659072876</v>
      </c>
      <c r="C136" s="9">
        <v>0</v>
      </c>
      <c r="D136" s="9">
        <v>0</v>
      </c>
      <c r="E136" s="9">
        <v>0</v>
      </c>
      <c r="F136" s="9">
        <v>0</v>
      </c>
      <c r="G136" s="9">
        <v>0</v>
      </c>
      <c r="H136" s="9">
        <v>0</v>
      </c>
      <c r="I136" s="9">
        <v>0</v>
      </c>
      <c r="J136" s="9">
        <v>0</v>
      </c>
    </row>
    <row r="137" spans="1:10" x14ac:dyDescent="0.25">
      <c r="A137" t="s">
        <v>140</v>
      </c>
      <c r="B137">
        <v>0.20524516701698303</v>
      </c>
      <c r="C137" s="9">
        <v>14.1</v>
      </c>
      <c r="D137" s="9">
        <v>21.9</v>
      </c>
      <c r="E137" s="9">
        <v>13.6</v>
      </c>
      <c r="F137" s="9">
        <v>22.9</v>
      </c>
      <c r="G137" s="9">
        <v>19.2</v>
      </c>
      <c r="H137" s="9">
        <v>18.7</v>
      </c>
      <c r="I137" s="9">
        <v>28.5</v>
      </c>
      <c r="J137" s="9">
        <v>25.1</v>
      </c>
    </row>
    <row r="138" spans="1:10" x14ac:dyDescent="0.25">
      <c r="A138" s="7" t="s">
        <v>141</v>
      </c>
    </row>
    <row r="139" spans="1:10" x14ac:dyDescent="0.25">
      <c r="A139" t="s">
        <v>142</v>
      </c>
      <c r="B139">
        <v>0.16890597343444824</v>
      </c>
      <c r="C139" s="9">
        <v>1</v>
      </c>
      <c r="D139" s="9">
        <v>1</v>
      </c>
      <c r="E139" s="9">
        <v>1</v>
      </c>
      <c r="F139" s="9">
        <v>1</v>
      </c>
      <c r="G139" s="9">
        <v>1</v>
      </c>
      <c r="H139" s="9">
        <v>1</v>
      </c>
      <c r="I139" s="9">
        <v>1</v>
      </c>
      <c r="J139" s="9">
        <v>1</v>
      </c>
    </row>
    <row r="140" spans="1:10" x14ac:dyDescent="0.25">
      <c r="A140" t="s">
        <v>143</v>
      </c>
      <c r="B140">
        <v>5.342290922999382E-2</v>
      </c>
      <c r="C140" s="9">
        <v>1</v>
      </c>
      <c r="D140" s="9">
        <v>1</v>
      </c>
      <c r="E140" s="9">
        <v>1</v>
      </c>
      <c r="F140" s="9">
        <v>1</v>
      </c>
      <c r="G140" s="9">
        <v>1</v>
      </c>
      <c r="H140" s="9">
        <v>1</v>
      </c>
      <c r="I140" s="9">
        <v>1</v>
      </c>
      <c r="J140" s="9">
        <v>1</v>
      </c>
    </row>
    <row r="141" spans="1:10" x14ac:dyDescent="0.25">
      <c r="A141" t="s">
        <v>144</v>
      </c>
      <c r="B141">
        <v>5.342290922999382E-2</v>
      </c>
      <c r="C141" s="9">
        <v>1</v>
      </c>
      <c r="D141" s="9">
        <v>1</v>
      </c>
      <c r="E141" s="9">
        <v>1</v>
      </c>
      <c r="F141" s="9">
        <v>1</v>
      </c>
      <c r="G141" s="9">
        <v>1</v>
      </c>
      <c r="H141" s="9">
        <v>1</v>
      </c>
      <c r="I141" s="9">
        <v>1</v>
      </c>
      <c r="J141" s="9">
        <v>1</v>
      </c>
    </row>
    <row r="142" spans="1:10" x14ac:dyDescent="0.25">
      <c r="A142" t="s">
        <v>145</v>
      </c>
      <c r="B142">
        <v>5.342290922999382E-2</v>
      </c>
      <c r="C142" s="9">
        <v>1</v>
      </c>
      <c r="D142" s="9">
        <v>1</v>
      </c>
      <c r="E142" s="9">
        <v>1</v>
      </c>
      <c r="F142" s="9">
        <v>1</v>
      </c>
      <c r="G142" s="9">
        <v>1</v>
      </c>
      <c r="H142" s="9">
        <v>1</v>
      </c>
      <c r="I142" s="9">
        <v>1</v>
      </c>
      <c r="J142" s="9">
        <v>1</v>
      </c>
    </row>
    <row r="143" spans="1:10" x14ac:dyDescent="0.25">
      <c r="A143" t="s">
        <v>146</v>
      </c>
      <c r="B143">
        <v>0.17946259677410126</v>
      </c>
      <c r="C143" s="9">
        <v>1</v>
      </c>
      <c r="D143" s="9">
        <v>1</v>
      </c>
      <c r="E143" s="9">
        <v>1</v>
      </c>
      <c r="F143" s="9">
        <v>1</v>
      </c>
      <c r="G143" s="9">
        <v>1</v>
      </c>
      <c r="H143" s="9">
        <v>1</v>
      </c>
      <c r="I143" s="9">
        <v>1</v>
      </c>
      <c r="J143" s="9">
        <v>1</v>
      </c>
    </row>
    <row r="144" spans="1:10" hidden="1" x14ac:dyDescent="0.25">
      <c r="A144" t="s">
        <v>147</v>
      </c>
      <c r="B144">
        <v>0.16506719589233398</v>
      </c>
      <c r="C144" s="9">
        <v>100</v>
      </c>
      <c r="D144" s="9">
        <v>100</v>
      </c>
      <c r="E144" s="9">
        <v>100</v>
      </c>
      <c r="F144" s="9">
        <v>100</v>
      </c>
      <c r="G144" s="9">
        <v>100</v>
      </c>
      <c r="H144" s="9">
        <v>100</v>
      </c>
      <c r="I144" s="9">
        <v>100</v>
      </c>
      <c r="J144" s="9">
        <v>100</v>
      </c>
    </row>
    <row r="145" spans="1:10" x14ac:dyDescent="0.25">
      <c r="A145" t="s">
        <v>218</v>
      </c>
      <c r="B145">
        <v>0.1535508781671524</v>
      </c>
      <c r="C145" s="4">
        <v>101</v>
      </c>
      <c r="D145" s="4">
        <v>76.099999999999994</v>
      </c>
      <c r="E145" s="4">
        <v>63.5</v>
      </c>
      <c r="F145" s="4">
        <v>110.4</v>
      </c>
      <c r="G145" s="4">
        <v>113.4</v>
      </c>
      <c r="H145" s="4">
        <v>74.5</v>
      </c>
      <c r="I145" s="4">
        <v>336.8</v>
      </c>
      <c r="J145" s="4">
        <v>137.69999999999999</v>
      </c>
    </row>
    <row r="146" spans="1:10" x14ac:dyDescent="0.25">
      <c r="A146" t="s">
        <v>148</v>
      </c>
      <c r="B146">
        <v>0.17274473607540131</v>
      </c>
      <c r="C146" s="9">
        <v>63.8</v>
      </c>
      <c r="D146" s="9">
        <v>38.299999999999997</v>
      </c>
      <c r="E146" s="9">
        <v>12.8</v>
      </c>
      <c r="F146" s="9">
        <v>3.9</v>
      </c>
      <c r="G146" s="9">
        <v>2.6</v>
      </c>
      <c r="H146" s="9">
        <v>8.1999999999999993</v>
      </c>
      <c r="I146" s="9">
        <v>24.6</v>
      </c>
      <c r="J146" s="9">
        <v>5.4</v>
      </c>
    </row>
    <row r="147" spans="1:10" x14ac:dyDescent="0.25">
      <c r="A147" s="7" t="s">
        <v>220</v>
      </c>
    </row>
    <row r="148" spans="1:10" x14ac:dyDescent="0.25">
      <c r="A148" t="s">
        <v>150</v>
      </c>
      <c r="B148">
        <v>0.21201412379741669</v>
      </c>
      <c r="C148" s="9">
        <v>0</v>
      </c>
      <c r="D148" s="9">
        <v>0</v>
      </c>
      <c r="E148" s="9">
        <v>0</v>
      </c>
      <c r="F148" s="9">
        <v>0</v>
      </c>
      <c r="G148" s="9">
        <v>0</v>
      </c>
      <c r="H148" s="9">
        <v>0</v>
      </c>
      <c r="I148" s="9">
        <v>0</v>
      </c>
      <c r="J148" s="9">
        <v>0</v>
      </c>
    </row>
    <row r="149" spans="1:10" x14ac:dyDescent="0.25">
      <c r="A149" t="s">
        <v>151</v>
      </c>
      <c r="B149">
        <v>0.21201412379741669</v>
      </c>
      <c r="C149" s="9">
        <v>0</v>
      </c>
      <c r="D149" s="9">
        <v>0</v>
      </c>
      <c r="E149" s="9">
        <v>0</v>
      </c>
      <c r="F149" s="9">
        <v>0</v>
      </c>
      <c r="G149" s="9">
        <v>0</v>
      </c>
      <c r="H149" s="9">
        <v>0</v>
      </c>
      <c r="I149" s="9">
        <v>0</v>
      </c>
      <c r="J149" s="9">
        <v>0</v>
      </c>
    </row>
    <row r="150" spans="1:10" x14ac:dyDescent="0.25">
      <c r="A150" t="s">
        <v>152</v>
      </c>
      <c r="B150">
        <v>0.18845701217651367</v>
      </c>
      <c r="C150" s="9">
        <v>0</v>
      </c>
      <c r="D150" s="9">
        <v>0</v>
      </c>
      <c r="E150" s="9">
        <v>0</v>
      </c>
      <c r="F150" s="9">
        <v>0</v>
      </c>
      <c r="G150" s="9">
        <v>0</v>
      </c>
      <c r="H150" s="9">
        <v>0</v>
      </c>
      <c r="I150" s="9">
        <v>0</v>
      </c>
      <c r="J150" s="9">
        <v>0</v>
      </c>
    </row>
    <row r="151" spans="1:10" x14ac:dyDescent="0.25">
      <c r="A151" t="s">
        <v>153</v>
      </c>
      <c r="B151">
        <v>0.18845701217651367</v>
      </c>
      <c r="C151" s="9">
        <v>0</v>
      </c>
      <c r="D151" s="9">
        <v>0</v>
      </c>
      <c r="E151" s="9">
        <v>0</v>
      </c>
      <c r="F151" s="9">
        <v>0</v>
      </c>
      <c r="G151" s="9">
        <v>0</v>
      </c>
      <c r="H151" s="9">
        <v>0</v>
      </c>
      <c r="I151" s="9">
        <v>0</v>
      </c>
      <c r="J151" s="9">
        <v>0</v>
      </c>
    </row>
    <row r="152" spans="1:10" x14ac:dyDescent="0.25">
      <c r="A152" t="s">
        <v>154</v>
      </c>
      <c r="B152">
        <v>0.19905771315097809</v>
      </c>
      <c r="C152" s="9">
        <v>1</v>
      </c>
      <c r="D152" s="9">
        <v>1</v>
      </c>
      <c r="E152" s="9">
        <v>1</v>
      </c>
      <c r="F152" s="9">
        <v>1</v>
      </c>
      <c r="G152" s="9">
        <v>1</v>
      </c>
      <c r="H152" s="9">
        <v>1</v>
      </c>
      <c r="I152" s="9">
        <v>1</v>
      </c>
      <c r="J152" s="9">
        <v>1</v>
      </c>
    </row>
    <row r="153" spans="1:10" x14ac:dyDescent="0.25">
      <c r="A153" s="7" t="s">
        <v>219</v>
      </c>
    </row>
    <row r="154" spans="1:10" x14ac:dyDescent="0.25">
      <c r="A154" t="s">
        <v>155</v>
      </c>
      <c r="B154">
        <v>0.41379311680793762</v>
      </c>
      <c r="C154" s="9">
        <v>97.86</v>
      </c>
      <c r="D154" s="9">
        <v>97.45</v>
      </c>
      <c r="E154" s="9">
        <v>96.28</v>
      </c>
      <c r="F154" s="9">
        <v>95.03</v>
      </c>
      <c r="G154" s="9">
        <v>94.2</v>
      </c>
      <c r="H154" s="9">
        <v>96.72</v>
      </c>
      <c r="I154" s="9">
        <v>92.13</v>
      </c>
      <c r="J154" s="9">
        <v>96.45</v>
      </c>
    </row>
    <row r="155" spans="1:10" x14ac:dyDescent="0.25">
      <c r="A155" t="s">
        <v>156</v>
      </c>
      <c r="B155">
        <v>0.29885059595108032</v>
      </c>
      <c r="C155" s="9">
        <v>1.8</v>
      </c>
      <c r="D155" s="9">
        <v>1.7</v>
      </c>
      <c r="E155" s="9">
        <v>1.7</v>
      </c>
      <c r="F155" s="9">
        <v>4.4000000000000004</v>
      </c>
      <c r="G155" s="9">
        <v>1.9</v>
      </c>
      <c r="H155" s="9">
        <v>1.7</v>
      </c>
      <c r="I155" s="9">
        <v>1.6</v>
      </c>
      <c r="J155" s="9">
        <v>1.8</v>
      </c>
    </row>
    <row r="156" spans="1:10" x14ac:dyDescent="0.25">
      <c r="A156" t="s">
        <v>157</v>
      </c>
      <c r="B156">
        <v>0.28735631704330444</v>
      </c>
      <c r="C156" s="9">
        <v>7.6</v>
      </c>
      <c r="D156" s="9">
        <v>6</v>
      </c>
      <c r="E156" s="9">
        <v>6.5</v>
      </c>
      <c r="F156" s="9">
        <v>6.4</v>
      </c>
      <c r="G156" s="9">
        <v>3.9</v>
      </c>
      <c r="H156" s="9">
        <v>6.1</v>
      </c>
      <c r="I156" s="9">
        <v>4.9000000000000004</v>
      </c>
      <c r="J156" s="9">
        <v>6.2</v>
      </c>
    </row>
  </sheetData>
  <pageMargins left="0.7" right="0.7" top="0.75" bottom="0.75" header="0.3" footer="0.3"/>
  <pageSetup orientation="portrait" horizontalDpi="300" verticalDpi="30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CB2A4FB-773F-4F0E-8CAC-5824FCDD60C5}">
  <dimension ref="A1:R156"/>
  <sheetViews>
    <sheetView workbookViewId="0">
      <pane ySplit="1" topLeftCell="A2" activePane="bottomLeft" state="frozen"/>
      <selection pane="bottomLeft" activeCell="Q22" sqref="Q22"/>
    </sheetView>
  </sheetViews>
  <sheetFormatPr defaultRowHeight="15" x14ac:dyDescent="0.25"/>
  <cols>
    <col min="1" max="1" width="88" customWidth="1"/>
    <col min="2" max="2" width="12.85546875" hidden="1" customWidth="1"/>
    <col min="12" max="13" width="0" hidden="1" customWidth="1"/>
  </cols>
  <sheetData>
    <row r="1" spans="1:13" x14ac:dyDescent="0.25">
      <c r="A1" s="2" t="s">
        <v>8</v>
      </c>
      <c r="B1" s="2" t="s">
        <v>215</v>
      </c>
      <c r="C1" s="1" t="s">
        <v>0</v>
      </c>
      <c r="D1" s="1" t="s">
        <v>1</v>
      </c>
      <c r="E1" s="1" t="s">
        <v>2</v>
      </c>
      <c r="F1" s="1" t="s">
        <v>3</v>
      </c>
      <c r="G1" s="1" t="s">
        <v>4</v>
      </c>
      <c r="H1" s="1" t="s">
        <v>5</v>
      </c>
      <c r="I1" s="1" t="s">
        <v>6</v>
      </c>
      <c r="J1" s="1" t="s">
        <v>7</v>
      </c>
    </row>
    <row r="4" spans="1:13" x14ac:dyDescent="0.25">
      <c r="A4" s="1" t="s">
        <v>9</v>
      </c>
    </row>
    <row r="5" spans="1:13" x14ac:dyDescent="0.25">
      <c r="A5" s="5" t="s">
        <v>10</v>
      </c>
    </row>
    <row r="6" spans="1:13" hidden="1" x14ac:dyDescent="0.25">
      <c r="A6" s="6" t="s">
        <v>11</v>
      </c>
      <c r="C6">
        <v>1</v>
      </c>
      <c r="D6">
        <v>1</v>
      </c>
      <c r="E6">
        <v>1</v>
      </c>
      <c r="F6">
        <v>1</v>
      </c>
      <c r="G6">
        <v>1</v>
      </c>
      <c r="H6">
        <v>1</v>
      </c>
      <c r="I6">
        <v>1</v>
      </c>
      <c r="J6">
        <v>1</v>
      </c>
      <c r="L6">
        <f t="shared" ref="L6:L65" si="0">MIN(C6,C6:J6)</f>
        <v>1</v>
      </c>
      <c r="M6">
        <f t="shared" ref="M6:M62" si="1">MAX(C6:J6)</f>
        <v>1</v>
      </c>
    </row>
    <row r="7" spans="1:13" x14ac:dyDescent="0.25">
      <c r="A7" s="6" t="s">
        <v>12</v>
      </c>
      <c r="B7">
        <v>0.134831458330154</v>
      </c>
      <c r="C7" s="4">
        <v>1</v>
      </c>
      <c r="D7" s="4">
        <v>1</v>
      </c>
      <c r="E7" s="4">
        <v>1</v>
      </c>
      <c r="F7" s="4">
        <v>1</v>
      </c>
      <c r="G7" s="4">
        <v>1</v>
      </c>
      <c r="H7" s="4">
        <v>1</v>
      </c>
      <c r="I7" s="4">
        <v>1</v>
      </c>
      <c r="J7" s="4">
        <v>1</v>
      </c>
      <c r="L7">
        <f t="shared" si="0"/>
        <v>1</v>
      </c>
      <c r="M7">
        <f t="shared" si="1"/>
        <v>1</v>
      </c>
    </row>
    <row r="8" spans="1:13" hidden="1" x14ac:dyDescent="0.25">
      <c r="A8" s="3" t="s">
        <v>13</v>
      </c>
      <c r="C8">
        <v>1</v>
      </c>
      <c r="D8">
        <v>1</v>
      </c>
      <c r="E8">
        <v>1</v>
      </c>
      <c r="F8">
        <v>1</v>
      </c>
      <c r="G8">
        <v>1</v>
      </c>
      <c r="H8">
        <v>1</v>
      </c>
      <c r="I8">
        <v>1</v>
      </c>
      <c r="J8">
        <v>1</v>
      </c>
      <c r="L8">
        <f t="shared" si="0"/>
        <v>1</v>
      </c>
      <c r="M8">
        <f t="shared" si="1"/>
        <v>1</v>
      </c>
    </row>
    <row r="9" spans="1:13" hidden="1" x14ac:dyDescent="0.25">
      <c r="A9" s="3" t="s">
        <v>14</v>
      </c>
      <c r="C9">
        <v>1</v>
      </c>
      <c r="D9">
        <v>1</v>
      </c>
      <c r="E9">
        <v>1</v>
      </c>
      <c r="F9">
        <v>1</v>
      </c>
      <c r="G9">
        <v>1</v>
      </c>
      <c r="H9">
        <v>1</v>
      </c>
      <c r="I9">
        <v>1</v>
      </c>
      <c r="J9">
        <v>1</v>
      </c>
      <c r="L9">
        <f t="shared" si="0"/>
        <v>1</v>
      </c>
      <c r="M9">
        <f t="shared" si="1"/>
        <v>1</v>
      </c>
    </row>
    <row r="10" spans="1:13" x14ac:dyDescent="0.25">
      <c r="A10" s="3" t="s">
        <v>15</v>
      </c>
      <c r="B10">
        <v>0.14981272816658001</v>
      </c>
      <c r="C10">
        <v>1</v>
      </c>
      <c r="D10">
        <v>1</v>
      </c>
      <c r="E10">
        <v>1</v>
      </c>
      <c r="F10">
        <v>1</v>
      </c>
      <c r="G10">
        <v>1</v>
      </c>
      <c r="H10">
        <v>1</v>
      </c>
      <c r="I10">
        <v>1</v>
      </c>
      <c r="J10">
        <v>1</v>
      </c>
      <c r="L10">
        <f t="shared" si="0"/>
        <v>1</v>
      </c>
      <c r="M10">
        <f t="shared" si="1"/>
        <v>1</v>
      </c>
    </row>
    <row r="11" spans="1:13" x14ac:dyDescent="0.25">
      <c r="A11" s="3" t="s">
        <v>16</v>
      </c>
      <c r="B11">
        <v>0.14981272816658001</v>
      </c>
      <c r="C11">
        <v>1</v>
      </c>
      <c r="D11">
        <v>1</v>
      </c>
      <c r="E11">
        <v>1</v>
      </c>
      <c r="F11">
        <v>1</v>
      </c>
      <c r="G11">
        <v>1</v>
      </c>
      <c r="H11">
        <v>1</v>
      </c>
      <c r="I11">
        <v>1</v>
      </c>
      <c r="J11">
        <v>1</v>
      </c>
      <c r="L11">
        <f t="shared" si="0"/>
        <v>1</v>
      </c>
      <c r="M11">
        <f t="shared" si="1"/>
        <v>1</v>
      </c>
    </row>
    <row r="12" spans="1:13" x14ac:dyDescent="0.25">
      <c r="A12" s="3" t="s">
        <v>17</v>
      </c>
      <c r="B12">
        <v>0.14906367659568787</v>
      </c>
      <c r="C12">
        <v>1</v>
      </c>
      <c r="D12">
        <v>1</v>
      </c>
      <c r="E12">
        <v>1</v>
      </c>
      <c r="F12">
        <v>1</v>
      </c>
      <c r="G12">
        <v>1</v>
      </c>
      <c r="H12">
        <v>1</v>
      </c>
      <c r="I12">
        <v>1</v>
      </c>
      <c r="J12">
        <v>1</v>
      </c>
      <c r="L12">
        <f t="shared" si="0"/>
        <v>1</v>
      </c>
      <c r="M12">
        <f t="shared" si="1"/>
        <v>1</v>
      </c>
    </row>
    <row r="13" spans="1:13" hidden="1" x14ac:dyDescent="0.25">
      <c r="A13" s="3" t="s">
        <v>18</v>
      </c>
      <c r="C13">
        <v>1</v>
      </c>
      <c r="D13">
        <v>1</v>
      </c>
      <c r="E13">
        <v>1</v>
      </c>
      <c r="F13">
        <v>1</v>
      </c>
      <c r="G13">
        <v>1</v>
      </c>
      <c r="H13">
        <v>1</v>
      </c>
      <c r="I13">
        <v>1</v>
      </c>
      <c r="J13">
        <v>1</v>
      </c>
      <c r="L13">
        <f t="shared" si="0"/>
        <v>1</v>
      </c>
      <c r="M13">
        <f t="shared" si="1"/>
        <v>1</v>
      </c>
    </row>
    <row r="14" spans="1:13" x14ac:dyDescent="0.25">
      <c r="A14" s="3" t="s">
        <v>19</v>
      </c>
      <c r="B14">
        <v>0.134831458330154</v>
      </c>
      <c r="C14">
        <v>1</v>
      </c>
      <c r="D14">
        <v>0.56140000000000001</v>
      </c>
      <c r="E14" s="4">
        <v>0.82</v>
      </c>
      <c r="F14" s="4">
        <v>1</v>
      </c>
      <c r="G14" s="4">
        <v>1</v>
      </c>
      <c r="H14" s="4">
        <v>1</v>
      </c>
      <c r="I14" s="4">
        <v>0.5</v>
      </c>
      <c r="J14" s="4">
        <v>0.75</v>
      </c>
      <c r="L14">
        <f t="shared" si="0"/>
        <v>0.5</v>
      </c>
      <c r="M14">
        <f t="shared" si="1"/>
        <v>1</v>
      </c>
    </row>
    <row r="15" spans="1:13" hidden="1" x14ac:dyDescent="0.25">
      <c r="A15" s="3" t="s">
        <v>20</v>
      </c>
      <c r="C15">
        <v>1</v>
      </c>
      <c r="D15">
        <v>1</v>
      </c>
      <c r="E15">
        <v>1</v>
      </c>
      <c r="F15">
        <v>1</v>
      </c>
      <c r="G15">
        <v>1</v>
      </c>
      <c r="H15">
        <v>1</v>
      </c>
      <c r="I15">
        <v>1</v>
      </c>
      <c r="J15">
        <v>1</v>
      </c>
      <c r="L15">
        <f t="shared" si="0"/>
        <v>1</v>
      </c>
      <c r="M15">
        <f t="shared" si="1"/>
        <v>1</v>
      </c>
    </row>
    <row r="16" spans="1:13" x14ac:dyDescent="0.25">
      <c r="A16" s="3" t="s">
        <v>21</v>
      </c>
      <c r="B16">
        <v>0.134831458330154</v>
      </c>
      <c r="C16">
        <v>1</v>
      </c>
      <c r="D16">
        <v>1</v>
      </c>
      <c r="E16">
        <v>1</v>
      </c>
      <c r="F16">
        <v>1</v>
      </c>
      <c r="G16">
        <v>1</v>
      </c>
      <c r="H16">
        <v>1</v>
      </c>
      <c r="I16">
        <v>1</v>
      </c>
      <c r="J16">
        <v>1</v>
      </c>
      <c r="L16">
        <f t="shared" si="0"/>
        <v>1</v>
      </c>
      <c r="M16">
        <f t="shared" si="1"/>
        <v>1</v>
      </c>
    </row>
    <row r="17" spans="1:13" x14ac:dyDescent="0.25">
      <c r="A17" s="3" t="s">
        <v>22</v>
      </c>
      <c r="B17">
        <v>0.14681647717952701</v>
      </c>
      <c r="C17">
        <v>1</v>
      </c>
      <c r="D17">
        <v>1</v>
      </c>
      <c r="E17">
        <v>1</v>
      </c>
      <c r="F17">
        <v>1</v>
      </c>
      <c r="G17">
        <v>1</v>
      </c>
      <c r="H17">
        <v>1</v>
      </c>
      <c r="I17">
        <v>1</v>
      </c>
      <c r="J17">
        <v>1</v>
      </c>
      <c r="L17">
        <f t="shared" si="0"/>
        <v>1</v>
      </c>
      <c r="M17">
        <f>MAX(B17:J17)</f>
        <v>1</v>
      </c>
    </row>
    <row r="18" spans="1:13" hidden="1" x14ac:dyDescent="0.25">
      <c r="A18" s="3" t="s">
        <v>23</v>
      </c>
      <c r="B18">
        <v>6.1692021787166595E-2</v>
      </c>
      <c r="C18">
        <v>1</v>
      </c>
      <c r="D18">
        <v>1</v>
      </c>
      <c r="E18">
        <v>1</v>
      </c>
      <c r="F18">
        <v>1</v>
      </c>
      <c r="G18">
        <v>1</v>
      </c>
      <c r="H18">
        <v>1</v>
      </c>
      <c r="I18">
        <v>1</v>
      </c>
      <c r="J18">
        <v>1</v>
      </c>
      <c r="L18">
        <f t="shared" si="0"/>
        <v>1</v>
      </c>
      <c r="M18">
        <f t="shared" si="1"/>
        <v>1</v>
      </c>
    </row>
    <row r="19" spans="1:13" x14ac:dyDescent="0.25">
      <c r="A19" s="5" t="s">
        <v>24</v>
      </c>
    </row>
    <row r="20" spans="1:13" hidden="1" x14ac:dyDescent="0.25">
      <c r="A20" s="3" t="s">
        <v>25</v>
      </c>
      <c r="B20">
        <v>6.5455727279186249E-2</v>
      </c>
      <c r="C20">
        <v>1</v>
      </c>
      <c r="D20">
        <v>1</v>
      </c>
      <c r="E20">
        <v>1</v>
      </c>
      <c r="F20">
        <v>1</v>
      </c>
      <c r="G20">
        <v>1</v>
      </c>
      <c r="H20">
        <v>1</v>
      </c>
      <c r="I20">
        <v>1</v>
      </c>
      <c r="J20">
        <v>1</v>
      </c>
      <c r="L20">
        <f t="shared" si="0"/>
        <v>1</v>
      </c>
      <c r="M20">
        <f t="shared" si="1"/>
        <v>1</v>
      </c>
    </row>
    <row r="21" spans="1:13" x14ac:dyDescent="0.25">
      <c r="A21" s="3" t="s">
        <v>26</v>
      </c>
      <c r="B21">
        <v>6.1692021787166595E-2</v>
      </c>
      <c r="C21">
        <v>1</v>
      </c>
      <c r="D21">
        <v>1</v>
      </c>
      <c r="E21">
        <v>1</v>
      </c>
      <c r="F21">
        <v>1</v>
      </c>
      <c r="G21">
        <v>1</v>
      </c>
      <c r="H21">
        <v>1</v>
      </c>
      <c r="I21">
        <v>1</v>
      </c>
      <c r="J21">
        <v>1</v>
      </c>
      <c r="L21">
        <f t="shared" si="0"/>
        <v>1</v>
      </c>
      <c r="M21">
        <f t="shared" si="1"/>
        <v>1</v>
      </c>
    </row>
    <row r="22" spans="1:13" x14ac:dyDescent="0.25">
      <c r="A22" s="3" t="s">
        <v>27</v>
      </c>
      <c r="B22">
        <v>5.8910153806209564E-2</v>
      </c>
      <c r="C22">
        <v>1</v>
      </c>
      <c r="D22">
        <v>1</v>
      </c>
      <c r="E22">
        <v>1</v>
      </c>
      <c r="F22">
        <v>1</v>
      </c>
      <c r="G22">
        <v>1</v>
      </c>
      <c r="H22">
        <v>1</v>
      </c>
      <c r="I22">
        <v>1</v>
      </c>
      <c r="J22">
        <v>1</v>
      </c>
      <c r="L22">
        <f t="shared" si="0"/>
        <v>1</v>
      </c>
      <c r="M22">
        <f t="shared" si="1"/>
        <v>1</v>
      </c>
    </row>
    <row r="23" spans="1:13" x14ac:dyDescent="0.25">
      <c r="A23" s="3" t="s">
        <v>28</v>
      </c>
      <c r="B23">
        <v>6.5455727279186249E-2</v>
      </c>
      <c r="C23">
        <v>1</v>
      </c>
      <c r="D23">
        <v>1</v>
      </c>
      <c r="E23">
        <v>1</v>
      </c>
      <c r="F23">
        <v>1</v>
      </c>
      <c r="G23">
        <v>1</v>
      </c>
      <c r="H23">
        <v>1</v>
      </c>
      <c r="I23">
        <v>1</v>
      </c>
      <c r="J23">
        <v>1</v>
      </c>
      <c r="L23">
        <f t="shared" si="0"/>
        <v>1</v>
      </c>
      <c r="M23">
        <f t="shared" si="1"/>
        <v>1</v>
      </c>
    </row>
    <row r="24" spans="1:13" x14ac:dyDescent="0.25">
      <c r="A24" s="3" t="s">
        <v>29</v>
      </c>
      <c r="B24">
        <v>6.5455727279186249E-2</v>
      </c>
      <c r="C24">
        <v>1</v>
      </c>
      <c r="D24">
        <v>1</v>
      </c>
      <c r="E24">
        <v>1</v>
      </c>
      <c r="F24">
        <v>1</v>
      </c>
      <c r="G24">
        <v>1</v>
      </c>
      <c r="H24">
        <v>1</v>
      </c>
      <c r="I24">
        <v>1</v>
      </c>
      <c r="J24">
        <v>1</v>
      </c>
      <c r="L24">
        <f t="shared" si="0"/>
        <v>1</v>
      </c>
      <c r="M24">
        <f t="shared" si="1"/>
        <v>1</v>
      </c>
    </row>
    <row r="25" spans="1:13" x14ac:dyDescent="0.25">
      <c r="A25" s="3" t="s">
        <v>30</v>
      </c>
      <c r="B25">
        <v>6.5455727279186249E-2</v>
      </c>
      <c r="C25">
        <v>1</v>
      </c>
      <c r="D25">
        <v>1</v>
      </c>
      <c r="E25">
        <v>1</v>
      </c>
      <c r="F25">
        <v>1</v>
      </c>
      <c r="G25">
        <v>1</v>
      </c>
      <c r="H25">
        <v>1</v>
      </c>
      <c r="I25">
        <v>1</v>
      </c>
      <c r="J25">
        <v>1</v>
      </c>
      <c r="L25">
        <f t="shared" si="0"/>
        <v>1</v>
      </c>
      <c r="M25">
        <f t="shared" si="1"/>
        <v>1</v>
      </c>
    </row>
    <row r="26" spans="1:13" x14ac:dyDescent="0.25">
      <c r="A26" s="3" t="s">
        <v>31</v>
      </c>
      <c r="B26">
        <v>6.5455727279186249E-2</v>
      </c>
      <c r="C26">
        <v>1</v>
      </c>
      <c r="D26">
        <v>1</v>
      </c>
      <c r="E26">
        <v>1</v>
      </c>
      <c r="F26">
        <v>1</v>
      </c>
      <c r="G26">
        <v>1</v>
      </c>
      <c r="H26">
        <v>1</v>
      </c>
      <c r="I26">
        <v>1</v>
      </c>
      <c r="J26">
        <v>1</v>
      </c>
      <c r="L26">
        <f t="shared" si="0"/>
        <v>1</v>
      </c>
      <c r="M26">
        <f t="shared" si="1"/>
        <v>1</v>
      </c>
    </row>
    <row r="27" spans="1:13" x14ac:dyDescent="0.25">
      <c r="A27" s="3" t="s">
        <v>32</v>
      </c>
      <c r="B27">
        <v>6.0219265520572662E-2</v>
      </c>
      <c r="C27">
        <v>1</v>
      </c>
      <c r="D27">
        <v>1</v>
      </c>
      <c r="E27">
        <v>1</v>
      </c>
      <c r="F27">
        <v>1</v>
      </c>
      <c r="G27">
        <v>1</v>
      </c>
      <c r="H27">
        <v>1</v>
      </c>
      <c r="I27">
        <v>1</v>
      </c>
      <c r="J27">
        <v>1</v>
      </c>
      <c r="L27">
        <f t="shared" si="0"/>
        <v>1</v>
      </c>
      <c r="M27">
        <f t="shared" si="1"/>
        <v>1</v>
      </c>
    </row>
    <row r="28" spans="1:13" x14ac:dyDescent="0.25">
      <c r="A28" s="3" t="s">
        <v>33</v>
      </c>
      <c r="B28">
        <v>6.087382510304451E-2</v>
      </c>
      <c r="C28">
        <v>1</v>
      </c>
      <c r="D28">
        <v>1</v>
      </c>
      <c r="E28">
        <v>1</v>
      </c>
      <c r="F28">
        <v>1</v>
      </c>
      <c r="G28">
        <v>1</v>
      </c>
      <c r="H28">
        <v>1</v>
      </c>
      <c r="I28">
        <v>1</v>
      </c>
      <c r="J28">
        <v>1</v>
      </c>
      <c r="L28">
        <f t="shared" si="0"/>
        <v>1</v>
      </c>
      <c r="M28">
        <f t="shared" si="1"/>
        <v>1</v>
      </c>
    </row>
    <row r="29" spans="1:13" x14ac:dyDescent="0.25">
      <c r="A29" s="3" t="s">
        <v>34</v>
      </c>
      <c r="B29">
        <v>6.5455727279186249E-2</v>
      </c>
      <c r="C29">
        <v>1</v>
      </c>
      <c r="D29">
        <v>1</v>
      </c>
      <c r="E29">
        <v>1</v>
      </c>
      <c r="F29">
        <v>1</v>
      </c>
      <c r="G29">
        <v>1</v>
      </c>
      <c r="H29">
        <v>1</v>
      </c>
      <c r="I29">
        <v>1</v>
      </c>
      <c r="J29">
        <v>1</v>
      </c>
      <c r="L29">
        <f t="shared" si="0"/>
        <v>1</v>
      </c>
      <c r="M29">
        <f t="shared" si="1"/>
        <v>1</v>
      </c>
    </row>
    <row r="30" spans="1:13" x14ac:dyDescent="0.25">
      <c r="A30" s="3" t="s">
        <v>35</v>
      </c>
      <c r="B30">
        <v>5.8910153806209564E-2</v>
      </c>
      <c r="C30" s="30">
        <v>0</v>
      </c>
      <c r="D30" s="30">
        <v>0</v>
      </c>
      <c r="E30" s="30">
        <v>0</v>
      </c>
      <c r="F30" s="30">
        <v>0</v>
      </c>
      <c r="G30" s="30">
        <v>0</v>
      </c>
      <c r="H30" s="30">
        <v>0</v>
      </c>
      <c r="I30" s="30">
        <v>0</v>
      </c>
      <c r="J30" s="30">
        <v>0</v>
      </c>
      <c r="L30">
        <f>MIN(C30,C30:J30)</f>
        <v>0</v>
      </c>
      <c r="M30">
        <f>MAX(C30:J30)</f>
        <v>0</v>
      </c>
    </row>
    <row r="31" spans="1:13" x14ac:dyDescent="0.25">
      <c r="A31" s="3" t="s">
        <v>36</v>
      </c>
      <c r="B31">
        <v>6.5455727279186249E-2</v>
      </c>
      <c r="C31" s="30">
        <v>0</v>
      </c>
      <c r="D31" s="30">
        <v>0</v>
      </c>
      <c r="E31" s="30">
        <v>0</v>
      </c>
      <c r="F31" s="30">
        <v>0</v>
      </c>
      <c r="G31" s="30">
        <v>0</v>
      </c>
      <c r="H31" s="30">
        <v>0</v>
      </c>
      <c r="I31" s="30">
        <v>0</v>
      </c>
      <c r="J31" s="30">
        <v>0</v>
      </c>
      <c r="L31">
        <f>MIN(C31,C31:J31)</f>
        <v>0</v>
      </c>
      <c r="M31">
        <f>MAX(C31:J31)</f>
        <v>0</v>
      </c>
    </row>
    <row r="32" spans="1:13" x14ac:dyDescent="0.25">
      <c r="A32" t="s">
        <v>37</v>
      </c>
      <c r="B32">
        <v>4.9419071525335312E-2</v>
      </c>
      <c r="C32">
        <v>1</v>
      </c>
      <c r="D32">
        <v>1</v>
      </c>
      <c r="E32">
        <v>1</v>
      </c>
      <c r="F32">
        <v>1</v>
      </c>
      <c r="G32">
        <v>1</v>
      </c>
      <c r="H32">
        <v>1</v>
      </c>
      <c r="I32">
        <v>1</v>
      </c>
      <c r="J32">
        <v>1</v>
      </c>
      <c r="L32">
        <f t="shared" si="0"/>
        <v>1</v>
      </c>
      <c r="M32">
        <f t="shared" si="1"/>
        <v>1</v>
      </c>
    </row>
    <row r="33" spans="1:18" x14ac:dyDescent="0.25">
      <c r="A33" t="s">
        <v>38</v>
      </c>
      <c r="B33">
        <v>4.9091793596744537E-2</v>
      </c>
      <c r="C33" s="30">
        <v>0</v>
      </c>
      <c r="D33" s="30">
        <v>0</v>
      </c>
      <c r="E33" s="30">
        <v>0</v>
      </c>
      <c r="F33" s="30">
        <v>0</v>
      </c>
      <c r="G33" s="30">
        <v>0</v>
      </c>
      <c r="H33" s="30">
        <v>0</v>
      </c>
      <c r="I33" s="30">
        <v>0</v>
      </c>
      <c r="J33" s="30">
        <v>0</v>
      </c>
      <c r="L33">
        <f>MIN(C33,C33:J33)</f>
        <v>0</v>
      </c>
      <c r="M33">
        <f>MAX(C33:J33)</f>
        <v>0</v>
      </c>
    </row>
    <row r="34" spans="1:18" x14ac:dyDescent="0.25">
      <c r="A34" t="s">
        <v>39</v>
      </c>
      <c r="B34">
        <v>4.5819006860256195E-2</v>
      </c>
      <c r="C34" s="30">
        <v>0</v>
      </c>
      <c r="D34" s="30">
        <v>0</v>
      </c>
      <c r="E34" s="30">
        <v>0</v>
      </c>
      <c r="F34" s="30">
        <v>0</v>
      </c>
      <c r="G34" s="30">
        <v>0</v>
      </c>
      <c r="H34" s="30">
        <v>0</v>
      </c>
      <c r="I34" s="30">
        <v>0</v>
      </c>
      <c r="J34" s="30">
        <v>0</v>
      </c>
      <c r="L34">
        <f>MIN(C34,C34:J34)</f>
        <v>0</v>
      </c>
      <c r="M34">
        <f>MAX(C34:J34)</f>
        <v>0</v>
      </c>
    </row>
    <row r="35" spans="1:18" x14ac:dyDescent="0.25">
      <c r="A35" t="s">
        <v>40</v>
      </c>
      <c r="B35">
        <v>5.3019136190414429E-2</v>
      </c>
      <c r="C35" s="30">
        <v>0</v>
      </c>
      <c r="D35" s="30">
        <v>0</v>
      </c>
      <c r="E35" s="30">
        <v>0</v>
      </c>
      <c r="F35" s="30">
        <v>0</v>
      </c>
      <c r="G35" s="30">
        <v>0</v>
      </c>
      <c r="H35" s="30">
        <v>0</v>
      </c>
      <c r="I35" s="30">
        <v>0</v>
      </c>
      <c r="J35" s="30">
        <v>0</v>
      </c>
      <c r="L35">
        <f t="shared" si="0"/>
        <v>0</v>
      </c>
      <c r="M35">
        <f t="shared" si="1"/>
        <v>0</v>
      </c>
    </row>
    <row r="36" spans="1:18" x14ac:dyDescent="0.25">
      <c r="A36" t="s">
        <v>41</v>
      </c>
      <c r="B36">
        <v>4.9746349453926086E-2</v>
      </c>
      <c r="C36">
        <v>1</v>
      </c>
      <c r="D36">
        <v>1</v>
      </c>
      <c r="E36">
        <v>1</v>
      </c>
      <c r="F36">
        <v>1</v>
      </c>
      <c r="G36">
        <v>1</v>
      </c>
      <c r="H36">
        <v>1</v>
      </c>
      <c r="I36">
        <v>1</v>
      </c>
      <c r="J36">
        <v>1</v>
      </c>
      <c r="L36">
        <f t="shared" si="0"/>
        <v>1</v>
      </c>
      <c r="M36">
        <f t="shared" si="1"/>
        <v>1</v>
      </c>
    </row>
    <row r="37" spans="1:18" x14ac:dyDescent="0.25">
      <c r="A37" t="s">
        <v>42</v>
      </c>
      <c r="B37">
        <v>5.9564709663391113E-2</v>
      </c>
      <c r="C37">
        <v>1</v>
      </c>
      <c r="D37">
        <v>1</v>
      </c>
      <c r="E37">
        <v>1</v>
      </c>
      <c r="F37">
        <v>1</v>
      </c>
      <c r="G37">
        <v>1</v>
      </c>
      <c r="H37">
        <v>1</v>
      </c>
      <c r="I37">
        <v>1</v>
      </c>
      <c r="J37">
        <v>1</v>
      </c>
      <c r="L37">
        <f t="shared" si="0"/>
        <v>1</v>
      </c>
      <c r="M37">
        <f t="shared" si="1"/>
        <v>1</v>
      </c>
    </row>
    <row r="38" spans="1:18" x14ac:dyDescent="0.25">
      <c r="A38" s="8" t="s">
        <v>43</v>
      </c>
    </row>
    <row r="39" spans="1:18" x14ac:dyDescent="0.25">
      <c r="A39" s="7" t="s">
        <v>44</v>
      </c>
    </row>
    <row r="40" spans="1:18" x14ac:dyDescent="0.25">
      <c r="A40" t="s">
        <v>45</v>
      </c>
      <c r="B40">
        <v>0.14948932826519012</v>
      </c>
      <c r="C40">
        <v>1</v>
      </c>
      <c r="D40">
        <v>1</v>
      </c>
      <c r="E40">
        <v>1</v>
      </c>
      <c r="F40">
        <v>1</v>
      </c>
      <c r="G40">
        <v>1</v>
      </c>
      <c r="H40">
        <v>1</v>
      </c>
      <c r="I40">
        <v>1</v>
      </c>
      <c r="J40">
        <v>1</v>
      </c>
      <c r="L40">
        <f t="shared" si="0"/>
        <v>1</v>
      </c>
      <c r="M40">
        <f t="shared" si="1"/>
        <v>1</v>
      </c>
    </row>
    <row r="41" spans="1:18" x14ac:dyDescent="0.25">
      <c r="A41" t="s">
        <v>46</v>
      </c>
      <c r="B41">
        <v>0.18198700249195099</v>
      </c>
      <c r="C41">
        <v>1</v>
      </c>
      <c r="D41">
        <v>1</v>
      </c>
      <c r="E41">
        <v>1</v>
      </c>
      <c r="F41">
        <v>1</v>
      </c>
      <c r="G41">
        <v>1</v>
      </c>
      <c r="H41">
        <v>1</v>
      </c>
      <c r="I41">
        <v>1</v>
      </c>
      <c r="J41">
        <v>1</v>
      </c>
      <c r="L41">
        <f t="shared" si="0"/>
        <v>1</v>
      </c>
      <c r="M41">
        <f t="shared" si="1"/>
        <v>1</v>
      </c>
    </row>
    <row r="42" spans="1:18" x14ac:dyDescent="0.25">
      <c r="A42" t="s">
        <v>47</v>
      </c>
      <c r="B42">
        <v>0.16713091731071472</v>
      </c>
      <c r="C42">
        <v>0.52800000000000002</v>
      </c>
      <c r="D42">
        <v>0.52500000000000002</v>
      </c>
      <c r="E42">
        <v>0.47399999999999998</v>
      </c>
      <c r="F42">
        <v>1</v>
      </c>
      <c r="G42">
        <v>1</v>
      </c>
      <c r="H42">
        <v>0.58299999999999996</v>
      </c>
      <c r="I42">
        <v>1</v>
      </c>
      <c r="J42">
        <v>0.60499999999999998</v>
      </c>
      <c r="L42">
        <f t="shared" si="0"/>
        <v>0.47399999999999998</v>
      </c>
      <c r="M42">
        <f t="shared" si="1"/>
        <v>1</v>
      </c>
    </row>
    <row r="43" spans="1:18" x14ac:dyDescent="0.25">
      <c r="A43" t="s">
        <v>48</v>
      </c>
      <c r="B43">
        <v>0.16713091731071472</v>
      </c>
      <c r="C43">
        <v>1</v>
      </c>
      <c r="D43">
        <v>1</v>
      </c>
      <c r="E43">
        <v>1</v>
      </c>
      <c r="F43">
        <v>1</v>
      </c>
      <c r="G43">
        <v>1</v>
      </c>
      <c r="H43">
        <v>1</v>
      </c>
      <c r="I43">
        <v>1</v>
      </c>
      <c r="J43">
        <v>1</v>
      </c>
      <c r="L43">
        <f t="shared" si="0"/>
        <v>1</v>
      </c>
      <c r="M43">
        <f t="shared" si="1"/>
        <v>1</v>
      </c>
    </row>
    <row r="44" spans="1:18" x14ac:dyDescent="0.25">
      <c r="A44" t="s">
        <v>49</v>
      </c>
      <c r="B44">
        <v>0.16713091731071472</v>
      </c>
      <c r="C44">
        <v>1</v>
      </c>
      <c r="D44">
        <v>1</v>
      </c>
      <c r="E44">
        <v>1</v>
      </c>
      <c r="F44">
        <v>1</v>
      </c>
      <c r="G44">
        <v>1</v>
      </c>
      <c r="H44">
        <v>1</v>
      </c>
      <c r="I44">
        <v>1</v>
      </c>
      <c r="J44">
        <v>1</v>
      </c>
      <c r="L44">
        <f t="shared" si="0"/>
        <v>1</v>
      </c>
      <c r="M44">
        <f t="shared" si="1"/>
        <v>1</v>
      </c>
    </row>
    <row r="45" spans="1:18" x14ac:dyDescent="0.25">
      <c r="A45" t="s">
        <v>50</v>
      </c>
      <c r="B45">
        <v>0.16713091731071472</v>
      </c>
      <c r="C45">
        <v>1</v>
      </c>
      <c r="D45">
        <v>1</v>
      </c>
      <c r="E45">
        <v>1</v>
      </c>
      <c r="F45">
        <v>1</v>
      </c>
      <c r="G45">
        <v>1</v>
      </c>
      <c r="H45">
        <v>1</v>
      </c>
      <c r="I45">
        <v>1</v>
      </c>
      <c r="J45">
        <v>1</v>
      </c>
      <c r="L45">
        <f t="shared" si="0"/>
        <v>1</v>
      </c>
      <c r="M45">
        <f t="shared" si="1"/>
        <v>1</v>
      </c>
    </row>
    <row r="46" spans="1:18" x14ac:dyDescent="0.25">
      <c r="A46" s="2" t="s">
        <v>43</v>
      </c>
    </row>
    <row r="47" spans="1:18" x14ac:dyDescent="0.25">
      <c r="A47" s="7" t="s">
        <v>51</v>
      </c>
    </row>
    <row r="48" spans="1:18" x14ac:dyDescent="0.25">
      <c r="A48" t="s">
        <v>52</v>
      </c>
      <c r="B48">
        <v>0.20408163964748383</v>
      </c>
      <c r="C48" s="9">
        <f>('Measures Raw'!C48)/(38.1)</f>
        <v>0.78477690288713908</v>
      </c>
      <c r="D48" s="9">
        <f>('Measures Raw'!D48)/(38.1)</f>
        <v>0.85564304461942253</v>
      </c>
      <c r="E48" s="9">
        <f>('Measures Raw'!E48)/(38.1)</f>
        <v>0.81102362204724399</v>
      </c>
      <c r="F48" s="9">
        <f>('Measures Raw'!F48)/(38.1)</f>
        <v>0.74015748031496054</v>
      </c>
      <c r="G48" s="9">
        <f>('Measures Raw'!G48)/(38.1)</f>
        <v>0.72703412073490814</v>
      </c>
      <c r="H48" s="9">
        <f>('Measures Raw'!H48)/(38.1)</f>
        <v>0.837270341207349</v>
      </c>
      <c r="I48" s="9">
        <f>('Measures Raw'!I48)/(38.1)</f>
        <v>1</v>
      </c>
      <c r="J48" s="9">
        <f>('Measures Raw'!J48)/(38.1)</f>
        <v>0.80577427821522307</v>
      </c>
      <c r="L48">
        <f t="shared" si="0"/>
        <v>0.72703412073490814</v>
      </c>
      <c r="M48">
        <f t="shared" si="1"/>
        <v>1</v>
      </c>
      <c r="N48" s="2"/>
      <c r="P48" s="9">
        <v>27.7</v>
      </c>
      <c r="Q48">
        <v>38.1</v>
      </c>
      <c r="R48">
        <f>Q48-P48</f>
        <v>10.400000000000002</v>
      </c>
    </row>
    <row r="49" spans="1:16" x14ac:dyDescent="0.25">
      <c r="A49" t="s">
        <v>53</v>
      </c>
      <c r="B49">
        <v>0.18367347121238708</v>
      </c>
      <c r="C49" s="9">
        <f>('Measures Raw'!C49)/('Measure List'!$O$49)</f>
        <v>0.87012987012987009</v>
      </c>
      <c r="D49" s="9">
        <f>('Measures Raw'!D49)/('Measure List'!$O$49)</f>
        <v>0.81818181818181812</v>
      </c>
      <c r="E49" s="9">
        <f>('Measures Raw'!E49)/('Measure List'!$O$49)</f>
        <v>0.94805194805194803</v>
      </c>
      <c r="F49" s="9">
        <f>('Measures Raw'!F49)/('Measure List'!$O$49)</f>
        <v>0.97402597402597402</v>
      </c>
      <c r="G49" s="9">
        <f>('Measures Raw'!G49)/('Measure List'!$O$49)</f>
        <v>0.8441558441558441</v>
      </c>
      <c r="H49" s="9">
        <f>('Measures Raw'!H49)/('Measure List'!$O$49)</f>
        <v>0.93506493506493504</v>
      </c>
      <c r="I49" s="9">
        <f>('Measures Raw'!I49)/('Measure List'!$O$49)</f>
        <v>1</v>
      </c>
      <c r="J49" s="9">
        <f>('Measures Raw'!J49)/('Measure List'!$O$49)</f>
        <v>0.80519480519480524</v>
      </c>
      <c r="L49">
        <f t="shared" si="0"/>
        <v>0.80519480519480524</v>
      </c>
      <c r="M49">
        <f t="shared" si="1"/>
        <v>1</v>
      </c>
      <c r="N49">
        <v>6.2</v>
      </c>
      <c r="O49">
        <v>7.7</v>
      </c>
    </row>
    <row r="50" spans="1:16" x14ac:dyDescent="0.25">
      <c r="A50" t="s">
        <v>54</v>
      </c>
      <c r="B50">
        <v>0.27551022171974182</v>
      </c>
      <c r="C50">
        <v>1</v>
      </c>
      <c r="D50">
        <v>1</v>
      </c>
      <c r="E50">
        <v>1</v>
      </c>
      <c r="F50">
        <v>1</v>
      </c>
      <c r="G50">
        <v>1</v>
      </c>
      <c r="H50">
        <v>1</v>
      </c>
      <c r="I50">
        <v>1</v>
      </c>
      <c r="J50">
        <v>1</v>
      </c>
      <c r="L50">
        <f t="shared" si="0"/>
        <v>1</v>
      </c>
      <c r="M50">
        <f t="shared" si="1"/>
        <v>1</v>
      </c>
    </row>
    <row r="51" spans="1:16" x14ac:dyDescent="0.25">
      <c r="A51" t="s">
        <v>55</v>
      </c>
      <c r="B51">
        <v>0.33673468232154846</v>
      </c>
      <c r="C51" s="30">
        <v>0</v>
      </c>
      <c r="D51" s="30">
        <v>0</v>
      </c>
      <c r="E51" s="30">
        <v>0</v>
      </c>
      <c r="F51" s="30">
        <v>0</v>
      </c>
      <c r="G51" s="30">
        <v>0</v>
      </c>
      <c r="H51" s="30">
        <v>0</v>
      </c>
      <c r="I51" s="30">
        <v>0</v>
      </c>
      <c r="J51" s="30">
        <v>0</v>
      </c>
      <c r="L51">
        <f t="shared" si="0"/>
        <v>0</v>
      </c>
      <c r="M51">
        <f t="shared" si="1"/>
        <v>0</v>
      </c>
    </row>
    <row r="52" spans="1:16" x14ac:dyDescent="0.25">
      <c r="A52" s="7" t="s">
        <v>56</v>
      </c>
      <c r="L52">
        <f t="shared" si="0"/>
        <v>0</v>
      </c>
      <c r="M52">
        <f t="shared" si="1"/>
        <v>0</v>
      </c>
    </row>
    <row r="53" spans="1:16" hidden="1" x14ac:dyDescent="0.25">
      <c r="A53" t="s">
        <v>57</v>
      </c>
      <c r="C53">
        <v>0</v>
      </c>
      <c r="D53">
        <v>0</v>
      </c>
      <c r="E53">
        <v>0</v>
      </c>
      <c r="F53">
        <v>0</v>
      </c>
      <c r="G53">
        <v>0</v>
      </c>
      <c r="H53">
        <v>0</v>
      </c>
      <c r="I53">
        <v>0</v>
      </c>
      <c r="J53">
        <v>0</v>
      </c>
      <c r="L53">
        <f t="shared" si="0"/>
        <v>0</v>
      </c>
      <c r="M53">
        <f t="shared" si="1"/>
        <v>0</v>
      </c>
    </row>
    <row r="54" spans="1:16" x14ac:dyDescent="0.25">
      <c r="A54" t="s">
        <v>58</v>
      </c>
      <c r="B54">
        <v>0.20546163618564606</v>
      </c>
      <c r="C54">
        <v>1</v>
      </c>
      <c r="D54">
        <v>1</v>
      </c>
      <c r="E54">
        <v>1</v>
      </c>
      <c r="F54">
        <v>1</v>
      </c>
      <c r="G54">
        <v>1</v>
      </c>
      <c r="H54">
        <v>1</v>
      </c>
      <c r="I54">
        <v>1</v>
      </c>
      <c r="J54">
        <v>1</v>
      </c>
      <c r="L54">
        <f t="shared" si="0"/>
        <v>1</v>
      </c>
      <c r="M54">
        <f t="shared" si="1"/>
        <v>1</v>
      </c>
    </row>
    <row r="55" spans="1:16" x14ac:dyDescent="0.25">
      <c r="A55" t="s">
        <v>59</v>
      </c>
      <c r="B55">
        <v>0.21196357905864716</v>
      </c>
      <c r="C55" s="30">
        <v>0</v>
      </c>
      <c r="D55" s="30">
        <v>0</v>
      </c>
      <c r="E55" s="30">
        <v>0</v>
      </c>
      <c r="F55" s="30">
        <v>0</v>
      </c>
      <c r="G55" s="30">
        <v>0</v>
      </c>
      <c r="H55" s="30">
        <v>0</v>
      </c>
      <c r="I55" s="30">
        <v>0</v>
      </c>
      <c r="J55" s="30">
        <v>0</v>
      </c>
      <c r="L55">
        <f t="shared" si="0"/>
        <v>0</v>
      </c>
      <c r="M55">
        <f t="shared" si="1"/>
        <v>0</v>
      </c>
    </row>
    <row r="56" spans="1:16" x14ac:dyDescent="0.25">
      <c r="A56" t="s">
        <v>60</v>
      </c>
      <c r="B56">
        <v>0.19505850970745087</v>
      </c>
      <c r="C56" s="30">
        <v>0</v>
      </c>
      <c r="D56" s="30">
        <v>0</v>
      </c>
      <c r="E56" s="30">
        <v>0</v>
      </c>
      <c r="F56" s="30">
        <v>0</v>
      </c>
      <c r="G56" s="30">
        <v>0</v>
      </c>
      <c r="H56" s="30">
        <v>0</v>
      </c>
      <c r="I56" s="30">
        <v>0</v>
      </c>
      <c r="J56" s="30">
        <v>0</v>
      </c>
      <c r="L56">
        <f t="shared" si="0"/>
        <v>0</v>
      </c>
      <c r="M56">
        <f t="shared" si="1"/>
        <v>0</v>
      </c>
    </row>
    <row r="57" spans="1:16" x14ac:dyDescent="0.25">
      <c r="A57" t="s">
        <v>61</v>
      </c>
      <c r="B57">
        <v>0.20806241035461426</v>
      </c>
      <c r="C57" s="30">
        <v>0</v>
      </c>
      <c r="D57" s="30">
        <v>0</v>
      </c>
      <c r="E57" s="30">
        <v>0</v>
      </c>
      <c r="F57" s="30">
        <v>0</v>
      </c>
      <c r="G57" s="30">
        <v>0</v>
      </c>
      <c r="H57" s="30">
        <v>0</v>
      </c>
      <c r="I57" s="30">
        <v>0</v>
      </c>
      <c r="J57" s="30">
        <v>0</v>
      </c>
      <c r="L57">
        <f t="shared" si="0"/>
        <v>0</v>
      </c>
      <c r="M57">
        <f t="shared" si="1"/>
        <v>0</v>
      </c>
      <c r="O57" s="2" t="s">
        <v>213</v>
      </c>
    </row>
    <row r="58" spans="1:16" x14ac:dyDescent="0.25">
      <c r="A58" t="s">
        <v>62</v>
      </c>
      <c r="B58">
        <v>0.17945383489131927</v>
      </c>
      <c r="C58" s="30">
        <v>0</v>
      </c>
      <c r="D58" s="30">
        <v>0</v>
      </c>
      <c r="E58" s="30">
        <v>0</v>
      </c>
      <c r="F58" s="30">
        <v>0</v>
      </c>
      <c r="G58" s="30">
        <v>0</v>
      </c>
      <c r="H58" s="30">
        <v>0</v>
      </c>
      <c r="I58" s="30">
        <v>0</v>
      </c>
      <c r="J58" s="30">
        <v>0</v>
      </c>
      <c r="L58">
        <f t="shared" si="0"/>
        <v>0</v>
      </c>
      <c r="M58">
        <f t="shared" si="1"/>
        <v>0</v>
      </c>
      <c r="O58">
        <v>100</v>
      </c>
    </row>
    <row r="59" spans="1:16" x14ac:dyDescent="0.25">
      <c r="A59" s="7" t="s">
        <v>63</v>
      </c>
    </row>
    <row r="60" spans="1:16" x14ac:dyDescent="0.25">
      <c r="A60" s="10" t="s">
        <v>64</v>
      </c>
      <c r="B60">
        <v>0.32394364476203918</v>
      </c>
      <c r="C60" s="9">
        <f>95.4/$O$58</f>
        <v>0.95400000000000007</v>
      </c>
      <c r="D60" s="9">
        <v>0.98199999999999998</v>
      </c>
      <c r="E60" s="9">
        <v>0.96699999999999997</v>
      </c>
      <c r="F60" s="9">
        <v>0.96899999999999997</v>
      </c>
      <c r="G60" s="9">
        <v>0.99</v>
      </c>
      <c r="H60" s="9">
        <v>0.97</v>
      </c>
      <c r="I60" s="9">
        <v>0.84899999999999998</v>
      </c>
      <c r="J60" s="9">
        <v>0.96399999999999997</v>
      </c>
      <c r="L60">
        <f t="shared" si="0"/>
        <v>0.84899999999999998</v>
      </c>
      <c r="M60">
        <f t="shared" si="1"/>
        <v>0.99</v>
      </c>
    </row>
    <row r="61" spans="1:16" x14ac:dyDescent="0.25">
      <c r="A61" t="s">
        <v>65</v>
      </c>
      <c r="B61">
        <v>0.33802816271781921</v>
      </c>
      <c r="C61" s="9">
        <f>('Measures Raw'!C61)/('Measure List'!$P$61)</f>
        <v>0.73097826086956519</v>
      </c>
      <c r="D61" s="9">
        <f>('Measures Raw'!D61)/('Measure List'!$P$61)</f>
        <v>0.83152173913043492</v>
      </c>
      <c r="E61" s="9">
        <f>('Measures Raw'!E61)/('Measure List'!$P$61)</f>
        <v>0.87771739130434778</v>
      </c>
      <c r="F61" s="9">
        <f>('Measures Raw'!F61)/('Measure List'!$P$61)</f>
        <v>0.99456521739130443</v>
      </c>
      <c r="G61" s="9">
        <f>('Measures Raw'!G61)/('Measure List'!$P$61)</f>
        <v>1</v>
      </c>
      <c r="H61" s="9">
        <f>('Measures Raw'!H61)/('Measure List'!$P$61)</f>
        <v>0.99728260869565233</v>
      </c>
      <c r="I61" s="9">
        <f>('Measures Raw'!I61)/('Measure List'!$P$61)</f>
        <v>0.77989130434782616</v>
      </c>
      <c r="J61" s="9">
        <f>('Measures Raw'!J61)/('Measure List'!$P$61)</f>
        <v>0.92934782608695665</v>
      </c>
      <c r="L61">
        <f t="shared" si="0"/>
        <v>0.73097826086956519</v>
      </c>
      <c r="M61">
        <f t="shared" si="1"/>
        <v>1</v>
      </c>
      <c r="N61">
        <f>MAX(C61:J61)</f>
        <v>1</v>
      </c>
      <c r="O61">
        <v>17.100000000000001</v>
      </c>
      <c r="P61" s="9">
        <v>36.799999999999997</v>
      </c>
    </row>
    <row r="62" spans="1:16" x14ac:dyDescent="0.25">
      <c r="A62" t="s">
        <v>66</v>
      </c>
      <c r="B62">
        <v>0.33802816271781921</v>
      </c>
      <c r="C62" s="9">
        <f>('Measures Raw'!C62)/('Measure List'!$P$62)</f>
        <v>0.78760071620411809</v>
      </c>
      <c r="D62" s="9">
        <f>('Measures Raw'!D62)/('Measure List'!$P$62)</f>
        <v>0.84803043867502237</v>
      </c>
      <c r="E62" s="9">
        <f>('Measures Raw'!E62)/('Measure List'!$P$62)</f>
        <v>0.88048343777976734</v>
      </c>
      <c r="F62" s="9">
        <f>('Measures Raw'!F62)/('Measure List'!$P$62)</f>
        <v>1</v>
      </c>
      <c r="G62" s="9">
        <f>('Measures Raw'!G62)/('Measure List'!$P$62)</f>
        <v>0.73455684870188009</v>
      </c>
      <c r="H62" s="9">
        <f>('Measures Raw'!H62)/('Measure List'!$P$62)</f>
        <v>0.99753804834377802</v>
      </c>
      <c r="I62" s="9">
        <f>('Measures Raw'!I62)/('Measure List'!$P$62)</f>
        <v>0.68643688451208595</v>
      </c>
      <c r="J62" s="9">
        <f>('Measures Raw'!J62)/('Measure List'!$P$62)</f>
        <v>0.82923008057296321</v>
      </c>
      <c r="L62">
        <f t="shared" si="0"/>
        <v>0.68643688451208595</v>
      </c>
      <c r="M62">
        <f t="shared" si="1"/>
        <v>1</v>
      </c>
      <c r="O62">
        <v>30.67</v>
      </c>
      <c r="P62">
        <v>44.68</v>
      </c>
    </row>
    <row r="63" spans="1:16" x14ac:dyDescent="0.25">
      <c r="A63" s="2" t="s">
        <v>67</v>
      </c>
    </row>
    <row r="64" spans="1:16" x14ac:dyDescent="0.25">
      <c r="A64" s="7" t="s">
        <v>80</v>
      </c>
    </row>
    <row r="65" spans="1:13" hidden="1" x14ac:dyDescent="0.25">
      <c r="A65" t="s">
        <v>68</v>
      </c>
      <c r="C65" s="9">
        <v>1</v>
      </c>
      <c r="D65" s="9">
        <v>1</v>
      </c>
      <c r="E65" s="9">
        <v>1</v>
      </c>
      <c r="F65" s="9">
        <v>1</v>
      </c>
      <c r="G65" s="9">
        <v>1</v>
      </c>
      <c r="H65" s="9">
        <v>1</v>
      </c>
      <c r="I65" s="9">
        <v>1</v>
      </c>
      <c r="J65" s="9">
        <v>1</v>
      </c>
      <c r="L65">
        <f t="shared" si="0"/>
        <v>1</v>
      </c>
      <c r="M65">
        <f t="shared" ref="M65:M96" si="2">MAX(C65:J65)</f>
        <v>1</v>
      </c>
    </row>
    <row r="66" spans="1:13" x14ac:dyDescent="0.25">
      <c r="A66" t="s">
        <v>69</v>
      </c>
      <c r="B66">
        <v>0.25882354378700256</v>
      </c>
      <c r="C66" s="9">
        <v>1</v>
      </c>
      <c r="D66" s="9">
        <v>1</v>
      </c>
      <c r="E66" s="9">
        <v>1</v>
      </c>
      <c r="F66" s="9">
        <v>1</v>
      </c>
      <c r="G66" s="9">
        <v>1</v>
      </c>
      <c r="H66" s="9">
        <v>1</v>
      </c>
      <c r="I66" s="9">
        <v>1</v>
      </c>
      <c r="J66" s="9">
        <v>1</v>
      </c>
      <c r="L66">
        <f t="shared" ref="L66:L96" si="3">MIN(C66,C66:J66)</f>
        <v>1</v>
      </c>
      <c r="M66">
        <f t="shared" si="2"/>
        <v>1</v>
      </c>
    </row>
    <row r="67" spans="1:13" x14ac:dyDescent="0.25">
      <c r="A67" t="s">
        <v>70</v>
      </c>
      <c r="B67">
        <v>0.24705882370471954</v>
      </c>
      <c r="C67" s="9">
        <v>1</v>
      </c>
      <c r="D67" s="9">
        <v>1</v>
      </c>
      <c r="E67" s="9">
        <v>1</v>
      </c>
      <c r="F67" s="9">
        <v>1</v>
      </c>
      <c r="G67" s="9">
        <v>1</v>
      </c>
      <c r="H67" s="9">
        <v>1</v>
      </c>
      <c r="I67" s="9">
        <v>1</v>
      </c>
      <c r="J67" s="9">
        <v>1</v>
      </c>
      <c r="L67">
        <f t="shared" si="3"/>
        <v>1</v>
      </c>
      <c r="M67">
        <f t="shared" si="2"/>
        <v>1</v>
      </c>
    </row>
    <row r="68" spans="1:13" hidden="1" x14ac:dyDescent="0.25">
      <c r="A68" t="s">
        <v>71</v>
      </c>
      <c r="B68">
        <v>0.25882354378700256</v>
      </c>
      <c r="C68" s="9">
        <v>1</v>
      </c>
      <c r="D68" s="9">
        <v>1</v>
      </c>
      <c r="E68" s="9">
        <v>1</v>
      </c>
      <c r="F68" s="9">
        <v>1</v>
      </c>
      <c r="G68" s="9">
        <v>1</v>
      </c>
      <c r="H68" s="9">
        <v>1</v>
      </c>
      <c r="I68" s="9">
        <v>1</v>
      </c>
      <c r="J68" s="9">
        <v>1</v>
      </c>
      <c r="L68">
        <f t="shared" si="3"/>
        <v>1</v>
      </c>
      <c r="M68">
        <f t="shared" si="2"/>
        <v>1</v>
      </c>
    </row>
    <row r="69" spans="1:13" hidden="1" x14ac:dyDescent="0.25">
      <c r="A69" t="s">
        <v>72</v>
      </c>
      <c r="B69">
        <v>0.23529411852359772</v>
      </c>
      <c r="C69" s="9">
        <v>1</v>
      </c>
      <c r="D69" s="9">
        <v>1</v>
      </c>
      <c r="E69" s="9">
        <v>1</v>
      </c>
      <c r="F69" s="9">
        <v>1</v>
      </c>
      <c r="G69" s="9">
        <v>1</v>
      </c>
      <c r="H69" s="9">
        <v>1</v>
      </c>
      <c r="I69" s="9">
        <v>1</v>
      </c>
      <c r="J69" s="9">
        <v>1</v>
      </c>
      <c r="L69">
        <f t="shared" si="3"/>
        <v>1</v>
      </c>
      <c r="M69">
        <f t="shared" si="2"/>
        <v>1</v>
      </c>
    </row>
    <row r="70" spans="1:13" x14ac:dyDescent="0.25">
      <c r="A70" t="s">
        <v>73</v>
      </c>
      <c r="B70">
        <v>0.25882354378700256</v>
      </c>
      <c r="C70" s="30">
        <v>0</v>
      </c>
      <c r="D70" s="30">
        <v>0</v>
      </c>
      <c r="E70" s="30">
        <v>0</v>
      </c>
      <c r="F70" s="30">
        <v>0</v>
      </c>
      <c r="G70" s="30">
        <v>0</v>
      </c>
      <c r="H70" s="30">
        <v>0</v>
      </c>
      <c r="I70" s="30">
        <v>0</v>
      </c>
      <c r="J70" s="30">
        <v>0</v>
      </c>
      <c r="L70">
        <f t="shared" si="3"/>
        <v>0</v>
      </c>
      <c r="M70">
        <f t="shared" si="2"/>
        <v>0</v>
      </c>
    </row>
    <row r="71" spans="1:13" x14ac:dyDescent="0.25">
      <c r="A71" t="s">
        <v>74</v>
      </c>
      <c r="B71">
        <v>0.23529411852359772</v>
      </c>
      <c r="C71" s="9">
        <v>1</v>
      </c>
      <c r="D71" s="9">
        <v>1</v>
      </c>
      <c r="E71" s="9">
        <v>1</v>
      </c>
      <c r="F71" s="9">
        <v>1</v>
      </c>
      <c r="G71" s="9">
        <v>1</v>
      </c>
      <c r="H71" s="9">
        <v>1</v>
      </c>
      <c r="I71" s="9">
        <v>1</v>
      </c>
      <c r="J71" s="9">
        <v>1</v>
      </c>
      <c r="L71">
        <f t="shared" si="3"/>
        <v>1</v>
      </c>
      <c r="M71">
        <f t="shared" si="2"/>
        <v>1</v>
      </c>
    </row>
    <row r="72" spans="1:13" hidden="1" x14ac:dyDescent="0.25">
      <c r="A72" t="s">
        <v>75</v>
      </c>
      <c r="C72" s="9">
        <v>1</v>
      </c>
      <c r="D72" s="9">
        <v>1</v>
      </c>
      <c r="E72" s="9">
        <v>1</v>
      </c>
      <c r="F72" s="9">
        <v>1</v>
      </c>
      <c r="G72" s="9">
        <v>1</v>
      </c>
      <c r="H72" s="9">
        <v>1</v>
      </c>
      <c r="I72" s="9">
        <v>1</v>
      </c>
      <c r="J72" s="9">
        <v>1</v>
      </c>
      <c r="L72">
        <f t="shared" si="3"/>
        <v>1</v>
      </c>
      <c r="M72">
        <f t="shared" si="2"/>
        <v>1</v>
      </c>
    </row>
    <row r="73" spans="1:13" hidden="1" x14ac:dyDescent="0.25">
      <c r="A73" t="s">
        <v>76</v>
      </c>
      <c r="C73" s="9">
        <v>1</v>
      </c>
      <c r="D73" s="9">
        <v>1</v>
      </c>
      <c r="E73" s="9">
        <v>1</v>
      </c>
      <c r="F73" s="9">
        <v>1</v>
      </c>
      <c r="G73" s="9">
        <v>1</v>
      </c>
      <c r="H73" s="9">
        <v>1</v>
      </c>
      <c r="I73" s="9">
        <v>1</v>
      </c>
      <c r="J73" s="9">
        <v>1</v>
      </c>
      <c r="L73">
        <f t="shared" si="3"/>
        <v>1</v>
      </c>
      <c r="M73">
        <f t="shared" si="2"/>
        <v>1</v>
      </c>
    </row>
    <row r="74" spans="1:13" hidden="1" x14ac:dyDescent="0.25">
      <c r="A74" t="s">
        <v>77</v>
      </c>
      <c r="C74" s="9">
        <v>1</v>
      </c>
      <c r="D74" s="9">
        <v>1</v>
      </c>
      <c r="E74" s="9">
        <v>1</v>
      </c>
      <c r="F74" s="9">
        <v>1</v>
      </c>
      <c r="G74" s="9">
        <v>1</v>
      </c>
      <c r="H74" s="9">
        <v>1</v>
      </c>
      <c r="I74" s="9">
        <v>1</v>
      </c>
      <c r="J74" s="9">
        <v>1</v>
      </c>
      <c r="L74">
        <f t="shared" si="3"/>
        <v>1</v>
      </c>
      <c r="M74">
        <f t="shared" si="2"/>
        <v>1</v>
      </c>
    </row>
    <row r="75" spans="1:13" hidden="1" x14ac:dyDescent="0.25">
      <c r="A75" t="s">
        <v>78</v>
      </c>
      <c r="C75" s="9">
        <v>1</v>
      </c>
      <c r="D75" s="9">
        <v>1</v>
      </c>
      <c r="E75" s="9">
        <v>1</v>
      </c>
      <c r="F75" s="9">
        <v>1</v>
      </c>
      <c r="G75" s="9">
        <v>1</v>
      </c>
      <c r="H75" s="9">
        <v>1</v>
      </c>
      <c r="I75" s="9">
        <v>1</v>
      </c>
      <c r="J75" s="9">
        <v>1</v>
      </c>
      <c r="L75">
        <f t="shared" si="3"/>
        <v>1</v>
      </c>
      <c r="M75">
        <f t="shared" si="2"/>
        <v>1</v>
      </c>
    </row>
    <row r="76" spans="1:13" x14ac:dyDescent="0.25">
      <c r="A76" s="7" t="s">
        <v>79</v>
      </c>
    </row>
    <row r="77" spans="1:13" hidden="1" x14ac:dyDescent="0.25">
      <c r="A77" t="s">
        <v>81</v>
      </c>
      <c r="C77" s="9">
        <v>1</v>
      </c>
      <c r="D77" s="9">
        <v>1</v>
      </c>
      <c r="E77" s="9">
        <v>1</v>
      </c>
      <c r="F77" s="9">
        <v>1</v>
      </c>
      <c r="G77" s="9">
        <v>1</v>
      </c>
      <c r="H77" s="9">
        <v>1</v>
      </c>
      <c r="I77" s="9">
        <v>1</v>
      </c>
      <c r="J77" s="9">
        <v>1</v>
      </c>
      <c r="L77">
        <f t="shared" si="3"/>
        <v>1</v>
      </c>
      <c r="M77">
        <f t="shared" si="2"/>
        <v>1</v>
      </c>
    </row>
    <row r="78" spans="1:13" x14ac:dyDescent="0.25">
      <c r="A78" t="s">
        <v>82</v>
      </c>
      <c r="B78">
        <v>0.25559106469154358</v>
      </c>
      <c r="C78" s="9">
        <v>0.86299999999999999</v>
      </c>
      <c r="D78" s="9">
        <v>0.85199999999999998</v>
      </c>
      <c r="E78" s="9">
        <v>0.86799999999999999</v>
      </c>
      <c r="F78" s="9">
        <v>0.83399999999999996</v>
      </c>
      <c r="G78" s="9">
        <v>0.94099999999999995</v>
      </c>
      <c r="H78" s="9">
        <v>0.82499999999999996</v>
      </c>
      <c r="I78" s="9">
        <v>0.89</v>
      </c>
      <c r="J78" s="9">
        <v>0.88400000000000001</v>
      </c>
      <c r="L78">
        <f t="shared" si="3"/>
        <v>0.82499999999999996</v>
      </c>
      <c r="M78">
        <f t="shared" si="2"/>
        <v>0.94099999999999995</v>
      </c>
    </row>
    <row r="79" spans="1:13" x14ac:dyDescent="0.25">
      <c r="A79" t="s">
        <v>83</v>
      </c>
      <c r="B79">
        <v>0.23961661756038666</v>
      </c>
      <c r="C79" s="9">
        <v>0.23</v>
      </c>
      <c r="D79" s="9">
        <v>0.78600000000000003</v>
      </c>
      <c r="E79" s="9">
        <v>0.61</v>
      </c>
      <c r="F79" s="9">
        <v>0</v>
      </c>
      <c r="G79" s="9">
        <v>0.67</v>
      </c>
      <c r="H79" s="9">
        <v>0.16</v>
      </c>
      <c r="I79" s="9">
        <v>1</v>
      </c>
      <c r="J79" s="9">
        <v>0</v>
      </c>
      <c r="L79">
        <f t="shared" si="3"/>
        <v>0</v>
      </c>
      <c r="M79">
        <f t="shared" si="2"/>
        <v>1</v>
      </c>
    </row>
    <row r="80" spans="1:13" x14ac:dyDescent="0.25">
      <c r="A80" s="16" t="s">
        <v>248</v>
      </c>
      <c r="B80">
        <v>0.22364218533039093</v>
      </c>
      <c r="C80" s="30">
        <v>0</v>
      </c>
      <c r="D80" s="30">
        <v>0</v>
      </c>
      <c r="E80" s="30">
        <v>0</v>
      </c>
      <c r="F80" s="30">
        <v>0</v>
      </c>
      <c r="G80" s="30">
        <v>0</v>
      </c>
      <c r="H80" s="30">
        <v>0</v>
      </c>
      <c r="I80" s="30">
        <v>0</v>
      </c>
      <c r="J80" s="30">
        <v>0</v>
      </c>
      <c r="L80">
        <f t="shared" si="3"/>
        <v>0</v>
      </c>
      <c r="M80">
        <f t="shared" si="2"/>
        <v>0</v>
      </c>
    </row>
    <row r="81" spans="1:16" x14ac:dyDescent="0.25">
      <c r="A81" t="s">
        <v>85</v>
      </c>
      <c r="B81">
        <v>0.28115016222000122</v>
      </c>
      <c r="C81" s="9">
        <v>1</v>
      </c>
      <c r="D81" s="9">
        <v>1</v>
      </c>
      <c r="E81" s="9">
        <v>1</v>
      </c>
      <c r="F81" s="9">
        <v>1</v>
      </c>
      <c r="G81" s="9">
        <v>1</v>
      </c>
      <c r="H81" s="9">
        <v>1</v>
      </c>
      <c r="I81" s="9">
        <v>1</v>
      </c>
      <c r="J81" s="9">
        <v>1</v>
      </c>
      <c r="L81">
        <f t="shared" si="3"/>
        <v>1</v>
      </c>
      <c r="M81">
        <f t="shared" si="2"/>
        <v>1</v>
      </c>
    </row>
    <row r="82" spans="1:16" x14ac:dyDescent="0.25">
      <c r="A82" s="8" t="s">
        <v>86</v>
      </c>
      <c r="L82">
        <f t="shared" si="3"/>
        <v>0</v>
      </c>
      <c r="M82">
        <f t="shared" si="2"/>
        <v>0</v>
      </c>
    </row>
    <row r="83" spans="1:16" x14ac:dyDescent="0.25">
      <c r="A83" s="7" t="s">
        <v>93</v>
      </c>
    </row>
    <row r="84" spans="1:16" x14ac:dyDescent="0.25">
      <c r="A84" s="10" t="s">
        <v>87</v>
      </c>
      <c r="B84">
        <v>0.2442748099565506</v>
      </c>
      <c r="C84" s="9">
        <f>('Measures Raw'!C84)/('Measure List'!$P$84)</f>
        <v>1</v>
      </c>
      <c r="D84" s="9">
        <f>('Measures Raw'!D84)/('Measure List'!$P$84)</f>
        <v>0.66915137614678899</v>
      </c>
      <c r="E84" s="9">
        <f>('Measures Raw'!E84)/('Measure List'!$P$84)</f>
        <v>0.83508027522935779</v>
      </c>
      <c r="F84" s="9">
        <f>('Measures Raw'!F84)/('Measure List'!$P$84)</f>
        <v>0.81628440366972477</v>
      </c>
      <c r="G84" s="9">
        <f>('Measures Raw'!G84)/('Measure List'!$P$84)</f>
        <v>0.57511467889908252</v>
      </c>
      <c r="H84" s="9">
        <f>('Measures Raw'!H84)/('Measure List'!$P$84)</f>
        <v>0.78990825688073385</v>
      </c>
      <c r="I84" s="9">
        <f>('Measures Raw'!I84)/('Measure List'!$P$84)</f>
        <v>0.69942660550458713</v>
      </c>
      <c r="J84" s="9">
        <f>('Measures Raw'!J84)/('Measure List'!$P$84)</f>
        <v>0.69426605504587158</v>
      </c>
      <c r="L84">
        <f t="shared" si="3"/>
        <v>0.57511467889908252</v>
      </c>
      <c r="M84">
        <f t="shared" si="2"/>
        <v>1</v>
      </c>
      <c r="O84">
        <v>50.15</v>
      </c>
      <c r="P84">
        <v>87.2</v>
      </c>
    </row>
    <row r="85" spans="1:16" x14ac:dyDescent="0.25">
      <c r="A85" t="s">
        <v>88</v>
      </c>
      <c r="B85">
        <v>0.27786260843276978</v>
      </c>
      <c r="C85" s="9">
        <v>1</v>
      </c>
      <c r="D85" s="9">
        <v>1</v>
      </c>
      <c r="E85" s="9">
        <v>1</v>
      </c>
      <c r="F85" s="9">
        <v>1</v>
      </c>
      <c r="G85" s="9">
        <v>1</v>
      </c>
      <c r="H85" s="9">
        <v>1</v>
      </c>
      <c r="I85" s="9">
        <v>1</v>
      </c>
      <c r="J85" s="9">
        <v>1</v>
      </c>
      <c r="L85">
        <f t="shared" si="3"/>
        <v>1</v>
      </c>
      <c r="M85">
        <f t="shared" si="2"/>
        <v>1</v>
      </c>
    </row>
    <row r="86" spans="1:16" x14ac:dyDescent="0.25">
      <c r="A86" t="s">
        <v>89</v>
      </c>
      <c r="B86">
        <v>0.22900763154029846</v>
      </c>
      <c r="C86" s="9">
        <v>1</v>
      </c>
      <c r="D86" s="9">
        <v>1</v>
      </c>
      <c r="E86" s="9">
        <v>1</v>
      </c>
      <c r="F86" s="9">
        <v>1</v>
      </c>
      <c r="G86" s="9">
        <v>1</v>
      </c>
      <c r="H86" s="9">
        <v>1</v>
      </c>
      <c r="I86" s="9">
        <v>1</v>
      </c>
      <c r="J86" s="9">
        <v>1</v>
      </c>
      <c r="L86">
        <f t="shared" si="3"/>
        <v>1</v>
      </c>
      <c r="M86">
        <f t="shared" si="2"/>
        <v>1</v>
      </c>
    </row>
    <row r="87" spans="1:16" x14ac:dyDescent="0.25">
      <c r="A87" t="s">
        <v>90</v>
      </c>
      <c r="B87">
        <v>0.12442747503519058</v>
      </c>
      <c r="C87" s="9">
        <f>('Measures Raw'!C87)/('Measure List'!$P$87)</f>
        <v>0.83478260869565213</v>
      </c>
      <c r="D87" s="9">
        <f>('Measures Raw'!D87)/('Measure List'!$P$87)</f>
        <v>0.95652173913043481</v>
      </c>
      <c r="E87" s="9">
        <f>('Measures Raw'!E87)/('Measure List'!$P$87)</f>
        <v>0.82608695652173914</v>
      </c>
      <c r="F87" s="9">
        <f>('Measures Raw'!F87)/('Measure List'!$P$87)</f>
        <v>1</v>
      </c>
      <c r="G87" s="9">
        <f>('Measures Raw'!G87)/('Measure List'!$P$87)</f>
        <v>0.79130434782608694</v>
      </c>
      <c r="H87" s="9">
        <f>('Measures Raw'!H87)/('Measure List'!$P$87)</f>
        <v>0.89565217391304353</v>
      </c>
      <c r="I87" s="9">
        <f>('Measures Raw'!I87)/('Measure List'!$P$87)</f>
        <v>0.85217391304347834</v>
      </c>
      <c r="J87" s="9">
        <f>('Measures Raw'!J87)/('Measure List'!$P$87)</f>
        <v>0.72173913043478266</v>
      </c>
      <c r="L87">
        <f t="shared" si="3"/>
        <v>0.72173913043478266</v>
      </c>
      <c r="M87">
        <f t="shared" si="2"/>
        <v>1</v>
      </c>
      <c r="O87">
        <v>8.3000000000000007</v>
      </c>
      <c r="P87">
        <v>11.5</v>
      </c>
    </row>
    <row r="88" spans="1:16" x14ac:dyDescent="0.25">
      <c r="A88" t="s">
        <v>91</v>
      </c>
      <c r="B88">
        <v>0.12442747503519058</v>
      </c>
      <c r="C88" s="9">
        <f>('Measures Raw'!C88)/('Measure List'!$P$88)</f>
        <v>0.59574468085106391</v>
      </c>
      <c r="D88" s="9">
        <f>('Measures Raw'!D88)/('Measure List'!$P$88)</f>
        <v>0.8085106382978724</v>
      </c>
      <c r="E88" s="9">
        <f>('Measures Raw'!E88)/('Measure List'!$P$88)</f>
        <v>0.71631205673758869</v>
      </c>
      <c r="F88" s="9">
        <f>('Measures Raw'!F88)/('Measure List'!$P$88)</f>
        <v>1</v>
      </c>
      <c r="G88" s="9">
        <f>('Measures Raw'!G88)/('Measure List'!$P$88)</f>
        <v>0.64539007092198586</v>
      </c>
      <c r="H88" s="9">
        <f>('Measures Raw'!H88)/('Measure List'!$P$88)</f>
        <v>0.74468085106382975</v>
      </c>
      <c r="I88" s="9">
        <f>('Measures Raw'!I88)/('Measure List'!$P$88)</f>
        <v>0.60992907801418439</v>
      </c>
      <c r="J88" s="9">
        <f>('Measures Raw'!J88)/('Measure List'!$P$88)</f>
        <v>0.6028368794326241</v>
      </c>
      <c r="L88">
        <f t="shared" si="3"/>
        <v>0.59574468085106391</v>
      </c>
      <c r="M88">
        <f t="shared" si="2"/>
        <v>1</v>
      </c>
      <c r="O88">
        <v>8.4</v>
      </c>
      <c r="P88">
        <v>14.1</v>
      </c>
    </row>
    <row r="89" spans="1:16" x14ac:dyDescent="0.25">
      <c r="A89" s="7" t="s">
        <v>92</v>
      </c>
    </row>
    <row r="90" spans="1:16" x14ac:dyDescent="0.25">
      <c r="A90" t="s">
        <v>94</v>
      </c>
      <c r="B90">
        <v>8.6186535656452179E-2</v>
      </c>
      <c r="C90" s="9">
        <f>('Measures Raw'!C90)/('Measure List'!$P$90)</f>
        <v>0.6186666666666667</v>
      </c>
      <c r="D90" s="9">
        <f>('Measures Raw'!D90)/('Measure List'!$P$90)</f>
        <v>0.7466666666666667</v>
      </c>
      <c r="E90" s="9">
        <f>('Measures Raw'!E90)/('Measure List'!$P$90)</f>
        <v>0.63200000000000001</v>
      </c>
      <c r="F90" s="9">
        <f>('Measures Raw'!F90)/('Measure List'!$P$90)</f>
        <v>1</v>
      </c>
      <c r="G90" s="9">
        <f>('Measures Raw'!G90)/('Measure List'!$P$90)</f>
        <v>0.77066666666666672</v>
      </c>
      <c r="H90" s="9">
        <f>('Measures Raw'!H90)/('Measure List'!$P$90)</f>
        <v>0.76533333333333331</v>
      </c>
      <c r="I90" s="9">
        <f>('Measures Raw'!I90)/('Measure List'!$P$90)</f>
        <v>0.95466666666666666</v>
      </c>
      <c r="J90" s="9">
        <f>('Measures Raw'!J90)/('Measure List'!$P$90)</f>
        <v>0.6293333333333333</v>
      </c>
      <c r="L90">
        <f t="shared" si="3"/>
        <v>0.6186666666666667</v>
      </c>
      <c r="M90">
        <f t="shared" si="2"/>
        <v>1</v>
      </c>
      <c r="O90">
        <v>232</v>
      </c>
      <c r="P90">
        <v>375</v>
      </c>
    </row>
    <row r="91" spans="1:16" x14ac:dyDescent="0.25">
      <c r="A91" t="s">
        <v>95</v>
      </c>
      <c r="B91">
        <v>0.110979922115803</v>
      </c>
      <c r="C91" s="9">
        <f>('Measures Raw'!C91)/('Measure List'!$P$91)</f>
        <v>0.74497991967871491</v>
      </c>
      <c r="D91" s="9">
        <f>('Measures Raw'!D91)/('Measure List'!$P$91)</f>
        <v>0.72991967871485952</v>
      </c>
      <c r="E91" s="9">
        <f>('Measures Raw'!E91)/('Measure List'!$P$91)</f>
        <v>0.78413654618473894</v>
      </c>
      <c r="F91" s="9">
        <f>('Measures Raw'!F91)/('Measure List'!$P$91)</f>
        <v>0.4988955823293173</v>
      </c>
      <c r="G91" s="9">
        <f>('Measures Raw'!G91)/('Measure List'!$P$91)</f>
        <v>1</v>
      </c>
      <c r="H91" s="9">
        <f>('Measures Raw'!H91)/('Measure List'!$P$91)</f>
        <v>0.69779116465863456</v>
      </c>
      <c r="I91" s="9">
        <f>('Measures Raw'!I91)/('Measure List'!$P$91)</f>
        <v>0.52008032128514059</v>
      </c>
      <c r="J91" s="9">
        <f>('Measures Raw'!J91)/('Measure List'!$P$91)</f>
        <v>0.78915662650602414</v>
      </c>
      <c r="L91">
        <f t="shared" si="3"/>
        <v>0.4988955823293173</v>
      </c>
      <c r="M91">
        <f t="shared" si="2"/>
        <v>1</v>
      </c>
      <c r="O91">
        <v>49.69</v>
      </c>
      <c r="P91">
        <v>99.6</v>
      </c>
    </row>
    <row r="92" spans="1:16" x14ac:dyDescent="0.25">
      <c r="A92" t="s">
        <v>96</v>
      </c>
      <c r="B92">
        <v>8.9728444814682007E-2</v>
      </c>
      <c r="C92" s="9">
        <f>('Measures Raw'!C92)/('Measure List'!$P$92)</f>
        <v>0.80745734147882875</v>
      </c>
      <c r="D92" s="9">
        <f>('Measures Raw'!D92)/('Measure List'!$P$92)</f>
        <v>0.79039393301032235</v>
      </c>
      <c r="E92" s="9">
        <f>('Measures Raw'!E92)/('Measure List'!$P$92)</f>
        <v>0.78828733937223505</v>
      </c>
      <c r="F92" s="9">
        <f>('Measures Raw'!F92)/('Measure List'!$P$92)</f>
        <v>0.79713503265220131</v>
      </c>
      <c r="G92" s="9">
        <f>('Measures Raw'!G92)/('Measure List'!$P$92)</f>
        <v>0.93975142195070582</v>
      </c>
      <c r="H92" s="9">
        <f>('Measures Raw'!H92)/('Measure List'!$P$92)</f>
        <v>0.84305877396250262</v>
      </c>
      <c r="I92" s="9">
        <f>('Measures Raw'!I92)/('Measure List'!$P$92)</f>
        <v>1</v>
      </c>
      <c r="J92" s="9">
        <f>('Measures Raw'!J92)/('Measure List'!$P$92)</f>
        <v>0.74468085106382975</v>
      </c>
      <c r="L92">
        <f t="shared" si="3"/>
        <v>0.74468085106382975</v>
      </c>
      <c r="M92">
        <f t="shared" si="2"/>
        <v>1</v>
      </c>
      <c r="O92">
        <v>353.5</v>
      </c>
      <c r="P92">
        <v>474.7</v>
      </c>
    </row>
    <row r="93" spans="1:16" x14ac:dyDescent="0.25">
      <c r="A93" t="s">
        <v>101</v>
      </c>
      <c r="B93">
        <v>9.4450995326042175E-2</v>
      </c>
      <c r="C93" s="9">
        <f>('Measures Raw'!C93)/('Measure List'!$P$93)</f>
        <v>0.82196195079630663</v>
      </c>
      <c r="D93" s="9">
        <f>('Measures Raw'!D93)/('Measure List'!$P$93)</f>
        <v>0.71010720703972241</v>
      </c>
      <c r="E93" s="9">
        <f>('Measures Raw'!E93)/('Measure List'!$P$93)</f>
        <v>0.85833798103736747</v>
      </c>
      <c r="F93" s="9">
        <f>('Measures Raw'!F93)/('Measure List'!$P$93)</f>
        <v>0.93003656193840234</v>
      </c>
      <c r="G93" s="9">
        <f>('Measures Raw'!G93)/('Measure List'!$P$93)</f>
        <v>0.80318522649810986</v>
      </c>
      <c r="H93" s="9">
        <f>('Measures Raw'!H93)/('Measure List'!$P$93)</f>
        <v>0.99795501022494892</v>
      </c>
      <c r="I93" s="9">
        <f>('Measures Raw'!I93)/('Measure List'!$P$93)</f>
        <v>1</v>
      </c>
      <c r="J93" s="9">
        <f>('Measures Raw'!J93)/('Measure List'!$P$93)</f>
        <v>0.76693313503129446</v>
      </c>
      <c r="L93">
        <f t="shared" si="3"/>
        <v>0.71010720703972241</v>
      </c>
      <c r="M93">
        <f t="shared" si="2"/>
        <v>1</v>
      </c>
      <c r="O93">
        <v>1145.9000000000001</v>
      </c>
      <c r="P93">
        <v>1613.7</v>
      </c>
    </row>
    <row r="94" spans="1:16" x14ac:dyDescent="0.25">
      <c r="A94" t="s">
        <v>97</v>
      </c>
      <c r="B94">
        <v>0.11216056346893311</v>
      </c>
      <c r="C94">
        <f>('Measures Raw'!C94)/('Measure List'!$P$94)</f>
        <v>0.74199999999999999</v>
      </c>
      <c r="D94">
        <f>('Measures Raw'!D94)/('Measure List'!$P$94)</f>
        <v>0.72699999999999998</v>
      </c>
      <c r="E94">
        <f>('Measures Raw'!E94)/('Measure List'!$P$94)</f>
        <v>0.78099999999999992</v>
      </c>
      <c r="F94">
        <f>('Measures Raw'!F94)/('Measure List'!$P$94)</f>
        <v>0.49689999999999995</v>
      </c>
      <c r="G94">
        <f>('Measures Raw'!G94)/('Measure List'!$P$94)</f>
        <v>1</v>
      </c>
      <c r="H94">
        <f>('Measures Raw'!H94)/('Measure List'!$P$94)</f>
        <v>0.69499999999999995</v>
      </c>
      <c r="I94">
        <f>('Measures Raw'!I94)/('Measure List'!$P$94)</f>
        <v>0.51800000000000002</v>
      </c>
      <c r="J94">
        <f>('Measures Raw'!J94)/('Measure List'!$P$94)</f>
        <v>0.78599999999999992</v>
      </c>
      <c r="L94">
        <f t="shared" si="3"/>
        <v>0.49689999999999995</v>
      </c>
      <c r="M94">
        <f t="shared" si="2"/>
        <v>1</v>
      </c>
      <c r="O94">
        <v>0</v>
      </c>
      <c r="P94">
        <v>100</v>
      </c>
    </row>
    <row r="95" spans="1:16" x14ac:dyDescent="0.25">
      <c r="A95" t="s">
        <v>98</v>
      </c>
      <c r="B95">
        <v>7.2018884122371674E-2</v>
      </c>
      <c r="C95" s="9">
        <v>1</v>
      </c>
      <c r="D95" s="9">
        <v>1</v>
      </c>
      <c r="E95" s="9">
        <v>1</v>
      </c>
      <c r="F95" s="9">
        <v>1</v>
      </c>
      <c r="G95" s="9">
        <v>1</v>
      </c>
      <c r="H95" s="9">
        <v>1</v>
      </c>
      <c r="I95" s="9">
        <v>1</v>
      </c>
      <c r="J95" s="9">
        <v>1</v>
      </c>
      <c r="L95">
        <f t="shared" si="3"/>
        <v>1</v>
      </c>
      <c r="M95">
        <f t="shared" si="2"/>
        <v>1</v>
      </c>
    </row>
    <row r="96" spans="1:16" x14ac:dyDescent="0.25">
      <c r="A96" t="s">
        <v>99</v>
      </c>
      <c r="B96">
        <v>6.9657608866691589E-2</v>
      </c>
      <c r="C96" s="9">
        <v>1</v>
      </c>
      <c r="D96" s="9">
        <v>1</v>
      </c>
      <c r="E96" s="9">
        <v>1</v>
      </c>
      <c r="F96" s="9">
        <v>1</v>
      </c>
      <c r="G96" s="9">
        <v>1</v>
      </c>
      <c r="H96" s="9">
        <v>1</v>
      </c>
      <c r="I96" s="9">
        <v>1</v>
      </c>
      <c r="J96" s="9">
        <v>1</v>
      </c>
      <c r="L96">
        <f t="shared" si="3"/>
        <v>1</v>
      </c>
      <c r="M96">
        <f t="shared" si="2"/>
        <v>1</v>
      </c>
    </row>
    <row r="97" spans="1:17" x14ac:dyDescent="0.25">
      <c r="A97" t="s">
        <v>100</v>
      </c>
      <c r="B97">
        <v>0.11570247262716293</v>
      </c>
      <c r="C97" s="9">
        <f>('Measures Raw'!C97)/('Measure List'!$P$97)</f>
        <v>0.75326939843068874</v>
      </c>
      <c r="D97" s="9">
        <f>('Measures Raw'!D97)/('Measure List'!$P$97)</f>
        <v>1</v>
      </c>
      <c r="E97" s="9">
        <f>('Measures Raw'!E97)/('Measure List'!$P$97)</f>
        <v>0.69834350479511764</v>
      </c>
      <c r="F97" s="9">
        <f>('Measures Raw'!F97)/('Measure List'!$P$97)</f>
        <v>0.84481255448997372</v>
      </c>
      <c r="G97" s="9">
        <f>('Measures Raw'!G97)/('Measure List'!$P$97)</f>
        <v>0.98169136878814289</v>
      </c>
      <c r="H97" s="9">
        <f>('Measures Raw'!H97)/('Measure List'!$P$97)</f>
        <v>0.96338273757628601</v>
      </c>
      <c r="I97" s="9">
        <f>('Measures Raw'!I97)/('Measure List'!$P$97)</f>
        <v>0.7846556233653007</v>
      </c>
      <c r="J97" s="9">
        <f>('Measures Raw'!J97)/('Measure List'!$P$97)</f>
        <v>0.54489973844812556</v>
      </c>
      <c r="L97">
        <f>MIN(C97,C97:J97)</f>
        <v>0.54489973844812556</v>
      </c>
      <c r="M97">
        <f>MAX(C97:J97)</f>
        <v>1</v>
      </c>
      <c r="O97">
        <v>6.25</v>
      </c>
      <c r="P97">
        <v>11.47</v>
      </c>
    </row>
    <row r="98" spans="1:17" x14ac:dyDescent="0.25">
      <c r="A98" t="s">
        <v>102</v>
      </c>
      <c r="B98">
        <v>7.2018884122371674E-2</v>
      </c>
      <c r="C98" s="30">
        <v>0</v>
      </c>
      <c r="D98" s="30">
        <v>0</v>
      </c>
      <c r="E98" s="30">
        <v>0</v>
      </c>
      <c r="F98" s="30">
        <v>0</v>
      </c>
      <c r="G98" s="30">
        <v>0</v>
      </c>
      <c r="H98" s="30">
        <v>0</v>
      </c>
      <c r="I98" s="30">
        <v>0</v>
      </c>
      <c r="J98" s="30">
        <v>0</v>
      </c>
      <c r="L98">
        <f t="shared" ref="L98:L155" si="4">MIN(C98,C98:J98)</f>
        <v>0</v>
      </c>
      <c r="M98">
        <f t="shared" ref="M98:M155" si="5">MAX(C98:J98)</f>
        <v>0</v>
      </c>
    </row>
    <row r="99" spans="1:17" x14ac:dyDescent="0.25">
      <c r="A99" t="s">
        <v>103</v>
      </c>
      <c r="B99">
        <v>9.4450995326042175E-2</v>
      </c>
      <c r="C99" s="9">
        <v>1</v>
      </c>
      <c r="D99" s="9">
        <v>1</v>
      </c>
      <c r="E99" s="9">
        <v>1</v>
      </c>
      <c r="F99" s="9">
        <v>1</v>
      </c>
      <c r="G99" s="9">
        <v>1</v>
      </c>
      <c r="H99" s="9">
        <v>1</v>
      </c>
      <c r="I99" s="9">
        <v>1</v>
      </c>
      <c r="J99" s="9">
        <v>1</v>
      </c>
      <c r="L99">
        <f t="shared" si="4"/>
        <v>1</v>
      </c>
      <c r="M99">
        <f t="shared" si="5"/>
        <v>1</v>
      </c>
    </row>
    <row r="100" spans="1:17" x14ac:dyDescent="0.25">
      <c r="A100" t="s">
        <v>217</v>
      </c>
      <c r="B100">
        <v>8.2644626498222351E-2</v>
      </c>
      <c r="C100" s="9">
        <f>C90</f>
        <v>0.6186666666666667</v>
      </c>
      <c r="D100" s="9">
        <f t="shared" ref="D100:J100" si="6">D90</f>
        <v>0.7466666666666667</v>
      </c>
      <c r="E100" s="9">
        <f t="shared" si="6"/>
        <v>0.63200000000000001</v>
      </c>
      <c r="F100" s="9">
        <f t="shared" si="6"/>
        <v>1</v>
      </c>
      <c r="G100" s="9">
        <f t="shared" si="6"/>
        <v>0.77066666666666672</v>
      </c>
      <c r="H100" s="9">
        <f t="shared" si="6"/>
        <v>0.76533333333333331</v>
      </c>
      <c r="I100" s="9">
        <f t="shared" si="6"/>
        <v>0.95466666666666666</v>
      </c>
      <c r="J100" s="9">
        <f t="shared" si="6"/>
        <v>0.6293333333333333</v>
      </c>
      <c r="L100">
        <f t="shared" si="4"/>
        <v>0.6186666666666667</v>
      </c>
      <c r="M100">
        <f t="shared" si="5"/>
        <v>1</v>
      </c>
      <c r="O100">
        <v>232</v>
      </c>
      <c r="P100">
        <v>375</v>
      </c>
    </row>
    <row r="101" spans="1:17" x14ac:dyDescent="0.25">
      <c r="A101" s="7" t="s">
        <v>104</v>
      </c>
    </row>
    <row r="102" spans="1:17" x14ac:dyDescent="0.25">
      <c r="A102" t="s">
        <v>105</v>
      </c>
      <c r="B102">
        <v>0.12280701845884323</v>
      </c>
      <c r="C102" s="9">
        <f>('Measures Raw'!C102)/('Measure List'!$O$102)</f>
        <v>0.22222222222222224</v>
      </c>
      <c r="D102" s="9">
        <f>('Measures Raw'!D102)/('Measure List'!$O$102)</f>
        <v>0.17171717171717174</v>
      </c>
      <c r="E102" s="9">
        <f>('Measures Raw'!E102)/('Measure List'!$O$102)</f>
        <v>0.19191919191919193</v>
      </c>
      <c r="F102" s="9">
        <f>('Measures Raw'!F102)/('Measure List'!$O$102)</f>
        <v>0.19191919191919193</v>
      </c>
      <c r="G102" s="9">
        <f>('Measures Raw'!G102)/('Measure List'!$O$102)</f>
        <v>0.30303030303030304</v>
      </c>
      <c r="H102" s="9">
        <f>('Measures Raw'!H102)/('Measure List'!$O$102)</f>
        <v>0.15656565656565657</v>
      </c>
      <c r="I102" s="9">
        <f>('Measures Raw'!I102)/('Measure List'!$O$102)</f>
        <v>1</v>
      </c>
      <c r="J102" s="9">
        <f>('Measures Raw'!J102)/('Measure List'!$O$102)</f>
        <v>0.25757575757575757</v>
      </c>
      <c r="L102">
        <f t="shared" si="4"/>
        <v>0.15656565656565657</v>
      </c>
      <c r="M102">
        <f t="shared" si="5"/>
        <v>1</v>
      </c>
      <c r="N102">
        <v>0.31</v>
      </c>
      <c r="O102">
        <v>1.98</v>
      </c>
    </row>
    <row r="103" spans="1:17" x14ac:dyDescent="0.25">
      <c r="A103" t="s">
        <v>106</v>
      </c>
      <c r="B103">
        <v>0.10526315867900848</v>
      </c>
      <c r="C103" s="9">
        <f>('Measures Raw'!C103)/('Measure List'!$Q$103)</f>
        <v>0.38779527559055116</v>
      </c>
      <c r="D103" s="9">
        <f>('Measures Raw'!D103)/('Measure List'!$Q$103)</f>
        <v>0.37007874015748027</v>
      </c>
      <c r="E103" s="9">
        <f>('Measures Raw'!E103)/('Measure List'!$Q$103)</f>
        <v>2.7559055118110239E-2</v>
      </c>
      <c r="F103" s="9">
        <f>('Measures Raw'!F103)/('Measure List'!$Q$103)</f>
        <v>4.5275590551181105E-2</v>
      </c>
      <c r="G103" s="9">
        <f>('Measures Raw'!G103)/('Measure List'!$Q$103)</f>
        <v>1</v>
      </c>
      <c r="H103" s="9">
        <f>('Measures Raw'!H103)/('Measure List'!$Q$103)</f>
        <v>2.952755905511811E-2</v>
      </c>
      <c r="I103" s="9">
        <f>('Measures Raw'!I103)/('Measure List'!$Q$103)</f>
        <v>1.7716535433070866E-2</v>
      </c>
      <c r="J103" s="9">
        <f>('Measures Raw'!J103)/('Measure List'!$Q$103)</f>
        <v>1</v>
      </c>
      <c r="L103">
        <f t="shared" si="4"/>
        <v>1.7716535433070866E-2</v>
      </c>
      <c r="M103">
        <f t="shared" si="5"/>
        <v>1</v>
      </c>
      <c r="N103">
        <v>0.09</v>
      </c>
      <c r="O103">
        <v>5.08</v>
      </c>
      <c r="P103">
        <v>0.09</v>
      </c>
      <c r="Q103">
        <v>5.08</v>
      </c>
    </row>
    <row r="104" spans="1:17" x14ac:dyDescent="0.25">
      <c r="A104" t="s">
        <v>107</v>
      </c>
      <c r="B104">
        <v>0.15789473056793213</v>
      </c>
      <c r="C104" s="9">
        <v>1</v>
      </c>
      <c r="D104" s="9">
        <v>1</v>
      </c>
      <c r="E104" s="9">
        <v>1</v>
      </c>
      <c r="F104" s="9">
        <v>1</v>
      </c>
      <c r="G104" s="9">
        <v>1</v>
      </c>
      <c r="H104" s="9">
        <v>1</v>
      </c>
      <c r="I104" s="9">
        <v>1</v>
      </c>
      <c r="J104" s="9">
        <v>1</v>
      </c>
      <c r="L104">
        <f t="shared" si="4"/>
        <v>1</v>
      </c>
      <c r="M104">
        <f t="shared" si="5"/>
        <v>1</v>
      </c>
    </row>
    <row r="105" spans="1:17" x14ac:dyDescent="0.25">
      <c r="A105" t="s">
        <v>108</v>
      </c>
      <c r="B105">
        <v>0.10526315867900848</v>
      </c>
      <c r="C105" s="9">
        <f>('Measures Raw'!C105)/('Measure List'!$O$105)</f>
        <v>0.48333333333333334</v>
      </c>
      <c r="D105" s="9">
        <f>('Measures Raw'!D105)/('Measure List'!$O$105)</f>
        <v>0.28333333333333338</v>
      </c>
      <c r="E105" s="9">
        <f>('Measures Raw'!E105)/('Measure List'!$O$105)</f>
        <v>0.5</v>
      </c>
      <c r="F105" s="9">
        <f>('Measures Raw'!F105)/('Measure List'!$O$105)</f>
        <v>0.41666666666666669</v>
      </c>
      <c r="G105" s="9">
        <f>('Measures Raw'!G105)/('Measure List'!$O$105)</f>
        <v>0.43333333333333335</v>
      </c>
      <c r="H105" s="9">
        <f>('Measures Raw'!H105)/('Measure List'!$O$105)</f>
        <v>0.35</v>
      </c>
      <c r="I105" s="9">
        <f>('Measures Raw'!I105)/('Measure List'!$O$105)</f>
        <v>1</v>
      </c>
      <c r="J105" s="9">
        <f>('Measures Raw'!J105)/('Measure List'!$O$105)</f>
        <v>0.68333333333333335</v>
      </c>
      <c r="L105">
        <f t="shared" si="4"/>
        <v>0.28333333333333338</v>
      </c>
      <c r="M105">
        <f t="shared" si="5"/>
        <v>1</v>
      </c>
      <c r="N105">
        <v>0.17</v>
      </c>
      <c r="O105">
        <v>0.6</v>
      </c>
    </row>
    <row r="106" spans="1:17" x14ac:dyDescent="0.25">
      <c r="A106" t="s">
        <v>109</v>
      </c>
      <c r="B106">
        <v>0.17543859779834747</v>
      </c>
      <c r="C106" s="9">
        <v>1</v>
      </c>
      <c r="D106" s="9">
        <v>1</v>
      </c>
      <c r="E106" s="9">
        <v>1</v>
      </c>
      <c r="F106" s="9">
        <v>1</v>
      </c>
      <c r="G106" s="9">
        <v>1</v>
      </c>
      <c r="H106" s="9">
        <v>1</v>
      </c>
      <c r="I106" s="9">
        <v>1</v>
      </c>
      <c r="J106" s="9">
        <v>1</v>
      </c>
      <c r="L106">
        <f t="shared" si="4"/>
        <v>1</v>
      </c>
      <c r="M106">
        <f t="shared" si="5"/>
        <v>1</v>
      </c>
    </row>
    <row r="107" spans="1:17" x14ac:dyDescent="0.25">
      <c r="A107" t="s">
        <v>110</v>
      </c>
      <c r="B107">
        <v>0.15789473056793213</v>
      </c>
      <c r="C107" s="30">
        <v>0</v>
      </c>
      <c r="D107" s="30">
        <v>0</v>
      </c>
      <c r="E107" s="30">
        <v>0</v>
      </c>
      <c r="F107" s="30">
        <v>0</v>
      </c>
      <c r="G107" s="30">
        <v>0</v>
      </c>
      <c r="H107" s="30">
        <v>0</v>
      </c>
      <c r="I107" s="30">
        <v>0</v>
      </c>
      <c r="J107" s="30">
        <v>0</v>
      </c>
      <c r="L107">
        <f t="shared" si="4"/>
        <v>0</v>
      </c>
      <c r="M107">
        <f t="shared" si="5"/>
        <v>0</v>
      </c>
    </row>
    <row r="108" spans="1:17" x14ac:dyDescent="0.25">
      <c r="A108" s="7" t="s">
        <v>111</v>
      </c>
    </row>
    <row r="109" spans="1:17" x14ac:dyDescent="0.25">
      <c r="A109" t="s">
        <v>112</v>
      </c>
      <c r="B109">
        <v>0.31034481525421143</v>
      </c>
      <c r="C109" s="9">
        <f>('Measures Raw'!C110)/('Measure List'!$O$109)</f>
        <v>0.51</v>
      </c>
      <c r="D109" s="9">
        <f>('Measures Raw'!D110)/('Measure List'!$O$109)</f>
        <v>0.53</v>
      </c>
      <c r="E109" s="9">
        <f>('Measures Raw'!E110)/('Measure List'!$O$109)</f>
        <v>0.48</v>
      </c>
      <c r="F109" s="9">
        <f>('Measures Raw'!F110)/('Measure List'!$O$109)</f>
        <v>0.23</v>
      </c>
      <c r="G109" s="9">
        <f>('Measures Raw'!G110)/('Measure List'!$O$109)</f>
        <v>1</v>
      </c>
      <c r="H109" s="9">
        <f>('Measures Raw'!H110)/('Measure List'!$O$109)</f>
        <v>0.57999999999999996</v>
      </c>
      <c r="I109" s="9">
        <f>('Measures Raw'!I110)/('Measure List'!$O$109)</f>
        <v>1</v>
      </c>
      <c r="J109" s="9">
        <f>('Measures Raw'!J110)/('Measure List'!$O$109)</f>
        <v>0.61</v>
      </c>
      <c r="L109">
        <f t="shared" si="4"/>
        <v>0.23</v>
      </c>
      <c r="M109">
        <f t="shared" si="5"/>
        <v>1</v>
      </c>
      <c r="N109">
        <v>23</v>
      </c>
      <c r="O109">
        <v>100</v>
      </c>
    </row>
    <row r="110" spans="1:17" x14ac:dyDescent="0.25">
      <c r="A110" t="s">
        <v>113</v>
      </c>
      <c r="B110">
        <v>0.34482759237289429</v>
      </c>
      <c r="C110" s="30">
        <v>0</v>
      </c>
      <c r="D110" s="30">
        <v>0</v>
      </c>
      <c r="E110" s="30">
        <v>0</v>
      </c>
      <c r="F110" s="30">
        <v>0</v>
      </c>
      <c r="G110" s="30">
        <v>0</v>
      </c>
      <c r="H110" s="30">
        <v>0</v>
      </c>
      <c r="I110" s="30">
        <v>0</v>
      </c>
      <c r="J110" s="30">
        <v>0</v>
      </c>
      <c r="L110">
        <f t="shared" si="4"/>
        <v>0</v>
      </c>
      <c r="M110">
        <f t="shared" si="5"/>
        <v>0</v>
      </c>
    </row>
    <row r="111" spans="1:17" x14ac:dyDescent="0.25">
      <c r="A111" t="s">
        <v>114</v>
      </c>
      <c r="B111">
        <v>0.34482759237289429</v>
      </c>
      <c r="C111" s="9">
        <f>('Measures Raw'!C112)/('Measure List'!$O$111)</f>
        <v>0.69377510040160639</v>
      </c>
      <c r="D111" s="9">
        <f>('Measures Raw'!D112)/('Measure List'!$O$111)</f>
        <v>0.71285140562249005</v>
      </c>
      <c r="E111" s="9">
        <f>('Measures Raw'!E112)/('Measure List'!$O$111)</f>
        <v>0.73293172690763053</v>
      </c>
      <c r="F111" s="9">
        <f>('Measures Raw'!F112)/('Measure List'!$O$111)</f>
        <v>0.35040160642570284</v>
      </c>
      <c r="G111" s="9">
        <f>('Measures Raw'!G112)/('Measure List'!$O$111)</f>
        <v>1</v>
      </c>
      <c r="H111" s="9">
        <f>('Measures Raw'!H112)/('Measure List'!$O$111)</f>
        <v>0.69779116465863456</v>
      </c>
      <c r="I111" s="9">
        <f>('Measures Raw'!I112)/('Measure List'!$O$111)</f>
        <v>0.52008032128514059</v>
      </c>
      <c r="J111" s="9">
        <f>('Measures Raw'!J112)/('Measure List'!$O$111)</f>
        <v>0.76104417670682734</v>
      </c>
      <c r="L111">
        <f t="shared" si="4"/>
        <v>0.35040160642570284</v>
      </c>
      <c r="M111">
        <f t="shared" si="5"/>
        <v>1</v>
      </c>
      <c r="N111">
        <v>34.9</v>
      </c>
      <c r="O111">
        <v>99.6</v>
      </c>
    </row>
    <row r="112" spans="1:17" x14ac:dyDescent="0.25">
      <c r="A112" s="7" t="s">
        <v>115</v>
      </c>
    </row>
    <row r="113" spans="1:15" x14ac:dyDescent="0.25">
      <c r="A113" t="s">
        <v>116</v>
      </c>
      <c r="B113">
        <v>0.35779818892478943</v>
      </c>
      <c r="C113" s="30">
        <v>0</v>
      </c>
      <c r="D113" s="30">
        <v>0</v>
      </c>
      <c r="E113" s="30">
        <v>0</v>
      </c>
      <c r="F113" s="30">
        <v>0</v>
      </c>
      <c r="G113" s="30">
        <v>0</v>
      </c>
      <c r="H113" s="30">
        <v>0</v>
      </c>
      <c r="I113" s="30">
        <v>0</v>
      </c>
      <c r="J113" s="30">
        <v>0</v>
      </c>
      <c r="L113">
        <f t="shared" si="4"/>
        <v>0</v>
      </c>
      <c r="M113">
        <f t="shared" si="5"/>
        <v>0</v>
      </c>
    </row>
    <row r="114" spans="1:15" x14ac:dyDescent="0.25">
      <c r="A114" t="s">
        <v>117</v>
      </c>
      <c r="B114">
        <v>0.3623853325843811</v>
      </c>
      <c r="C114" s="30">
        <v>0</v>
      </c>
      <c r="D114" s="30">
        <v>0</v>
      </c>
      <c r="E114" s="30">
        <v>0</v>
      </c>
      <c r="F114" s="30">
        <v>0</v>
      </c>
      <c r="G114" s="30">
        <v>0</v>
      </c>
      <c r="H114" s="30">
        <v>0</v>
      </c>
      <c r="I114" s="30">
        <v>0</v>
      </c>
      <c r="J114" s="30">
        <v>0</v>
      </c>
      <c r="L114">
        <f t="shared" si="4"/>
        <v>0</v>
      </c>
      <c r="M114">
        <f t="shared" si="5"/>
        <v>0</v>
      </c>
    </row>
    <row r="115" spans="1:15" x14ac:dyDescent="0.25">
      <c r="A115" t="s">
        <v>118</v>
      </c>
      <c r="B115">
        <v>0.27981653809547424</v>
      </c>
      <c r="C115" s="9">
        <f>('Measures Raw'!C115)/('Measure List'!$O$115)</f>
        <v>0.80152671755725191</v>
      </c>
      <c r="D115" s="9">
        <f>('Measures Raw'!D115)/('Measure List'!$O$115)</f>
        <v>0.77099236641221369</v>
      </c>
      <c r="E115" s="9">
        <f>('Measures Raw'!E115)/('Measure List'!$O$115)</f>
        <v>0.58778625954198471</v>
      </c>
      <c r="F115" s="9">
        <f>('Measures Raw'!F115)/('Measure List'!$O$115)</f>
        <v>0.51526717557251911</v>
      </c>
      <c r="G115" s="9">
        <f>('Measures Raw'!G115)/('Measure List'!$O$115)</f>
        <v>0.5572519083969466</v>
      </c>
      <c r="H115" s="9">
        <f>('Measures Raw'!H115)/('Measure List'!$O$115)</f>
        <v>0.48015267175572518</v>
      </c>
      <c r="I115" s="9">
        <f>('Measures Raw'!I115)/('Measure List'!$O$115)</f>
        <v>1</v>
      </c>
      <c r="J115" s="9">
        <f>('Measures Raw'!J115)/('Measure List'!$O$115)</f>
        <v>0.74427480916030542</v>
      </c>
      <c r="L115">
        <f t="shared" si="4"/>
        <v>0.48015267175572518</v>
      </c>
      <c r="M115">
        <f t="shared" si="5"/>
        <v>1</v>
      </c>
      <c r="N115">
        <v>12.58</v>
      </c>
      <c r="O115">
        <v>26.2</v>
      </c>
    </row>
    <row r="116" spans="1:15" x14ac:dyDescent="0.25">
      <c r="A116" s="2" t="s">
        <v>119</v>
      </c>
    </row>
    <row r="117" spans="1:15" x14ac:dyDescent="0.25">
      <c r="A117" s="7" t="s">
        <v>120</v>
      </c>
    </row>
    <row r="118" spans="1:15" hidden="1" x14ac:dyDescent="0.25">
      <c r="A118" t="s">
        <v>122</v>
      </c>
      <c r="C118" s="9">
        <v>1</v>
      </c>
      <c r="D118" s="9">
        <v>1</v>
      </c>
      <c r="E118" s="9">
        <v>1</v>
      </c>
      <c r="F118" s="9">
        <v>1</v>
      </c>
      <c r="G118" s="9">
        <v>1</v>
      </c>
      <c r="H118" s="9">
        <v>1</v>
      </c>
      <c r="I118" s="9">
        <v>1</v>
      </c>
      <c r="J118" s="9">
        <v>1</v>
      </c>
      <c r="L118">
        <f t="shared" si="4"/>
        <v>1</v>
      </c>
      <c r="M118">
        <f t="shared" si="5"/>
        <v>1</v>
      </c>
    </row>
    <row r="119" spans="1:15" x14ac:dyDescent="0.25">
      <c r="A119" t="s">
        <v>121</v>
      </c>
      <c r="B119">
        <v>0.56737589836120605</v>
      </c>
      <c r="C119" s="9">
        <f>('Measures Raw'!C118)/('Measure List'!$O$119)</f>
        <v>0.83600256245996163</v>
      </c>
      <c r="D119" s="9">
        <f>('Measures Raw'!D118)/('Measure List'!$O$119)</f>
        <v>0.80076873798846893</v>
      </c>
      <c r="E119" s="9">
        <f>('Measures Raw'!E118)/('Measure List'!$O$119)</f>
        <v>0.86675208199871889</v>
      </c>
      <c r="F119" s="9">
        <f>('Measures Raw'!F118)/('Measure List'!$O$119)</f>
        <v>0.96604740550928903</v>
      </c>
      <c r="G119" s="9">
        <f>('Measures Raw'!G118)/('Measure List'!$O$119)</f>
        <v>1</v>
      </c>
      <c r="H119" s="9">
        <f>('Measures Raw'!H118)/('Measure List'!$O$119)</f>
        <v>0.83023702754644457</v>
      </c>
      <c r="I119" s="9">
        <f>('Measures Raw'!I118)/('Measure List'!$O$119)</f>
        <v>0.66367713004484308</v>
      </c>
      <c r="J119" s="9">
        <f>('Measures Raw'!J118)/('Measure List'!$O$119)</f>
        <v>0.81358103779628443</v>
      </c>
      <c r="L119">
        <f t="shared" si="4"/>
        <v>0.66367713004484308</v>
      </c>
      <c r="M119">
        <f t="shared" si="5"/>
        <v>1</v>
      </c>
      <c r="N119">
        <v>103.6</v>
      </c>
      <c r="O119">
        <v>156.1</v>
      </c>
    </row>
    <row r="120" spans="1:15" x14ac:dyDescent="0.25">
      <c r="A120" t="s">
        <v>123</v>
      </c>
      <c r="B120">
        <v>0.43262410163879395</v>
      </c>
      <c r="C120" s="9">
        <v>1</v>
      </c>
      <c r="D120" s="9">
        <v>1</v>
      </c>
      <c r="E120" s="9">
        <v>1</v>
      </c>
      <c r="F120" s="9">
        <v>1</v>
      </c>
      <c r="G120" s="9">
        <v>1</v>
      </c>
      <c r="H120" s="9">
        <v>1</v>
      </c>
      <c r="I120" s="9">
        <v>1</v>
      </c>
      <c r="J120" s="9">
        <v>1</v>
      </c>
      <c r="L120">
        <f t="shared" si="4"/>
        <v>1</v>
      </c>
      <c r="M120">
        <f t="shared" si="5"/>
        <v>1</v>
      </c>
    </row>
    <row r="121" spans="1:15" x14ac:dyDescent="0.25">
      <c r="A121" s="7" t="s">
        <v>124</v>
      </c>
    </row>
    <row r="122" spans="1:15" x14ac:dyDescent="0.25">
      <c r="A122" t="s">
        <v>125</v>
      </c>
      <c r="B122">
        <v>0.20785218477249146</v>
      </c>
      <c r="C122" s="9">
        <f>('Measures Raw'!C122)/('Measure List'!$O$122)</f>
        <v>0.98880275624461678</v>
      </c>
      <c r="D122" s="9">
        <f>('Measures Raw'!D122)/('Measure List'!$O$122)</f>
        <v>0.98234280792420325</v>
      </c>
      <c r="E122" s="9">
        <f>('Measures Raw'!E122)/('Measure List'!$O$122)</f>
        <v>0.99138673557278212</v>
      </c>
      <c r="F122" s="9">
        <f>('Measures Raw'!F122)/('Measure List'!$O$122)</f>
        <v>0.98008182601205862</v>
      </c>
      <c r="G122" s="9">
        <f>('Measures Raw'!G122)/('Measure List'!$O$122)</f>
        <v>1</v>
      </c>
      <c r="H122" s="9">
        <f>('Measures Raw'!H122)/('Measure List'!$O$122)</f>
        <v>0.98524978466838942</v>
      </c>
      <c r="I122" s="9">
        <f>('Measures Raw'!I122)/('Measure List'!$O$122)</f>
        <v>0.98083548664944009</v>
      </c>
      <c r="J122" s="9">
        <f>('Measures Raw'!J122)/('Measure List'!$O$122)</f>
        <v>0.96694659776055136</v>
      </c>
      <c r="L122">
        <f t="shared" si="4"/>
        <v>0.96694659776055136</v>
      </c>
      <c r="M122">
        <f t="shared" si="5"/>
        <v>1</v>
      </c>
      <c r="N122">
        <v>89.81</v>
      </c>
      <c r="O122">
        <v>92.88</v>
      </c>
    </row>
    <row r="123" spans="1:15" x14ac:dyDescent="0.25">
      <c r="A123" t="s">
        <v>126</v>
      </c>
      <c r="B123">
        <v>0.19630484282970428</v>
      </c>
      <c r="C123" s="9">
        <f>('Measures Raw'!C123)/('Measure List'!$O$123)</f>
        <v>0.91758917589175892</v>
      </c>
      <c r="D123" s="9">
        <f>('Measures Raw'!D123)/('Measure List'!$O$123)</f>
        <v>0.89421894218942199</v>
      </c>
      <c r="E123" s="9">
        <f>('Measures Raw'!E123)/('Measure List'!$O$123)</f>
        <v>0.92250922509225097</v>
      </c>
      <c r="F123" s="9">
        <f>('Measures Raw'!F123)/('Measure List'!$O$123)</f>
        <v>0.95325953259532603</v>
      </c>
      <c r="G123" s="9">
        <f>('Measures Raw'!G123)/('Measure List'!$O$123)</f>
        <v>0.95940959409594095</v>
      </c>
      <c r="H123" s="9">
        <f>('Measures Raw'!H123)/('Measure List'!$O$123)</f>
        <v>1</v>
      </c>
      <c r="I123" s="9">
        <f>('Measures Raw'!I123)/('Measure List'!$O$123)</f>
        <v>0.85239852398523985</v>
      </c>
      <c r="J123" s="9">
        <f>('Measures Raw'!J123)/('Measure List'!$O$123)</f>
        <v>0.89667896678966796</v>
      </c>
      <c r="L123">
        <f t="shared" si="4"/>
        <v>0.85239852398523985</v>
      </c>
      <c r="M123">
        <f t="shared" si="5"/>
        <v>1</v>
      </c>
      <c r="N123">
        <v>69.3</v>
      </c>
      <c r="O123">
        <v>81.3</v>
      </c>
    </row>
    <row r="124" spans="1:15" x14ac:dyDescent="0.25">
      <c r="A124" t="s">
        <v>127</v>
      </c>
      <c r="B124">
        <v>0.19630484282970428</v>
      </c>
      <c r="C124" s="9">
        <f>('Measures Raw'!C124)/('Measure List'!$O$124)</f>
        <v>0.94791666666666663</v>
      </c>
      <c r="D124" s="9">
        <f>('Measures Raw'!D124)/('Measure List'!$O$124)</f>
        <v>0.92881944444444442</v>
      </c>
      <c r="E124" s="9">
        <f>('Measures Raw'!E124)/('Measure List'!$O$124)</f>
        <v>0.96354166666666663</v>
      </c>
      <c r="F124" s="9">
        <f>('Measures Raw'!F124)/('Measure List'!$O$124)</f>
        <v>0.96180555555555547</v>
      </c>
      <c r="G124" s="9">
        <f>('Measures Raw'!G124)/('Measure List'!$O$124)</f>
        <v>0.9253472222222221</v>
      </c>
      <c r="H124" s="9">
        <f>('Measures Raw'!H124)/('Measure List'!$O$124)</f>
        <v>1</v>
      </c>
      <c r="I124" s="9">
        <f>('Measures Raw'!I124)/('Measure List'!$O$124)</f>
        <v>0.82986111111111105</v>
      </c>
      <c r="J124" s="9">
        <f>('Measures Raw'!J124)/('Measure List'!$O$124)</f>
        <v>0.89930555555555547</v>
      </c>
      <c r="L124">
        <f t="shared" si="4"/>
        <v>0.82986111111111105</v>
      </c>
      <c r="M124">
        <f t="shared" si="5"/>
        <v>1</v>
      </c>
      <c r="N124">
        <v>47.8</v>
      </c>
      <c r="O124">
        <v>57.6</v>
      </c>
    </row>
    <row r="125" spans="1:15" x14ac:dyDescent="0.25">
      <c r="A125" t="s">
        <v>128</v>
      </c>
      <c r="B125">
        <v>0.20554271340370178</v>
      </c>
      <c r="C125" s="9">
        <f>('Measures Raw'!$C$125)/('Measure List'!$O$125)</f>
        <v>0.98724116293662412</v>
      </c>
      <c r="D125" s="9">
        <f>('Measures Raw'!$C$125)/('Measure List'!$O$125)</f>
        <v>0.98724116293662412</v>
      </c>
      <c r="E125" s="9">
        <f>('Measures Raw'!$C$125)/('Measure List'!$O$125)</f>
        <v>0.98724116293662412</v>
      </c>
      <c r="F125" s="9">
        <f>('Measures Raw'!$C$125)/('Measure List'!$O$125)</f>
        <v>0.98724116293662412</v>
      </c>
      <c r="G125" s="9">
        <f>('Measures Raw'!$C$125)/('Measure List'!$O$125)</f>
        <v>0.98724116293662412</v>
      </c>
      <c r="H125" s="9">
        <f>('Measures Raw'!$C$125)/('Measure List'!$O$125)</f>
        <v>0.98724116293662412</v>
      </c>
      <c r="I125" s="9">
        <f>('Measures Raw'!$C$125)/('Measure List'!$O$125)</f>
        <v>0.98724116293662412</v>
      </c>
      <c r="J125" s="9">
        <f>('Measures Raw'!$C$125)/('Measure List'!$O$125)</f>
        <v>0.98724116293662412</v>
      </c>
      <c r="L125">
        <f t="shared" si="4"/>
        <v>0.98724116293662412</v>
      </c>
      <c r="M125">
        <f t="shared" si="5"/>
        <v>0.98724116293662412</v>
      </c>
      <c r="N125">
        <v>93.53</v>
      </c>
      <c r="O125">
        <v>95.62</v>
      </c>
    </row>
    <row r="126" spans="1:15" x14ac:dyDescent="0.25">
      <c r="A126" t="s">
        <v>129</v>
      </c>
      <c r="B126">
        <v>0.19399537146091461</v>
      </c>
      <c r="C126" s="9">
        <f>('Measures Raw'!C126)/('Measure List'!$O$126)</f>
        <v>0.60676156583629892</v>
      </c>
      <c r="D126" s="9">
        <f>('Measures Raw'!D126)/('Measure List'!$O$126)</f>
        <v>0.55871886120996439</v>
      </c>
      <c r="E126" s="9">
        <f>('Measures Raw'!E126)/('Measure List'!$O$126)</f>
        <v>0.66903914590747326</v>
      </c>
      <c r="F126" s="9">
        <f>('Measures Raw'!F126)/('Measure List'!$O$126)</f>
        <v>0.87366548042704628</v>
      </c>
      <c r="G126" s="9">
        <f>('Measures Raw'!G126)/('Measure List'!$O$126)</f>
        <v>0.56227758007117434</v>
      </c>
      <c r="H126" s="9">
        <f>('Measures Raw'!H126)/('Measure List'!$O$126)</f>
        <v>1</v>
      </c>
      <c r="I126" s="9">
        <f>('Measures Raw'!I126)/('Measure List'!$O$126)</f>
        <v>0.46975088967971523</v>
      </c>
      <c r="J126" s="9">
        <f>('Measures Raw'!J126)/('Measure List'!$O$126)</f>
        <v>0.6512455516014235</v>
      </c>
      <c r="L126">
        <f t="shared" si="4"/>
        <v>0.46975088967971523</v>
      </c>
      <c r="M126">
        <f t="shared" si="5"/>
        <v>1</v>
      </c>
      <c r="N126">
        <v>26.4</v>
      </c>
      <c r="O126">
        <v>56.2</v>
      </c>
    </row>
    <row r="127" spans="1:15" x14ac:dyDescent="0.25">
      <c r="A127" s="2" t="s">
        <v>130</v>
      </c>
    </row>
    <row r="128" spans="1:15" x14ac:dyDescent="0.25">
      <c r="A128" s="7" t="s">
        <v>131</v>
      </c>
    </row>
    <row r="129" spans="1:15" x14ac:dyDescent="0.25">
      <c r="A129" t="s">
        <v>132</v>
      </c>
      <c r="B129">
        <v>4.1505135595798492E-2</v>
      </c>
      <c r="C129" s="9">
        <v>1</v>
      </c>
      <c r="D129" s="9">
        <v>1</v>
      </c>
      <c r="E129" s="9">
        <v>1</v>
      </c>
      <c r="F129" s="9">
        <v>1</v>
      </c>
      <c r="G129" s="9">
        <v>1</v>
      </c>
      <c r="H129" s="9">
        <v>1</v>
      </c>
      <c r="I129" s="9">
        <v>1</v>
      </c>
      <c r="J129" s="9">
        <v>1</v>
      </c>
      <c r="L129">
        <f t="shared" si="4"/>
        <v>1</v>
      </c>
      <c r="M129">
        <f t="shared" si="5"/>
        <v>1</v>
      </c>
    </row>
    <row r="130" spans="1:15" x14ac:dyDescent="0.25">
      <c r="A130" t="s">
        <v>133</v>
      </c>
      <c r="B130">
        <v>4.1505135595798492E-2</v>
      </c>
      <c r="C130" s="9">
        <v>1</v>
      </c>
      <c r="D130" s="9">
        <v>1</v>
      </c>
      <c r="E130" s="9">
        <v>1</v>
      </c>
      <c r="F130" s="9">
        <v>1</v>
      </c>
      <c r="G130" s="9">
        <v>1</v>
      </c>
      <c r="H130" s="9">
        <v>1</v>
      </c>
      <c r="I130" s="9">
        <v>1</v>
      </c>
      <c r="J130" s="9">
        <v>1</v>
      </c>
      <c r="L130">
        <f t="shared" si="4"/>
        <v>1</v>
      </c>
      <c r="M130">
        <f t="shared" si="5"/>
        <v>1</v>
      </c>
    </row>
    <row r="131" spans="1:15" x14ac:dyDescent="0.25">
      <c r="A131" t="s">
        <v>134</v>
      </c>
      <c r="B131">
        <v>4.1505135595798492E-2</v>
      </c>
      <c r="C131" s="9">
        <v>1</v>
      </c>
      <c r="D131" s="9">
        <v>1</v>
      </c>
      <c r="E131" s="9">
        <v>1</v>
      </c>
      <c r="F131" s="9">
        <v>1</v>
      </c>
      <c r="G131" s="9">
        <v>1</v>
      </c>
      <c r="H131" s="9">
        <v>1</v>
      </c>
      <c r="I131" s="9">
        <v>1</v>
      </c>
      <c r="J131" s="9">
        <v>1</v>
      </c>
      <c r="L131">
        <f t="shared" si="4"/>
        <v>1</v>
      </c>
      <c r="M131">
        <f t="shared" si="5"/>
        <v>1</v>
      </c>
    </row>
    <row r="132" spans="1:15" x14ac:dyDescent="0.25">
      <c r="A132" t="s">
        <v>135</v>
      </c>
      <c r="B132">
        <v>4.1505135595798492E-2</v>
      </c>
      <c r="C132" s="9">
        <v>1</v>
      </c>
      <c r="D132" s="9">
        <v>1</v>
      </c>
      <c r="E132" s="9">
        <v>1</v>
      </c>
      <c r="F132" s="9">
        <v>1</v>
      </c>
      <c r="G132" s="9">
        <v>1</v>
      </c>
      <c r="H132" s="9">
        <v>1</v>
      </c>
      <c r="I132" s="9">
        <v>1</v>
      </c>
      <c r="J132" s="9">
        <v>1</v>
      </c>
      <c r="L132">
        <f t="shared" si="4"/>
        <v>1</v>
      </c>
      <c r="M132">
        <f t="shared" si="5"/>
        <v>1</v>
      </c>
    </row>
    <row r="133" spans="1:15" x14ac:dyDescent="0.25">
      <c r="A133" t="s">
        <v>136</v>
      </c>
      <c r="B133">
        <v>4.1505135595798492E-2</v>
      </c>
      <c r="C133" s="9">
        <v>1</v>
      </c>
      <c r="D133" s="9">
        <v>1</v>
      </c>
      <c r="E133" s="9">
        <v>1</v>
      </c>
      <c r="F133" s="9">
        <v>1</v>
      </c>
      <c r="G133" s="9">
        <v>1</v>
      </c>
      <c r="H133" s="9">
        <v>1</v>
      </c>
      <c r="I133" s="9">
        <v>1</v>
      </c>
      <c r="J133" s="9">
        <v>1</v>
      </c>
      <c r="L133">
        <f t="shared" si="4"/>
        <v>1</v>
      </c>
      <c r="M133">
        <f t="shared" si="5"/>
        <v>1</v>
      </c>
    </row>
    <row r="134" spans="1:15" x14ac:dyDescent="0.25">
      <c r="A134" t="s">
        <v>137</v>
      </c>
      <c r="B134">
        <v>0.20866590738296509</v>
      </c>
      <c r="C134" s="9">
        <v>1</v>
      </c>
      <c r="D134" s="9">
        <v>1</v>
      </c>
      <c r="E134" s="9">
        <v>1</v>
      </c>
      <c r="F134" s="9">
        <v>1</v>
      </c>
      <c r="G134" s="9">
        <v>1</v>
      </c>
      <c r="H134" s="9">
        <v>1</v>
      </c>
      <c r="I134" s="9">
        <v>1</v>
      </c>
      <c r="J134" s="9">
        <v>1</v>
      </c>
      <c r="L134">
        <f t="shared" si="4"/>
        <v>1</v>
      </c>
      <c r="M134">
        <f t="shared" si="5"/>
        <v>1</v>
      </c>
    </row>
    <row r="135" spans="1:15" x14ac:dyDescent="0.25">
      <c r="A135" t="s">
        <v>138</v>
      </c>
      <c r="B135">
        <v>0.21892817318439484</v>
      </c>
      <c r="C135" s="9">
        <v>1</v>
      </c>
      <c r="D135" s="9">
        <v>1</v>
      </c>
      <c r="E135" s="9">
        <v>1</v>
      </c>
      <c r="F135" s="9">
        <v>1</v>
      </c>
      <c r="G135" s="9">
        <v>1</v>
      </c>
      <c r="H135" s="9">
        <v>1</v>
      </c>
      <c r="I135" s="9">
        <v>1</v>
      </c>
      <c r="J135" s="9">
        <v>1</v>
      </c>
      <c r="L135">
        <f t="shared" si="4"/>
        <v>1</v>
      </c>
      <c r="M135">
        <f t="shared" si="5"/>
        <v>1</v>
      </c>
    </row>
    <row r="136" spans="1:15" x14ac:dyDescent="0.25">
      <c r="A136" t="s">
        <v>139</v>
      </c>
      <c r="B136">
        <v>0.15963512659072876</v>
      </c>
      <c r="C136" s="30">
        <v>0</v>
      </c>
      <c r="D136" s="30">
        <v>0</v>
      </c>
      <c r="E136" s="30">
        <v>0</v>
      </c>
      <c r="F136" s="30">
        <v>0</v>
      </c>
      <c r="G136" s="30">
        <v>0</v>
      </c>
      <c r="H136" s="30">
        <v>0</v>
      </c>
      <c r="I136" s="30">
        <v>0</v>
      </c>
      <c r="J136" s="30">
        <v>0</v>
      </c>
      <c r="L136">
        <f t="shared" si="4"/>
        <v>0</v>
      </c>
      <c r="M136">
        <f t="shared" si="5"/>
        <v>0</v>
      </c>
    </row>
    <row r="137" spans="1:15" x14ac:dyDescent="0.25">
      <c r="A137" t="s">
        <v>140</v>
      </c>
      <c r="B137">
        <v>0.20524516701698303</v>
      </c>
      <c r="C137" s="9">
        <f>('Measures Raw'!C137)/('Measure List'!$O$137)</f>
        <v>0.49473684210526314</v>
      </c>
      <c r="D137" s="9">
        <f>('Measures Raw'!D137)/('Measure List'!$O$137)</f>
        <v>0.76842105263157889</v>
      </c>
      <c r="E137" s="9">
        <f>('Measures Raw'!E137)/('Measure List'!$O$137)</f>
        <v>0.47719298245614034</v>
      </c>
      <c r="F137" s="9">
        <f>('Measures Raw'!F137)/('Measure List'!$O$137)</f>
        <v>0.80350877192982451</v>
      </c>
      <c r="G137" s="9">
        <f>('Measures Raw'!G137)/('Measure List'!$O$137)</f>
        <v>0.67368421052631577</v>
      </c>
      <c r="H137" s="9">
        <f>('Measures Raw'!H137)/('Measure List'!$O$137)</f>
        <v>0.65614035087719291</v>
      </c>
      <c r="I137" s="9">
        <f>('Measures Raw'!I137)/('Measure List'!$O$137)</f>
        <v>1</v>
      </c>
      <c r="J137" s="9">
        <f>('Measures Raw'!J137)/('Measure List'!$O$137)</f>
        <v>0.88070175438596499</v>
      </c>
      <c r="L137">
        <f t="shared" si="4"/>
        <v>0.47719298245614034</v>
      </c>
      <c r="M137">
        <f t="shared" si="5"/>
        <v>1</v>
      </c>
      <c r="N137">
        <v>13.6</v>
      </c>
      <c r="O137">
        <v>28.5</v>
      </c>
    </row>
    <row r="138" spans="1:15" x14ac:dyDescent="0.25">
      <c r="A138" s="7" t="s">
        <v>141</v>
      </c>
    </row>
    <row r="139" spans="1:15" x14ac:dyDescent="0.25">
      <c r="A139" t="s">
        <v>142</v>
      </c>
      <c r="B139">
        <v>0.16890597343444824</v>
      </c>
      <c r="C139" s="9">
        <v>1</v>
      </c>
      <c r="D139" s="9">
        <v>1</v>
      </c>
      <c r="E139" s="9">
        <v>1</v>
      </c>
      <c r="F139" s="9">
        <v>1</v>
      </c>
      <c r="G139" s="9">
        <v>1</v>
      </c>
      <c r="H139" s="9">
        <v>1</v>
      </c>
      <c r="I139" s="9">
        <v>1</v>
      </c>
      <c r="J139" s="9">
        <v>1</v>
      </c>
      <c r="L139">
        <f t="shared" si="4"/>
        <v>1</v>
      </c>
      <c r="M139">
        <f t="shared" si="5"/>
        <v>1</v>
      </c>
    </row>
    <row r="140" spans="1:15" x14ac:dyDescent="0.25">
      <c r="A140" t="s">
        <v>143</v>
      </c>
      <c r="B140">
        <v>5.342290922999382E-2</v>
      </c>
      <c r="C140" s="9">
        <v>1</v>
      </c>
      <c r="D140" s="9">
        <v>1</v>
      </c>
      <c r="E140" s="9">
        <v>1</v>
      </c>
      <c r="F140" s="9">
        <v>1</v>
      </c>
      <c r="G140" s="9">
        <v>1</v>
      </c>
      <c r="H140" s="9">
        <v>1</v>
      </c>
      <c r="I140" s="9">
        <v>1</v>
      </c>
      <c r="J140" s="9">
        <v>1</v>
      </c>
      <c r="L140">
        <f t="shared" si="4"/>
        <v>1</v>
      </c>
      <c r="M140">
        <f t="shared" si="5"/>
        <v>1</v>
      </c>
    </row>
    <row r="141" spans="1:15" x14ac:dyDescent="0.25">
      <c r="A141" t="s">
        <v>144</v>
      </c>
      <c r="B141">
        <v>5.342290922999382E-2</v>
      </c>
      <c r="C141" s="9">
        <v>1</v>
      </c>
      <c r="D141" s="9">
        <v>1</v>
      </c>
      <c r="E141" s="9">
        <v>1</v>
      </c>
      <c r="F141" s="9">
        <v>1</v>
      </c>
      <c r="G141" s="9">
        <v>1</v>
      </c>
      <c r="H141" s="9">
        <v>1</v>
      </c>
      <c r="I141" s="9">
        <v>1</v>
      </c>
      <c r="J141" s="9">
        <v>1</v>
      </c>
      <c r="L141">
        <f t="shared" si="4"/>
        <v>1</v>
      </c>
      <c r="M141">
        <f t="shared" si="5"/>
        <v>1</v>
      </c>
    </row>
    <row r="142" spans="1:15" x14ac:dyDescent="0.25">
      <c r="A142" t="s">
        <v>145</v>
      </c>
      <c r="B142">
        <v>5.342290922999382E-2</v>
      </c>
      <c r="C142" s="9">
        <v>1</v>
      </c>
      <c r="D142" s="9">
        <v>1</v>
      </c>
      <c r="E142" s="9">
        <v>1</v>
      </c>
      <c r="F142" s="9">
        <v>1</v>
      </c>
      <c r="G142" s="9">
        <v>1</v>
      </c>
      <c r="H142" s="9">
        <v>1</v>
      </c>
      <c r="I142" s="9">
        <v>1</v>
      </c>
      <c r="J142" s="9">
        <v>1</v>
      </c>
      <c r="L142">
        <f t="shared" si="4"/>
        <v>1</v>
      </c>
      <c r="M142">
        <f t="shared" si="5"/>
        <v>1</v>
      </c>
    </row>
    <row r="143" spans="1:15" hidden="1" x14ac:dyDescent="0.25">
      <c r="A143" t="s">
        <v>146</v>
      </c>
      <c r="B143">
        <v>0.17946259677410126</v>
      </c>
      <c r="C143" s="9">
        <v>1</v>
      </c>
      <c r="D143" s="9">
        <v>1</v>
      </c>
      <c r="E143" s="9">
        <v>1</v>
      </c>
      <c r="F143" s="9">
        <v>1</v>
      </c>
      <c r="G143" s="9">
        <v>1</v>
      </c>
      <c r="H143" s="9">
        <v>1</v>
      </c>
      <c r="I143" s="9">
        <v>1</v>
      </c>
      <c r="J143" s="9">
        <v>1</v>
      </c>
      <c r="L143">
        <f t="shared" si="4"/>
        <v>1</v>
      </c>
      <c r="M143">
        <f t="shared" si="5"/>
        <v>1</v>
      </c>
    </row>
    <row r="144" spans="1:15" x14ac:dyDescent="0.25">
      <c r="A144" s="3" t="s">
        <v>218</v>
      </c>
      <c r="B144">
        <v>0.16506719589233398</v>
      </c>
      <c r="C144" s="4">
        <f>('Measures Raw'!C145)/('Measure List'!$O$144)</f>
        <v>0.2998812351543943</v>
      </c>
      <c r="D144" s="4">
        <f>('Measures Raw'!D145)/('Measure List'!$O$144)</f>
        <v>0.22595011876484558</v>
      </c>
      <c r="E144" s="4">
        <f>('Measures Raw'!E145)/('Measure List'!$O$144)</f>
        <v>0.18853919239904987</v>
      </c>
      <c r="F144" s="4">
        <f>('Measures Raw'!F145)/('Measure List'!$O$144)</f>
        <v>0.32779097387173395</v>
      </c>
      <c r="G144" s="4">
        <f>('Measures Raw'!G145)/('Measure List'!$O$144)</f>
        <v>0.33669833729216153</v>
      </c>
      <c r="H144" s="4">
        <f>('Measures Raw'!H145)/('Measure List'!$O$144)</f>
        <v>0.22119952494061756</v>
      </c>
      <c r="I144" s="4">
        <f>('Measures Raw'!I145)/('Measure List'!$O$144)</f>
        <v>1</v>
      </c>
      <c r="J144" s="4">
        <f>('Measures Raw'!J145)/('Measure List'!$O$144)</f>
        <v>0.40884798099762465</v>
      </c>
      <c r="L144">
        <f t="shared" si="4"/>
        <v>0.18853919239904987</v>
      </c>
      <c r="M144">
        <f t="shared" si="5"/>
        <v>1</v>
      </c>
      <c r="N144">
        <v>63.5</v>
      </c>
      <c r="O144">
        <v>336.8</v>
      </c>
    </row>
    <row r="145" spans="1:15" x14ac:dyDescent="0.25">
      <c r="A145" t="s">
        <v>147</v>
      </c>
      <c r="B145">
        <v>0.1535508781671524</v>
      </c>
      <c r="C145" s="9">
        <f>('Measures Raw'!C146)/('Measure List'!$O$146)</f>
        <v>1</v>
      </c>
      <c r="D145" s="9">
        <v>1</v>
      </c>
      <c r="E145" s="9">
        <v>1</v>
      </c>
      <c r="F145" s="9">
        <v>1</v>
      </c>
      <c r="G145" s="9">
        <v>1</v>
      </c>
      <c r="H145" s="9">
        <v>1</v>
      </c>
      <c r="I145" s="9">
        <v>1</v>
      </c>
      <c r="J145" s="9">
        <v>1</v>
      </c>
      <c r="L145">
        <f t="shared" si="4"/>
        <v>1</v>
      </c>
      <c r="M145">
        <f t="shared" si="5"/>
        <v>1</v>
      </c>
    </row>
    <row r="146" spans="1:15" x14ac:dyDescent="0.25">
      <c r="A146" t="s">
        <v>148</v>
      </c>
      <c r="B146">
        <v>0.17274473607540131</v>
      </c>
      <c r="C146" s="9">
        <f>('Measures Raw'!C146)/('Measure List'!$O$146)</f>
        <v>1</v>
      </c>
      <c r="D146" s="9">
        <f>('Measures Raw'!D146)/('Measure List'!$O$146)</f>
        <v>0.60031347962382442</v>
      </c>
      <c r="E146" s="9">
        <f>('Measures Raw'!E146)/('Measure List'!$O$146)</f>
        <v>0.20062695924764892</v>
      </c>
      <c r="F146" s="9">
        <f>('Measures Raw'!F146)/('Measure List'!$O$146)</f>
        <v>6.1128526645768025E-2</v>
      </c>
      <c r="G146" s="9">
        <f>('Measures Raw'!G146)/('Measure List'!$O$146)</f>
        <v>4.0752351097178688E-2</v>
      </c>
      <c r="H146" s="9">
        <f>('Measures Raw'!H146)/('Measure List'!$O$146)</f>
        <v>0.12852664576802508</v>
      </c>
      <c r="I146" s="9">
        <f>('Measures Raw'!I146)/('Measure List'!$O$146)</f>
        <v>0.38557993730407525</v>
      </c>
      <c r="J146" s="9">
        <f>('Measures Raw'!J146)/('Measure List'!$O$146)</f>
        <v>8.4639498432601892E-2</v>
      </c>
      <c r="L146">
        <f t="shared" ref="L146" si="7">MIN(C146,C146:J146)</f>
        <v>4.0752351097178688E-2</v>
      </c>
      <c r="M146">
        <f t="shared" ref="M146" si="8">MAX(C146:J146)</f>
        <v>1</v>
      </c>
      <c r="N146">
        <v>2.6</v>
      </c>
      <c r="O146">
        <v>63.8</v>
      </c>
    </row>
    <row r="147" spans="1:15" x14ac:dyDescent="0.25">
      <c r="A147" s="7" t="s">
        <v>149</v>
      </c>
      <c r="C147" s="9"/>
      <c r="D147" s="9"/>
      <c r="E147" s="9"/>
      <c r="F147" s="9"/>
      <c r="G147" s="9"/>
      <c r="H147" s="9"/>
      <c r="I147" s="9"/>
      <c r="J147" s="9"/>
    </row>
    <row r="148" spans="1:15" x14ac:dyDescent="0.25">
      <c r="A148" t="s">
        <v>150</v>
      </c>
      <c r="B148">
        <v>0.21201412379741669</v>
      </c>
      <c r="C148" s="30">
        <v>0</v>
      </c>
      <c r="D148" s="30">
        <v>0</v>
      </c>
      <c r="E148" s="30">
        <v>0</v>
      </c>
      <c r="F148" s="30">
        <v>0</v>
      </c>
      <c r="G148" s="30">
        <v>0</v>
      </c>
      <c r="H148" s="30">
        <v>0</v>
      </c>
      <c r="I148" s="30">
        <v>0</v>
      </c>
      <c r="J148" s="30">
        <v>0</v>
      </c>
      <c r="L148">
        <f t="shared" si="4"/>
        <v>0</v>
      </c>
      <c r="M148">
        <f t="shared" si="5"/>
        <v>0</v>
      </c>
    </row>
    <row r="149" spans="1:15" x14ac:dyDescent="0.25">
      <c r="A149" t="s">
        <v>151</v>
      </c>
      <c r="B149">
        <v>0.21201412379741669</v>
      </c>
      <c r="C149" s="30">
        <v>0</v>
      </c>
      <c r="D149" s="30">
        <v>0</v>
      </c>
      <c r="E149" s="30">
        <v>0</v>
      </c>
      <c r="F149" s="30">
        <v>0</v>
      </c>
      <c r="G149" s="30">
        <v>0</v>
      </c>
      <c r="H149" s="30">
        <v>0</v>
      </c>
      <c r="I149" s="30">
        <v>0</v>
      </c>
      <c r="J149" s="30">
        <v>0</v>
      </c>
      <c r="L149">
        <f t="shared" si="4"/>
        <v>0</v>
      </c>
      <c r="M149">
        <f t="shared" si="5"/>
        <v>0</v>
      </c>
    </row>
    <row r="150" spans="1:15" x14ac:dyDescent="0.25">
      <c r="A150" t="s">
        <v>152</v>
      </c>
      <c r="B150">
        <v>0.18845701217651367</v>
      </c>
      <c r="C150" s="30">
        <v>0</v>
      </c>
      <c r="D150" s="30">
        <v>0</v>
      </c>
      <c r="E150" s="30">
        <v>0</v>
      </c>
      <c r="F150" s="30">
        <v>0</v>
      </c>
      <c r="G150" s="30">
        <v>0</v>
      </c>
      <c r="H150" s="30">
        <v>0</v>
      </c>
      <c r="I150" s="30">
        <v>0</v>
      </c>
      <c r="J150" s="30">
        <v>0</v>
      </c>
      <c r="L150">
        <f t="shared" si="4"/>
        <v>0</v>
      </c>
      <c r="M150">
        <f t="shared" si="5"/>
        <v>0</v>
      </c>
    </row>
    <row r="151" spans="1:15" x14ac:dyDescent="0.25">
      <c r="A151" t="s">
        <v>153</v>
      </c>
      <c r="B151">
        <v>0.18845701217651367</v>
      </c>
      <c r="C151" s="9">
        <v>1</v>
      </c>
      <c r="D151" s="9">
        <v>1</v>
      </c>
      <c r="E151" s="9">
        <v>1</v>
      </c>
      <c r="F151" s="9">
        <v>1</v>
      </c>
      <c r="G151" s="9">
        <v>1</v>
      </c>
      <c r="H151" s="9">
        <v>1</v>
      </c>
      <c r="I151" s="9">
        <v>1</v>
      </c>
      <c r="J151" s="9">
        <v>1</v>
      </c>
      <c r="L151">
        <f t="shared" si="4"/>
        <v>1</v>
      </c>
      <c r="M151">
        <f t="shared" si="5"/>
        <v>1</v>
      </c>
    </row>
    <row r="152" spans="1:15" x14ac:dyDescent="0.25">
      <c r="A152" t="s">
        <v>154</v>
      </c>
      <c r="B152">
        <v>0.19905771315097809</v>
      </c>
      <c r="C152" s="9">
        <v>1</v>
      </c>
      <c r="D152" s="9">
        <v>1</v>
      </c>
      <c r="E152" s="9">
        <v>1</v>
      </c>
      <c r="F152" s="9">
        <v>1</v>
      </c>
      <c r="G152" s="9">
        <v>1</v>
      </c>
      <c r="H152" s="9">
        <v>1</v>
      </c>
      <c r="I152" s="9">
        <v>1</v>
      </c>
      <c r="J152" s="9">
        <v>1</v>
      </c>
      <c r="L152">
        <f t="shared" si="4"/>
        <v>1</v>
      </c>
      <c r="M152">
        <f t="shared" si="5"/>
        <v>1</v>
      </c>
    </row>
    <row r="153" spans="1:15" x14ac:dyDescent="0.25">
      <c r="A153" s="7" t="s">
        <v>219</v>
      </c>
      <c r="C153" s="9"/>
      <c r="D153" s="9"/>
      <c r="E153" s="9"/>
      <c r="F153" s="9"/>
      <c r="G153" s="9"/>
      <c r="H153" s="9"/>
      <c r="I153" s="9"/>
      <c r="J153" s="9"/>
    </row>
    <row r="154" spans="1:15" x14ac:dyDescent="0.25">
      <c r="A154" t="s">
        <v>155</v>
      </c>
      <c r="B154">
        <v>0.41379311680793762</v>
      </c>
      <c r="C154" s="9">
        <f>('Measures Raw'!C154)/('Measure List'!$O$154)</f>
        <v>1</v>
      </c>
      <c r="D154" s="9">
        <f>('Measures Raw'!D154)/('Measure List'!$O$154)</f>
        <v>0.99581034130390356</v>
      </c>
      <c r="E154" s="9">
        <f>('Measures Raw'!E154)/('Measure List'!$O$154)</f>
        <v>0.98385448600040881</v>
      </c>
      <c r="F154" s="9">
        <f>('Measures Raw'!F154)/('Measure List'!$O$154)</f>
        <v>0.97108113631718784</v>
      </c>
      <c r="G154" s="9">
        <f>('Measures Raw'!G154)/('Measure List'!$O$154)</f>
        <v>0.96259963212752919</v>
      </c>
      <c r="H154" s="9">
        <f>('Measures Raw'!H154)/('Measure List'!$O$154)</f>
        <v>0.98835070508890255</v>
      </c>
      <c r="I154" s="9">
        <f>('Measures Raw'!I154)/('Measure List'!$O$154)</f>
        <v>0.94144696505211523</v>
      </c>
      <c r="J154" s="9">
        <f>('Measures Raw'!J154)/('Measure List'!$O$154)</f>
        <v>0.9855916615573268</v>
      </c>
      <c r="L154">
        <f t="shared" si="4"/>
        <v>0.94144696505211523</v>
      </c>
      <c r="M154">
        <f t="shared" si="5"/>
        <v>1</v>
      </c>
      <c r="N154">
        <v>92.13</v>
      </c>
      <c r="O154">
        <v>97.86</v>
      </c>
    </row>
    <row r="155" spans="1:15" x14ac:dyDescent="0.25">
      <c r="A155" t="s">
        <v>156</v>
      </c>
      <c r="B155">
        <v>0.29885059595108032</v>
      </c>
      <c r="C155" s="9">
        <f>('Measures Raw'!C155)/('Measure List'!$O$155)</f>
        <v>0.40909090909090906</v>
      </c>
      <c r="D155" s="9">
        <f>('Measures Raw'!D155)/('Measure List'!$O$155)</f>
        <v>0.3863636363636363</v>
      </c>
      <c r="E155" s="9">
        <f>('Measures Raw'!E155)/('Measure List'!$O$155)</f>
        <v>0.3863636363636363</v>
      </c>
      <c r="F155" s="9">
        <f>('Measures Raw'!F155)/('Measure List'!$O$155)</f>
        <v>1</v>
      </c>
      <c r="G155" s="9">
        <f>('Measures Raw'!G155)/('Measure List'!$O$155)</f>
        <v>0.43181818181818177</v>
      </c>
      <c r="H155" s="9">
        <f>('Measures Raw'!H155)/('Measure List'!$O$155)</f>
        <v>0.3863636363636363</v>
      </c>
      <c r="I155" s="9">
        <f>('Measures Raw'!I155)/('Measure List'!$O$155)</f>
        <v>0.36363636363636365</v>
      </c>
      <c r="J155" s="9">
        <f>('Measures Raw'!J155)/('Measure List'!$O$155)</f>
        <v>0.40909090909090906</v>
      </c>
      <c r="L155">
        <f t="shared" si="4"/>
        <v>0.36363636363636365</v>
      </c>
      <c r="M155">
        <f t="shared" si="5"/>
        <v>1</v>
      </c>
      <c r="N155">
        <v>1.6</v>
      </c>
      <c r="O155">
        <v>4.4000000000000004</v>
      </c>
    </row>
    <row r="156" spans="1:15" x14ac:dyDescent="0.25">
      <c r="A156" t="s">
        <v>157</v>
      </c>
      <c r="B156">
        <v>0.28735631704330444</v>
      </c>
      <c r="C156" s="9">
        <f>('Measures Raw'!C156)/('Measure List'!$O$156)</f>
        <v>1</v>
      </c>
      <c r="D156" s="9">
        <f>('Measures Raw'!D156)/('Measure List'!$O$156)</f>
        <v>0.78947368421052633</v>
      </c>
      <c r="E156" s="9">
        <f>('Measures Raw'!E156)/('Measure List'!$O$156)</f>
        <v>0.85526315789473684</v>
      </c>
      <c r="F156" s="9">
        <f>('Measures Raw'!F156)/('Measure List'!$O$156)</f>
        <v>0.8421052631578948</v>
      </c>
      <c r="G156" s="9">
        <f>('Measures Raw'!G156)/('Measure List'!$O$156)</f>
        <v>0.51315789473684215</v>
      </c>
      <c r="H156" s="9">
        <f>('Measures Raw'!H156)/('Measure List'!$O$156)</f>
        <v>0.80263157894736836</v>
      </c>
      <c r="I156" s="9">
        <f>('Measures Raw'!I156)/('Measure List'!$O$156)</f>
        <v>0.64473684210526327</v>
      </c>
      <c r="J156" s="9">
        <f>('Measures Raw'!J156)/('Measure List'!$O$156)</f>
        <v>0.81578947368421062</v>
      </c>
      <c r="L156">
        <f t="shared" ref="L156" si="9">MIN(C156,C156:J156)</f>
        <v>0.51315789473684215</v>
      </c>
      <c r="M156">
        <f t="shared" ref="M156" si="10">MAX(C156:J156)</f>
        <v>1</v>
      </c>
      <c r="N156">
        <v>3.9</v>
      </c>
      <c r="O156">
        <v>7.6</v>
      </c>
    </row>
  </sheetData>
  <pageMargins left="0.7" right="0.7" top="0.75" bottom="0.75" header="0.3" footer="0.3"/>
  <pageSetup orientation="portrait" horizontalDpi="300" verticalDpi="3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154D6C-E24C-4D62-8074-90EDC59ABAB6}">
  <dimension ref="A1:R156"/>
  <sheetViews>
    <sheetView workbookViewId="0">
      <pane ySplit="1" topLeftCell="A116" activePane="bottomLeft" state="frozen"/>
      <selection pane="bottomLeft" activeCell="A108" sqref="A108"/>
    </sheetView>
  </sheetViews>
  <sheetFormatPr defaultRowHeight="15" x14ac:dyDescent="0.25"/>
  <cols>
    <col min="1" max="1" width="88" customWidth="1"/>
    <col min="2" max="2" width="12.85546875" customWidth="1"/>
  </cols>
  <sheetData>
    <row r="1" spans="1:13" x14ac:dyDescent="0.25">
      <c r="A1" s="2" t="s">
        <v>8</v>
      </c>
      <c r="B1" s="2" t="s">
        <v>215</v>
      </c>
      <c r="C1" s="1" t="s">
        <v>0</v>
      </c>
      <c r="D1" s="1" t="s">
        <v>1</v>
      </c>
      <c r="E1" s="1" t="s">
        <v>2</v>
      </c>
      <c r="F1" s="1" t="s">
        <v>3</v>
      </c>
      <c r="G1" s="1" t="s">
        <v>4</v>
      </c>
      <c r="H1" s="1" t="s">
        <v>5</v>
      </c>
      <c r="I1" s="1" t="s">
        <v>6</v>
      </c>
      <c r="J1" s="1" t="s">
        <v>7</v>
      </c>
    </row>
    <row r="4" spans="1:13" x14ac:dyDescent="0.25">
      <c r="A4" s="1" t="s">
        <v>9</v>
      </c>
    </row>
    <row r="5" spans="1:13" x14ac:dyDescent="0.25">
      <c r="A5" s="5" t="s">
        <v>10</v>
      </c>
      <c r="C5" s="2">
        <f>SUM(C7:C17)</f>
        <v>0.99999998509883681</v>
      </c>
      <c r="D5" s="2">
        <f>SUBTOTAL(109,D7:D17)</f>
        <v>0.94086290747523127</v>
      </c>
      <c r="E5" s="2">
        <f t="shared" ref="E5:J5" si="0">SUBTOTAL(109,E7:E17)</f>
        <v>0.97573032259940917</v>
      </c>
      <c r="F5" s="2">
        <f t="shared" si="0"/>
        <v>0.99999998509883681</v>
      </c>
      <c r="G5" s="2">
        <f t="shared" si="0"/>
        <v>0.99999998509883681</v>
      </c>
      <c r="H5" s="2">
        <f t="shared" si="0"/>
        <v>0.99999998509883681</v>
      </c>
      <c r="I5" s="2">
        <f t="shared" si="0"/>
        <v>0.93258425593375982</v>
      </c>
      <c r="J5" s="2">
        <f t="shared" si="0"/>
        <v>0.96629212051629843</v>
      </c>
    </row>
    <row r="6" spans="1:13" hidden="1" x14ac:dyDescent="0.25">
      <c r="A6" s="6" t="s">
        <v>11</v>
      </c>
      <c r="C6">
        <v>1</v>
      </c>
      <c r="D6">
        <v>1</v>
      </c>
      <c r="E6">
        <v>1</v>
      </c>
      <c r="F6">
        <v>1</v>
      </c>
      <c r="G6">
        <v>1</v>
      </c>
      <c r="H6">
        <v>1</v>
      </c>
      <c r="I6">
        <v>1</v>
      </c>
      <c r="J6">
        <v>1</v>
      </c>
      <c r="L6">
        <f t="shared" ref="L6:L69" si="1">MIN(C6,C6:J6)</f>
        <v>1</v>
      </c>
      <c r="M6">
        <f t="shared" ref="M6:M62" si="2">MAX(C6:J6)</f>
        <v>1</v>
      </c>
    </row>
    <row r="7" spans="1:13" x14ac:dyDescent="0.25">
      <c r="A7" s="6" t="s">
        <v>12</v>
      </c>
      <c r="B7">
        <v>0.134831458330154</v>
      </c>
      <c r="C7" s="4">
        <f>('Measure List'!C7)*'Measures Weighted'!$B$7</f>
        <v>0.134831458330154</v>
      </c>
      <c r="D7" s="4">
        <f>('Measure List'!D7)*'Measures Weighted'!$B$7</f>
        <v>0.134831458330154</v>
      </c>
      <c r="E7" s="4">
        <f>('Measure List'!E7)*'Measures Weighted'!$B$7</f>
        <v>0.134831458330154</v>
      </c>
      <c r="F7" s="4">
        <f>('Measure List'!F7)*'Measures Weighted'!$B$7</f>
        <v>0.134831458330154</v>
      </c>
      <c r="G7" s="4">
        <f>('Measure List'!G7)*'Measures Weighted'!$B$7</f>
        <v>0.134831458330154</v>
      </c>
      <c r="H7" s="4">
        <f>('Measure List'!H7)*'Measures Weighted'!$B$7</f>
        <v>0.134831458330154</v>
      </c>
      <c r="I7" s="4">
        <f>('Measure List'!I7)*'Measures Weighted'!$B$7</f>
        <v>0.134831458330154</v>
      </c>
      <c r="J7" s="4">
        <f>('Measure List'!J7)*'Measures Weighted'!$B$7</f>
        <v>0.134831458330154</v>
      </c>
      <c r="L7">
        <f t="shared" si="1"/>
        <v>0.134831458330154</v>
      </c>
      <c r="M7">
        <f t="shared" si="2"/>
        <v>0.134831458330154</v>
      </c>
    </row>
    <row r="8" spans="1:13" hidden="1" x14ac:dyDescent="0.25">
      <c r="A8" s="3" t="s">
        <v>13</v>
      </c>
      <c r="C8" s="4">
        <f>('Measure List'!C8)*'Measures Weighted'!B8</f>
        <v>0</v>
      </c>
      <c r="D8">
        <v>1</v>
      </c>
      <c r="E8">
        <v>1</v>
      </c>
      <c r="F8">
        <v>1</v>
      </c>
      <c r="G8">
        <v>1</v>
      </c>
      <c r="H8">
        <v>1</v>
      </c>
      <c r="I8">
        <v>1</v>
      </c>
      <c r="J8">
        <v>1</v>
      </c>
      <c r="L8">
        <f t="shared" si="1"/>
        <v>0</v>
      </c>
      <c r="M8">
        <f t="shared" si="2"/>
        <v>1</v>
      </c>
    </row>
    <row r="9" spans="1:13" hidden="1" x14ac:dyDescent="0.25">
      <c r="A9" s="3" t="s">
        <v>14</v>
      </c>
      <c r="C9" s="4">
        <f>('Measure List'!C9)*'Measures Weighted'!B9</f>
        <v>0</v>
      </c>
      <c r="D9">
        <v>1</v>
      </c>
      <c r="E9">
        <v>1</v>
      </c>
      <c r="F9">
        <v>1</v>
      </c>
      <c r="G9">
        <v>1</v>
      </c>
      <c r="H9">
        <v>1</v>
      </c>
      <c r="I9">
        <v>1</v>
      </c>
      <c r="J9">
        <v>1</v>
      </c>
      <c r="L9">
        <f t="shared" si="1"/>
        <v>0</v>
      </c>
      <c r="M9">
        <f t="shared" si="2"/>
        <v>1</v>
      </c>
    </row>
    <row r="10" spans="1:13" x14ac:dyDescent="0.25">
      <c r="A10" s="3" t="s">
        <v>15</v>
      </c>
      <c r="B10">
        <v>0.14981272816658001</v>
      </c>
      <c r="C10" s="4">
        <f>('Measure List'!C10)*'Measures Weighted'!B10</f>
        <v>0.14981272816658001</v>
      </c>
      <c r="D10" s="4">
        <f>('Measure List'!D10)*'Measures Weighted'!C10</f>
        <v>0.14981272816658001</v>
      </c>
      <c r="E10" s="4">
        <f>('Measure List'!E10)*'Measures Weighted'!D10</f>
        <v>0.14981272816658001</v>
      </c>
      <c r="F10" s="4">
        <f>('Measure List'!F10)*'Measures Weighted'!E10</f>
        <v>0.14981272816658001</v>
      </c>
      <c r="G10" s="4">
        <f>('Measure List'!G10)*'Measures Weighted'!F10</f>
        <v>0.14981272816658001</v>
      </c>
      <c r="H10" s="4">
        <f>('Measure List'!H10)*'Measures Weighted'!G10</f>
        <v>0.14981272816658001</v>
      </c>
      <c r="I10" s="4">
        <f>('Measure List'!I10)*'Measures Weighted'!H10</f>
        <v>0.14981272816658001</v>
      </c>
      <c r="J10" s="4">
        <f>('Measure List'!J10)*'Measures Weighted'!I10</f>
        <v>0.14981272816658001</v>
      </c>
      <c r="L10">
        <f t="shared" si="1"/>
        <v>0.14981272816658001</v>
      </c>
      <c r="M10">
        <f t="shared" si="2"/>
        <v>0.14981272816658001</v>
      </c>
    </row>
    <row r="11" spans="1:13" x14ac:dyDescent="0.25">
      <c r="A11" s="3" t="s">
        <v>16</v>
      </c>
      <c r="B11">
        <v>0.14981272816658001</v>
      </c>
      <c r="C11" s="4">
        <f>('Measure List'!C11)*'Measures Weighted'!B11</f>
        <v>0.14981272816658001</v>
      </c>
      <c r="D11" s="4">
        <f>('Measure List'!D11)*'Measures Weighted'!C11</f>
        <v>0.14981272816658001</v>
      </c>
      <c r="E11" s="4">
        <f>('Measure List'!E11)*'Measures Weighted'!D11</f>
        <v>0.14981272816658001</v>
      </c>
      <c r="F11" s="4">
        <f>('Measure List'!F11)*'Measures Weighted'!E11</f>
        <v>0.14981272816658001</v>
      </c>
      <c r="G11" s="4">
        <f>('Measure List'!G11)*'Measures Weighted'!F11</f>
        <v>0.14981272816658001</v>
      </c>
      <c r="H11" s="4">
        <f>('Measure List'!H11)*'Measures Weighted'!G11</f>
        <v>0.14981272816658001</v>
      </c>
      <c r="I11" s="4">
        <f>('Measure List'!I11)*'Measures Weighted'!H11</f>
        <v>0.14981272816658001</v>
      </c>
      <c r="J11" s="4">
        <f>('Measure List'!J11)*'Measures Weighted'!I11</f>
        <v>0.14981272816658001</v>
      </c>
      <c r="L11">
        <f t="shared" si="1"/>
        <v>0.14981272816658001</v>
      </c>
      <c r="M11">
        <f t="shared" si="2"/>
        <v>0.14981272816658001</v>
      </c>
    </row>
    <row r="12" spans="1:13" x14ac:dyDescent="0.25">
      <c r="A12" s="3" t="s">
        <v>17</v>
      </c>
      <c r="B12">
        <v>0.14906367659568787</v>
      </c>
      <c r="C12" s="4">
        <f>('Measure List'!C12)*'Measures Weighted'!B12</f>
        <v>0.14906367659568787</v>
      </c>
      <c r="D12" s="4">
        <f>('Measure List'!D12)*'Measures Weighted'!C12</f>
        <v>0.14906367659568787</v>
      </c>
      <c r="E12" s="4">
        <f>('Measure List'!E12)*'Measures Weighted'!D12</f>
        <v>0.14906367659568787</v>
      </c>
      <c r="F12" s="4">
        <f>('Measure List'!F12)*'Measures Weighted'!E12</f>
        <v>0.14906367659568787</v>
      </c>
      <c r="G12" s="4">
        <f>('Measure List'!G12)*'Measures Weighted'!F12</f>
        <v>0.14906367659568787</v>
      </c>
      <c r="H12" s="4">
        <f>('Measure List'!H12)*'Measures Weighted'!G12</f>
        <v>0.14906367659568787</v>
      </c>
      <c r="I12" s="4">
        <f>('Measure List'!I12)*'Measures Weighted'!H12</f>
        <v>0.14906367659568787</v>
      </c>
      <c r="J12" s="4">
        <f>('Measure List'!J12)*'Measures Weighted'!I12</f>
        <v>0.14906367659568787</v>
      </c>
      <c r="L12">
        <f t="shared" si="1"/>
        <v>0.14906367659568787</v>
      </c>
      <c r="M12">
        <f t="shared" si="2"/>
        <v>0.14906367659568787</v>
      </c>
    </row>
    <row r="13" spans="1:13" hidden="1" x14ac:dyDescent="0.25">
      <c r="A13" s="3" t="s">
        <v>18</v>
      </c>
      <c r="C13" s="4">
        <f>('Measure List'!C13)*'Measures Weighted'!B13</f>
        <v>0</v>
      </c>
      <c r="D13">
        <v>1</v>
      </c>
      <c r="E13">
        <v>1</v>
      </c>
      <c r="F13">
        <v>1</v>
      </c>
      <c r="G13">
        <v>1</v>
      </c>
      <c r="H13">
        <v>1</v>
      </c>
      <c r="I13">
        <v>1</v>
      </c>
      <c r="J13">
        <v>1</v>
      </c>
      <c r="L13">
        <f t="shared" si="1"/>
        <v>0</v>
      </c>
      <c r="M13">
        <f t="shared" si="2"/>
        <v>1</v>
      </c>
    </row>
    <row r="14" spans="1:13" x14ac:dyDescent="0.25">
      <c r="A14" s="3" t="s">
        <v>19</v>
      </c>
      <c r="B14">
        <v>0.134831458330154</v>
      </c>
      <c r="C14" s="4">
        <f>('Measure List'!C14)*'Measures Weighted'!$B$14</f>
        <v>0.134831458330154</v>
      </c>
      <c r="D14" s="4">
        <f>('Measure List'!D14)*'Measures Weighted'!$B$14</f>
        <v>7.5694380706548464E-2</v>
      </c>
      <c r="E14" s="4">
        <f>('Measure List'!E14)*'Measures Weighted'!$B$14</f>
        <v>0.11056179583072627</v>
      </c>
      <c r="F14" s="4">
        <f>('Measure List'!F14)*'Measures Weighted'!$B$14</f>
        <v>0.134831458330154</v>
      </c>
      <c r="G14" s="4">
        <f>('Measure List'!G14)*'Measures Weighted'!$B$14</f>
        <v>0.134831458330154</v>
      </c>
      <c r="H14" s="4">
        <f>('Measure List'!H14)*'Measures Weighted'!$B$14</f>
        <v>0.134831458330154</v>
      </c>
      <c r="I14" s="4">
        <f>('Measure List'!I14)*'Measures Weighted'!$B$14</f>
        <v>6.7415729165077001E-2</v>
      </c>
      <c r="J14" s="4">
        <f>('Measure List'!J14)*'Measures Weighted'!$B$14</f>
        <v>0.10112359374761551</v>
      </c>
      <c r="L14">
        <f t="shared" si="1"/>
        <v>6.7415729165077001E-2</v>
      </c>
      <c r="M14">
        <f t="shared" si="2"/>
        <v>0.134831458330154</v>
      </c>
    </row>
    <row r="15" spans="1:13" hidden="1" x14ac:dyDescent="0.25">
      <c r="A15" s="3" t="s">
        <v>20</v>
      </c>
      <c r="C15" s="4">
        <f>('Measure List'!C15)*'Measures Weighted'!B15</f>
        <v>0</v>
      </c>
      <c r="D15">
        <v>1</v>
      </c>
      <c r="E15">
        <v>1</v>
      </c>
      <c r="F15">
        <v>1</v>
      </c>
      <c r="G15">
        <v>1</v>
      </c>
      <c r="H15">
        <v>1</v>
      </c>
      <c r="I15">
        <v>1</v>
      </c>
      <c r="J15">
        <v>1</v>
      </c>
      <c r="L15">
        <f t="shared" si="1"/>
        <v>0</v>
      </c>
      <c r="M15">
        <f t="shared" si="2"/>
        <v>1</v>
      </c>
    </row>
    <row r="16" spans="1:13" x14ac:dyDescent="0.25">
      <c r="A16" s="3" t="s">
        <v>21</v>
      </c>
      <c r="B16">
        <v>0.134831458330154</v>
      </c>
      <c r="C16" s="4">
        <f>('Measure List'!C16)*'Measures Weighted'!B16</f>
        <v>0.134831458330154</v>
      </c>
      <c r="D16" s="4">
        <f>('Measure List'!D16)*'Measures Weighted'!C16</f>
        <v>0.134831458330154</v>
      </c>
      <c r="E16" s="4">
        <f>('Measure List'!E16)*'Measures Weighted'!D16</f>
        <v>0.134831458330154</v>
      </c>
      <c r="F16" s="4">
        <f>('Measure List'!F16)*'Measures Weighted'!E16</f>
        <v>0.134831458330154</v>
      </c>
      <c r="G16" s="4">
        <f>('Measure List'!G16)*'Measures Weighted'!F16</f>
        <v>0.134831458330154</v>
      </c>
      <c r="H16" s="4">
        <f>('Measure List'!H16)*'Measures Weighted'!G16</f>
        <v>0.134831458330154</v>
      </c>
      <c r="I16" s="4">
        <f>('Measure List'!I16)*'Measures Weighted'!H16</f>
        <v>0.134831458330154</v>
      </c>
      <c r="J16" s="4">
        <f>('Measure List'!J16)*'Measures Weighted'!I16</f>
        <v>0.134831458330154</v>
      </c>
      <c r="L16">
        <f t="shared" si="1"/>
        <v>0.134831458330154</v>
      </c>
      <c r="M16">
        <f t="shared" si="2"/>
        <v>0.134831458330154</v>
      </c>
    </row>
    <row r="17" spans="1:13" x14ac:dyDescent="0.25">
      <c r="A17" s="3" t="s">
        <v>22</v>
      </c>
      <c r="B17">
        <v>0.14681647717952701</v>
      </c>
      <c r="C17" s="4">
        <f>('Measure List'!C17)*'Measures Weighted'!B17</f>
        <v>0.14681647717952701</v>
      </c>
      <c r="D17" s="4">
        <f>('Measure List'!D17)*'Measures Weighted'!C17</f>
        <v>0.14681647717952701</v>
      </c>
      <c r="E17" s="4">
        <f>('Measure List'!E17)*'Measures Weighted'!D17</f>
        <v>0.14681647717952701</v>
      </c>
      <c r="F17" s="4">
        <f>('Measure List'!F17)*'Measures Weighted'!E17</f>
        <v>0.14681647717952701</v>
      </c>
      <c r="G17" s="4">
        <f>('Measure List'!G17)*'Measures Weighted'!F17</f>
        <v>0.14681647717952701</v>
      </c>
      <c r="H17" s="4">
        <f>('Measure List'!H17)*'Measures Weighted'!G17</f>
        <v>0.14681647717952701</v>
      </c>
      <c r="I17" s="4">
        <f>('Measure List'!I17)*'Measures Weighted'!H17</f>
        <v>0.14681647717952701</v>
      </c>
      <c r="J17" s="4">
        <f>('Measure List'!J17)*'Measures Weighted'!I17</f>
        <v>0.14681647717952701</v>
      </c>
      <c r="L17">
        <f t="shared" si="1"/>
        <v>0.14681647717952701</v>
      </c>
      <c r="M17">
        <f>MAX(B17:J17)</f>
        <v>0.14681647717952701</v>
      </c>
    </row>
    <row r="18" spans="1:13" hidden="1" x14ac:dyDescent="0.25">
      <c r="A18" s="3" t="s">
        <v>23</v>
      </c>
      <c r="B18">
        <v>6.1692021787166595E-2</v>
      </c>
      <c r="C18" s="4">
        <f>('Measure List'!C18)*'Measures Weighted'!B18</f>
        <v>6.1692021787166595E-2</v>
      </c>
      <c r="D18" s="4">
        <f>('Measure List'!D18)*'Measures Weighted'!C18</f>
        <v>6.1692021787166595E-2</v>
      </c>
      <c r="E18" s="4">
        <f>('Measure List'!E18)*'Measures Weighted'!D18</f>
        <v>6.1692021787166595E-2</v>
      </c>
      <c r="F18" s="4">
        <f>('Measure List'!F18)*'Measures Weighted'!E18</f>
        <v>6.1692021787166595E-2</v>
      </c>
      <c r="G18" s="4">
        <f>('Measure List'!G18)*'Measures Weighted'!F18</f>
        <v>6.1692021787166595E-2</v>
      </c>
      <c r="H18" s="4">
        <f>('Measure List'!H18)*'Measures Weighted'!G18</f>
        <v>6.1692021787166595E-2</v>
      </c>
      <c r="I18" s="4">
        <f>('Measure List'!I18)*'Measures Weighted'!H18</f>
        <v>6.1692021787166595E-2</v>
      </c>
      <c r="J18" s="4">
        <f>('Measure List'!J18)*'Measures Weighted'!I18</f>
        <v>6.1692021787166595E-2</v>
      </c>
      <c r="L18">
        <f t="shared" si="1"/>
        <v>6.1692021787166595E-2</v>
      </c>
      <c r="M18">
        <f t="shared" si="2"/>
        <v>6.1692021787166595E-2</v>
      </c>
    </row>
    <row r="19" spans="1:13" x14ac:dyDescent="0.25">
      <c r="A19" s="5" t="s">
        <v>24</v>
      </c>
      <c r="C19" s="1">
        <f>SUBTOTAL(109,C21:C37)</f>
        <v>0.72770403325557709</v>
      </c>
      <c r="D19" s="1">
        <f>SUBTOTAL(109,D21:D37)</f>
        <v>0.72770403325557709</v>
      </c>
      <c r="E19" s="1">
        <f t="shared" ref="E19:J19" si="3">SUBTOTAL(109,E21:E37)</f>
        <v>0.72770403325557709</v>
      </c>
      <c r="F19" s="1">
        <f t="shared" si="3"/>
        <v>0.72770403325557709</v>
      </c>
      <c r="G19" s="1">
        <f t="shared" si="3"/>
        <v>0.72770403325557709</v>
      </c>
      <c r="H19" s="1">
        <f t="shared" si="3"/>
        <v>0.72770403325557709</v>
      </c>
      <c r="I19" s="1">
        <f t="shared" si="3"/>
        <v>0.72770403325557709</v>
      </c>
      <c r="J19" s="1">
        <f t="shared" si="3"/>
        <v>0.72770403325557709</v>
      </c>
    </row>
    <row r="20" spans="1:13" hidden="1" x14ac:dyDescent="0.25">
      <c r="A20" s="3" t="s">
        <v>25</v>
      </c>
      <c r="B20">
        <v>6.5455727279186249E-2</v>
      </c>
      <c r="C20" s="4">
        <f>('Measure List'!C20)*'Measures Weighted'!B20</f>
        <v>6.5455727279186249E-2</v>
      </c>
      <c r="D20">
        <v>1</v>
      </c>
      <c r="E20">
        <v>1</v>
      </c>
      <c r="F20">
        <v>1</v>
      </c>
      <c r="G20">
        <v>1</v>
      </c>
      <c r="H20">
        <v>1</v>
      </c>
      <c r="I20">
        <v>1</v>
      </c>
      <c r="J20">
        <v>1</v>
      </c>
      <c r="L20">
        <f t="shared" si="1"/>
        <v>6.5455727279186249E-2</v>
      </c>
      <c r="M20">
        <f t="shared" si="2"/>
        <v>1</v>
      </c>
    </row>
    <row r="21" spans="1:13" x14ac:dyDescent="0.25">
      <c r="A21" s="3" t="s">
        <v>26</v>
      </c>
      <c r="B21">
        <v>6.1692021787166595E-2</v>
      </c>
      <c r="C21" s="4">
        <f>('Measure List'!C21)*'Measures Weighted'!$B$21</f>
        <v>6.1692021787166595E-2</v>
      </c>
      <c r="D21" s="4">
        <f>('Measure List'!D21)*'Measures Weighted'!$B$21</f>
        <v>6.1692021787166595E-2</v>
      </c>
      <c r="E21" s="4">
        <f>('Measure List'!E21)*'Measures Weighted'!$B$21</f>
        <v>6.1692021787166595E-2</v>
      </c>
      <c r="F21" s="4">
        <f>('Measure List'!F21)*'Measures Weighted'!$B$21</f>
        <v>6.1692021787166595E-2</v>
      </c>
      <c r="G21" s="4">
        <f>('Measure List'!G21)*'Measures Weighted'!$B$21</f>
        <v>6.1692021787166595E-2</v>
      </c>
      <c r="H21" s="4">
        <f>('Measure List'!H21)*'Measures Weighted'!$B$21</f>
        <v>6.1692021787166595E-2</v>
      </c>
      <c r="I21" s="4">
        <f>('Measure List'!I21)*'Measures Weighted'!$B$21</f>
        <v>6.1692021787166595E-2</v>
      </c>
      <c r="J21" s="4">
        <f>('Measure List'!J21)*'Measures Weighted'!$B$21</f>
        <v>6.1692021787166595E-2</v>
      </c>
      <c r="L21">
        <f t="shared" si="1"/>
        <v>6.1692021787166595E-2</v>
      </c>
      <c r="M21">
        <f t="shared" si="2"/>
        <v>6.1692021787166595E-2</v>
      </c>
    </row>
    <row r="22" spans="1:13" x14ac:dyDescent="0.25">
      <c r="A22" s="3" t="s">
        <v>27</v>
      </c>
      <c r="B22">
        <v>5.8910153806209564E-2</v>
      </c>
      <c r="C22" s="4">
        <f>('Measure List'!C22)*'Measures Weighted'!B22</f>
        <v>5.8910153806209564E-2</v>
      </c>
      <c r="D22" s="4">
        <f>('Measure List'!D22)*'Measures Weighted'!C22</f>
        <v>5.8910153806209564E-2</v>
      </c>
      <c r="E22" s="4">
        <f>('Measure List'!E22)*'Measures Weighted'!D22</f>
        <v>5.8910153806209564E-2</v>
      </c>
      <c r="F22" s="4">
        <f>('Measure List'!F22)*'Measures Weighted'!E22</f>
        <v>5.8910153806209564E-2</v>
      </c>
      <c r="G22" s="4">
        <f>('Measure List'!G22)*'Measures Weighted'!F22</f>
        <v>5.8910153806209564E-2</v>
      </c>
      <c r="H22" s="4">
        <f>('Measure List'!H22)*'Measures Weighted'!G22</f>
        <v>5.8910153806209564E-2</v>
      </c>
      <c r="I22" s="4">
        <f>('Measure List'!I22)*'Measures Weighted'!H22</f>
        <v>5.8910153806209564E-2</v>
      </c>
      <c r="J22" s="4">
        <f>('Measure List'!J22)*'Measures Weighted'!I22</f>
        <v>5.8910153806209564E-2</v>
      </c>
      <c r="L22">
        <f t="shared" si="1"/>
        <v>5.8910153806209564E-2</v>
      </c>
      <c r="M22">
        <f t="shared" si="2"/>
        <v>5.8910153806209564E-2</v>
      </c>
    </row>
    <row r="23" spans="1:13" x14ac:dyDescent="0.25">
      <c r="A23" s="3" t="s">
        <v>28</v>
      </c>
      <c r="B23">
        <v>6.5455727279186249E-2</v>
      </c>
      <c r="C23" s="4">
        <f>('Measure List'!C23)*'Measures Weighted'!B23</f>
        <v>6.5455727279186249E-2</v>
      </c>
      <c r="D23" s="4">
        <f>('Measure List'!D23)*'Measures Weighted'!C23</f>
        <v>6.5455727279186249E-2</v>
      </c>
      <c r="E23" s="4">
        <f>('Measure List'!E23)*'Measures Weighted'!D23</f>
        <v>6.5455727279186249E-2</v>
      </c>
      <c r="F23" s="4">
        <f>('Measure List'!F23)*'Measures Weighted'!E23</f>
        <v>6.5455727279186249E-2</v>
      </c>
      <c r="G23" s="4">
        <f>('Measure List'!G23)*'Measures Weighted'!F23</f>
        <v>6.5455727279186249E-2</v>
      </c>
      <c r="H23" s="4">
        <f>('Measure List'!H23)*'Measures Weighted'!G23</f>
        <v>6.5455727279186249E-2</v>
      </c>
      <c r="I23" s="4">
        <f>('Measure List'!I23)*'Measures Weighted'!H23</f>
        <v>6.5455727279186249E-2</v>
      </c>
      <c r="J23" s="4">
        <f>('Measure List'!J23)*'Measures Weighted'!I23</f>
        <v>6.5455727279186249E-2</v>
      </c>
      <c r="L23">
        <f t="shared" si="1"/>
        <v>6.5455727279186249E-2</v>
      </c>
      <c r="M23">
        <f t="shared" si="2"/>
        <v>6.5455727279186249E-2</v>
      </c>
    </row>
    <row r="24" spans="1:13" x14ac:dyDescent="0.25">
      <c r="A24" s="3" t="s">
        <v>29</v>
      </c>
      <c r="B24">
        <v>6.5455727279186249E-2</v>
      </c>
      <c r="C24" s="4">
        <f>('Measure List'!C24)*'Measures Weighted'!B24</f>
        <v>6.5455727279186249E-2</v>
      </c>
      <c r="D24" s="4">
        <f>('Measure List'!D24)*'Measures Weighted'!C24</f>
        <v>6.5455727279186249E-2</v>
      </c>
      <c r="E24" s="4">
        <f>('Measure List'!E24)*'Measures Weighted'!D24</f>
        <v>6.5455727279186249E-2</v>
      </c>
      <c r="F24" s="4">
        <f>('Measure List'!F24)*'Measures Weighted'!E24</f>
        <v>6.5455727279186249E-2</v>
      </c>
      <c r="G24" s="4">
        <f>('Measure List'!G24)*'Measures Weighted'!F24</f>
        <v>6.5455727279186249E-2</v>
      </c>
      <c r="H24" s="4">
        <f>('Measure List'!H24)*'Measures Weighted'!G24</f>
        <v>6.5455727279186249E-2</v>
      </c>
      <c r="I24" s="4">
        <f>('Measure List'!I24)*'Measures Weighted'!H24</f>
        <v>6.5455727279186249E-2</v>
      </c>
      <c r="J24" s="4">
        <f>('Measure List'!J24)*'Measures Weighted'!I24</f>
        <v>6.5455727279186249E-2</v>
      </c>
      <c r="L24">
        <f t="shared" si="1"/>
        <v>6.5455727279186249E-2</v>
      </c>
      <c r="M24">
        <f t="shared" si="2"/>
        <v>6.5455727279186249E-2</v>
      </c>
    </row>
    <row r="25" spans="1:13" x14ac:dyDescent="0.25">
      <c r="A25" s="3" t="s">
        <v>30</v>
      </c>
      <c r="B25">
        <v>6.5455727279186249E-2</v>
      </c>
      <c r="C25" s="4">
        <f>('Measure List'!C25)*'Measures Weighted'!B25</f>
        <v>6.5455727279186249E-2</v>
      </c>
      <c r="D25" s="4">
        <f>('Measure List'!D25)*'Measures Weighted'!C25</f>
        <v>6.5455727279186249E-2</v>
      </c>
      <c r="E25" s="4">
        <f>('Measure List'!E25)*'Measures Weighted'!D25</f>
        <v>6.5455727279186249E-2</v>
      </c>
      <c r="F25" s="4">
        <f>('Measure List'!F25)*'Measures Weighted'!E25</f>
        <v>6.5455727279186249E-2</v>
      </c>
      <c r="G25" s="4">
        <f>('Measure List'!G25)*'Measures Weighted'!F25</f>
        <v>6.5455727279186249E-2</v>
      </c>
      <c r="H25" s="4">
        <f>('Measure List'!H25)*'Measures Weighted'!G25</f>
        <v>6.5455727279186249E-2</v>
      </c>
      <c r="I25" s="4">
        <f>('Measure List'!I25)*'Measures Weighted'!H25</f>
        <v>6.5455727279186249E-2</v>
      </c>
      <c r="J25" s="4">
        <f>('Measure List'!J25)*'Measures Weighted'!I25</f>
        <v>6.5455727279186249E-2</v>
      </c>
      <c r="L25">
        <f t="shared" si="1"/>
        <v>6.5455727279186249E-2</v>
      </c>
      <c r="M25">
        <f t="shared" si="2"/>
        <v>6.5455727279186249E-2</v>
      </c>
    </row>
    <row r="26" spans="1:13" x14ac:dyDescent="0.25">
      <c r="A26" s="3" t="s">
        <v>31</v>
      </c>
      <c r="B26">
        <v>6.5455727279186249E-2</v>
      </c>
      <c r="C26" s="4">
        <f>('Measure List'!C26)*'Measures Weighted'!B26</f>
        <v>6.5455727279186249E-2</v>
      </c>
      <c r="D26" s="4">
        <f>('Measure List'!D26)*'Measures Weighted'!C26</f>
        <v>6.5455727279186249E-2</v>
      </c>
      <c r="E26" s="4">
        <f>('Measure List'!E26)*'Measures Weighted'!D26</f>
        <v>6.5455727279186249E-2</v>
      </c>
      <c r="F26" s="4">
        <f>('Measure List'!F26)*'Measures Weighted'!E26</f>
        <v>6.5455727279186249E-2</v>
      </c>
      <c r="G26" s="4">
        <f>('Measure List'!G26)*'Measures Weighted'!F26</f>
        <v>6.5455727279186249E-2</v>
      </c>
      <c r="H26" s="4">
        <f>('Measure List'!H26)*'Measures Weighted'!G26</f>
        <v>6.5455727279186249E-2</v>
      </c>
      <c r="I26" s="4">
        <f>('Measure List'!I26)*'Measures Weighted'!H26</f>
        <v>6.5455727279186249E-2</v>
      </c>
      <c r="J26" s="4">
        <f>('Measure List'!J26)*'Measures Weighted'!I26</f>
        <v>6.5455727279186249E-2</v>
      </c>
      <c r="L26">
        <f t="shared" si="1"/>
        <v>6.5455727279186249E-2</v>
      </c>
      <c r="M26">
        <f t="shared" si="2"/>
        <v>6.5455727279186249E-2</v>
      </c>
    </row>
    <row r="27" spans="1:13" x14ac:dyDescent="0.25">
      <c r="A27" s="3" t="s">
        <v>32</v>
      </c>
      <c r="B27">
        <v>6.0219265520572662E-2</v>
      </c>
      <c r="C27" s="4">
        <f>('Measure List'!C27)*'Measures Weighted'!B27</f>
        <v>6.0219265520572662E-2</v>
      </c>
      <c r="D27" s="4">
        <f>('Measure List'!D27)*'Measures Weighted'!C27</f>
        <v>6.0219265520572662E-2</v>
      </c>
      <c r="E27" s="4">
        <f>('Measure List'!E27)*'Measures Weighted'!D27</f>
        <v>6.0219265520572662E-2</v>
      </c>
      <c r="F27" s="4">
        <f>('Measure List'!F27)*'Measures Weighted'!E27</f>
        <v>6.0219265520572662E-2</v>
      </c>
      <c r="G27" s="4">
        <f>('Measure List'!G27)*'Measures Weighted'!F27</f>
        <v>6.0219265520572662E-2</v>
      </c>
      <c r="H27" s="4">
        <f>('Measure List'!H27)*'Measures Weighted'!G27</f>
        <v>6.0219265520572662E-2</v>
      </c>
      <c r="I27" s="4">
        <f>('Measure List'!I27)*'Measures Weighted'!H27</f>
        <v>6.0219265520572662E-2</v>
      </c>
      <c r="J27" s="4">
        <f>('Measure List'!J27)*'Measures Weighted'!I27</f>
        <v>6.0219265520572662E-2</v>
      </c>
      <c r="L27">
        <f t="shared" si="1"/>
        <v>6.0219265520572662E-2</v>
      </c>
      <c r="M27">
        <f t="shared" si="2"/>
        <v>6.0219265520572662E-2</v>
      </c>
    </row>
    <row r="28" spans="1:13" x14ac:dyDescent="0.25">
      <c r="A28" s="3" t="s">
        <v>33</v>
      </c>
      <c r="B28">
        <v>6.087382510304451E-2</v>
      </c>
      <c r="C28" s="4">
        <f>('Measure List'!C28)*'Measures Weighted'!B28</f>
        <v>6.087382510304451E-2</v>
      </c>
      <c r="D28" s="4">
        <f>('Measure List'!D28)*'Measures Weighted'!C28</f>
        <v>6.087382510304451E-2</v>
      </c>
      <c r="E28" s="4">
        <f>('Measure List'!E28)*'Measures Weighted'!D28</f>
        <v>6.087382510304451E-2</v>
      </c>
      <c r="F28" s="4">
        <f>('Measure List'!F28)*'Measures Weighted'!E28</f>
        <v>6.087382510304451E-2</v>
      </c>
      <c r="G28" s="4">
        <f>('Measure List'!G28)*'Measures Weighted'!F28</f>
        <v>6.087382510304451E-2</v>
      </c>
      <c r="H28" s="4">
        <f>('Measure List'!H28)*'Measures Weighted'!G28</f>
        <v>6.087382510304451E-2</v>
      </c>
      <c r="I28" s="4">
        <f>('Measure List'!I28)*'Measures Weighted'!H28</f>
        <v>6.087382510304451E-2</v>
      </c>
      <c r="J28" s="4">
        <f>('Measure List'!J28)*'Measures Weighted'!I28</f>
        <v>6.087382510304451E-2</v>
      </c>
      <c r="L28">
        <f t="shared" si="1"/>
        <v>6.087382510304451E-2</v>
      </c>
      <c r="M28">
        <f t="shared" si="2"/>
        <v>6.087382510304451E-2</v>
      </c>
    </row>
    <row r="29" spans="1:13" x14ac:dyDescent="0.25">
      <c r="A29" s="3" t="s">
        <v>34</v>
      </c>
      <c r="B29">
        <v>6.5455727279186249E-2</v>
      </c>
      <c r="C29" s="4">
        <f>('Measure List'!C29)*'Measures Weighted'!B29</f>
        <v>6.5455727279186249E-2</v>
      </c>
      <c r="D29" s="4">
        <f>('Measure List'!D29)*'Measures Weighted'!C29</f>
        <v>6.5455727279186249E-2</v>
      </c>
      <c r="E29" s="4">
        <f>('Measure List'!E29)*'Measures Weighted'!D29</f>
        <v>6.5455727279186249E-2</v>
      </c>
      <c r="F29" s="4">
        <f>('Measure List'!F29)*'Measures Weighted'!E29</f>
        <v>6.5455727279186249E-2</v>
      </c>
      <c r="G29" s="4">
        <f>('Measure List'!G29)*'Measures Weighted'!F29</f>
        <v>6.5455727279186249E-2</v>
      </c>
      <c r="H29" s="4">
        <f>('Measure List'!H29)*'Measures Weighted'!G29</f>
        <v>6.5455727279186249E-2</v>
      </c>
      <c r="I29" s="4">
        <f>('Measure List'!I29)*'Measures Weighted'!H29</f>
        <v>6.5455727279186249E-2</v>
      </c>
      <c r="J29" s="4">
        <f>('Measure List'!J29)*'Measures Weighted'!I29</f>
        <v>6.5455727279186249E-2</v>
      </c>
      <c r="L29">
        <f t="shared" si="1"/>
        <v>6.5455727279186249E-2</v>
      </c>
      <c r="M29">
        <f t="shared" si="2"/>
        <v>6.5455727279186249E-2</v>
      </c>
    </row>
    <row r="30" spans="1:13" x14ac:dyDescent="0.25">
      <c r="A30" s="3" t="s">
        <v>35</v>
      </c>
      <c r="B30">
        <v>5.8910153806209564E-2</v>
      </c>
      <c r="C30" s="4">
        <f>('Measure List'!C30)*'Measures Weighted'!B30</f>
        <v>0</v>
      </c>
      <c r="D30" s="4">
        <f>('Measure List'!D30)*'Measures Weighted'!C30</f>
        <v>0</v>
      </c>
      <c r="E30" s="4">
        <f>('Measure List'!E30)*'Measures Weighted'!D30</f>
        <v>0</v>
      </c>
      <c r="F30" s="4">
        <f>('Measure List'!F30)*'Measures Weighted'!E30</f>
        <v>0</v>
      </c>
      <c r="G30" s="4">
        <f>('Measure List'!G30)*'Measures Weighted'!F30</f>
        <v>0</v>
      </c>
      <c r="H30" s="4">
        <f>('Measure List'!H30)*'Measures Weighted'!G30</f>
        <v>0</v>
      </c>
      <c r="I30" s="4">
        <f>('Measure List'!I30)*'Measures Weighted'!H30</f>
        <v>0</v>
      </c>
      <c r="J30" s="4">
        <f>('Measure List'!J30)*'Measures Weighted'!I30</f>
        <v>0</v>
      </c>
      <c r="L30">
        <f t="shared" si="1"/>
        <v>0</v>
      </c>
      <c r="M30">
        <f t="shared" si="2"/>
        <v>0</v>
      </c>
    </row>
    <row r="31" spans="1:13" x14ac:dyDescent="0.25">
      <c r="A31" s="3" t="s">
        <v>36</v>
      </c>
      <c r="B31">
        <v>6.5455727279186249E-2</v>
      </c>
      <c r="C31" s="4">
        <f>('Measure List'!C31)*'Measures Weighted'!B31</f>
        <v>0</v>
      </c>
      <c r="D31" s="4">
        <f>('Measure List'!D31)*'Measures Weighted'!C31</f>
        <v>0</v>
      </c>
      <c r="E31" s="4">
        <f>('Measure List'!E31)*'Measures Weighted'!D31</f>
        <v>0</v>
      </c>
      <c r="F31" s="4">
        <f>('Measure List'!F31)*'Measures Weighted'!E31</f>
        <v>0</v>
      </c>
      <c r="G31" s="4">
        <f>('Measure List'!G31)*'Measures Weighted'!F31</f>
        <v>0</v>
      </c>
      <c r="H31" s="4">
        <f>('Measure List'!H31)*'Measures Weighted'!G31</f>
        <v>0</v>
      </c>
      <c r="I31" s="4">
        <f>('Measure List'!I31)*'Measures Weighted'!H31</f>
        <v>0</v>
      </c>
      <c r="J31" s="4">
        <f>('Measure List'!J31)*'Measures Weighted'!I31</f>
        <v>0</v>
      </c>
      <c r="L31">
        <f t="shared" si="1"/>
        <v>0</v>
      </c>
      <c r="M31">
        <f t="shared" si="2"/>
        <v>0</v>
      </c>
    </row>
    <row r="32" spans="1:13" x14ac:dyDescent="0.25">
      <c r="A32" t="s">
        <v>37</v>
      </c>
      <c r="B32">
        <v>4.9419071525335312E-2</v>
      </c>
      <c r="C32" s="4">
        <f>('Measure List'!C32)*'Measures Weighted'!B32</f>
        <v>4.9419071525335312E-2</v>
      </c>
      <c r="D32" s="4">
        <f>('Measure List'!D32)*'Measures Weighted'!C32</f>
        <v>4.9419071525335312E-2</v>
      </c>
      <c r="E32" s="4">
        <f>('Measure List'!E32)*'Measures Weighted'!D32</f>
        <v>4.9419071525335312E-2</v>
      </c>
      <c r="F32" s="4">
        <f>('Measure List'!F32)*'Measures Weighted'!E32</f>
        <v>4.9419071525335312E-2</v>
      </c>
      <c r="G32" s="4">
        <f>('Measure List'!G32)*'Measures Weighted'!F32</f>
        <v>4.9419071525335312E-2</v>
      </c>
      <c r="H32" s="4">
        <f>('Measure List'!H32)*'Measures Weighted'!G32</f>
        <v>4.9419071525335312E-2</v>
      </c>
      <c r="I32" s="4">
        <f>('Measure List'!I32)*'Measures Weighted'!H32</f>
        <v>4.9419071525335312E-2</v>
      </c>
      <c r="J32" s="4">
        <f>('Measure List'!J32)*'Measures Weighted'!I32</f>
        <v>4.9419071525335312E-2</v>
      </c>
      <c r="L32">
        <f t="shared" si="1"/>
        <v>4.9419071525335312E-2</v>
      </c>
      <c r="M32">
        <f t="shared" si="2"/>
        <v>4.9419071525335312E-2</v>
      </c>
    </row>
    <row r="33" spans="1:18" x14ac:dyDescent="0.25">
      <c r="A33" t="s">
        <v>38</v>
      </c>
      <c r="B33">
        <v>4.9091793596744537E-2</v>
      </c>
      <c r="C33" s="4">
        <f>('Measure List'!C33)*'Measures Weighted'!B33</f>
        <v>0</v>
      </c>
      <c r="D33" s="4">
        <f>('Measure List'!D33)*'Measures Weighted'!C33</f>
        <v>0</v>
      </c>
      <c r="E33" s="4">
        <f>('Measure List'!E33)*'Measures Weighted'!D33</f>
        <v>0</v>
      </c>
      <c r="F33" s="4">
        <f>('Measure List'!F33)*'Measures Weighted'!E33</f>
        <v>0</v>
      </c>
      <c r="G33" s="4">
        <f>('Measure List'!G33)*'Measures Weighted'!F33</f>
        <v>0</v>
      </c>
      <c r="H33" s="4">
        <f>('Measure List'!H33)*'Measures Weighted'!G33</f>
        <v>0</v>
      </c>
      <c r="I33" s="4">
        <f>('Measure List'!I33)*'Measures Weighted'!H33</f>
        <v>0</v>
      </c>
      <c r="J33" s="4">
        <f>('Measure List'!J33)*'Measures Weighted'!I33</f>
        <v>0</v>
      </c>
      <c r="L33">
        <f t="shared" si="1"/>
        <v>0</v>
      </c>
      <c r="M33">
        <f t="shared" si="2"/>
        <v>0</v>
      </c>
    </row>
    <row r="34" spans="1:18" x14ac:dyDescent="0.25">
      <c r="A34" t="s">
        <v>39</v>
      </c>
      <c r="B34">
        <v>4.5819006860256195E-2</v>
      </c>
      <c r="C34" s="4">
        <f>('Measure List'!C34)*'Measures Weighted'!B34</f>
        <v>0</v>
      </c>
      <c r="D34" s="4">
        <f>('Measure List'!D34)*'Measures Weighted'!C34</f>
        <v>0</v>
      </c>
      <c r="E34" s="4">
        <f>('Measure List'!E34)*'Measures Weighted'!D34</f>
        <v>0</v>
      </c>
      <c r="F34" s="4">
        <f>('Measure List'!F34)*'Measures Weighted'!E34</f>
        <v>0</v>
      </c>
      <c r="G34" s="4">
        <f>('Measure List'!G34)*'Measures Weighted'!F34</f>
        <v>0</v>
      </c>
      <c r="H34" s="4">
        <f>('Measure List'!H34)*'Measures Weighted'!G34</f>
        <v>0</v>
      </c>
      <c r="I34" s="4">
        <f>('Measure List'!I34)*'Measures Weighted'!H34</f>
        <v>0</v>
      </c>
      <c r="J34" s="4">
        <f>('Measure List'!J34)*'Measures Weighted'!I34</f>
        <v>0</v>
      </c>
      <c r="L34">
        <f t="shared" si="1"/>
        <v>0</v>
      </c>
      <c r="M34">
        <f t="shared" si="2"/>
        <v>0</v>
      </c>
    </row>
    <row r="35" spans="1:18" x14ac:dyDescent="0.25">
      <c r="A35" t="s">
        <v>40</v>
      </c>
      <c r="B35">
        <v>5.3019136190414429E-2</v>
      </c>
      <c r="C35" s="4">
        <f>('Measure List'!C35)*'Measures Weighted'!B35</f>
        <v>0</v>
      </c>
      <c r="D35" s="4">
        <f>('Measure List'!D35)*'Measures Weighted'!C35</f>
        <v>0</v>
      </c>
      <c r="E35" s="4">
        <f>('Measure List'!E35)*'Measures Weighted'!D35</f>
        <v>0</v>
      </c>
      <c r="F35" s="4">
        <f>('Measure List'!F35)*'Measures Weighted'!E35</f>
        <v>0</v>
      </c>
      <c r="G35" s="4">
        <f>('Measure List'!G35)*'Measures Weighted'!F35</f>
        <v>0</v>
      </c>
      <c r="H35" s="4">
        <f>('Measure List'!H35)*'Measures Weighted'!G35</f>
        <v>0</v>
      </c>
      <c r="I35" s="4">
        <f>('Measure List'!I35)*'Measures Weighted'!H35</f>
        <v>0</v>
      </c>
      <c r="J35" s="4">
        <f>('Measure List'!J35)*'Measures Weighted'!I35</f>
        <v>0</v>
      </c>
      <c r="L35">
        <f t="shared" si="1"/>
        <v>0</v>
      </c>
      <c r="M35">
        <f t="shared" si="2"/>
        <v>0</v>
      </c>
    </row>
    <row r="36" spans="1:18" x14ac:dyDescent="0.25">
      <c r="A36" t="s">
        <v>41</v>
      </c>
      <c r="B36">
        <v>4.9746349453926086E-2</v>
      </c>
      <c r="C36" s="4">
        <f>('Measure List'!C36)*'Measures Weighted'!B36</f>
        <v>4.9746349453926086E-2</v>
      </c>
      <c r="D36" s="4">
        <f>('Measure List'!D36)*'Measures Weighted'!C36</f>
        <v>4.9746349453926086E-2</v>
      </c>
      <c r="E36" s="4">
        <f>('Measure List'!E36)*'Measures Weighted'!D36</f>
        <v>4.9746349453926086E-2</v>
      </c>
      <c r="F36" s="4">
        <f>('Measure List'!F36)*'Measures Weighted'!E36</f>
        <v>4.9746349453926086E-2</v>
      </c>
      <c r="G36" s="4">
        <f>('Measure List'!G36)*'Measures Weighted'!F36</f>
        <v>4.9746349453926086E-2</v>
      </c>
      <c r="H36" s="4">
        <f>('Measure List'!H36)*'Measures Weighted'!G36</f>
        <v>4.9746349453926086E-2</v>
      </c>
      <c r="I36" s="4">
        <f>('Measure List'!I36)*'Measures Weighted'!H36</f>
        <v>4.9746349453926086E-2</v>
      </c>
      <c r="J36" s="4">
        <f>('Measure List'!J36)*'Measures Weighted'!I36</f>
        <v>4.9746349453926086E-2</v>
      </c>
      <c r="L36">
        <f t="shared" si="1"/>
        <v>4.9746349453926086E-2</v>
      </c>
      <c r="M36">
        <f t="shared" si="2"/>
        <v>4.9746349453926086E-2</v>
      </c>
    </row>
    <row r="37" spans="1:18" x14ac:dyDescent="0.25">
      <c r="A37" t="s">
        <v>42</v>
      </c>
      <c r="B37">
        <v>5.9564709663391113E-2</v>
      </c>
      <c r="C37" s="4">
        <f>('Measure List'!C37)*'Measures Weighted'!B37</f>
        <v>5.9564709663391113E-2</v>
      </c>
      <c r="D37" s="4">
        <f>('Measure List'!D37)*'Measures Weighted'!C37</f>
        <v>5.9564709663391113E-2</v>
      </c>
      <c r="E37" s="4">
        <f>('Measure List'!E37)*'Measures Weighted'!D37</f>
        <v>5.9564709663391113E-2</v>
      </c>
      <c r="F37" s="4">
        <f>('Measure List'!F37)*'Measures Weighted'!E37</f>
        <v>5.9564709663391113E-2</v>
      </c>
      <c r="G37" s="4">
        <f>('Measure List'!G37)*'Measures Weighted'!F37</f>
        <v>5.9564709663391113E-2</v>
      </c>
      <c r="H37" s="4">
        <f>('Measure List'!H37)*'Measures Weighted'!G37</f>
        <v>5.9564709663391113E-2</v>
      </c>
      <c r="I37" s="4">
        <f>('Measure List'!I37)*'Measures Weighted'!H37</f>
        <v>5.9564709663391113E-2</v>
      </c>
      <c r="J37" s="4">
        <f>('Measure List'!J37)*'Measures Weighted'!I37</f>
        <v>5.9564709663391113E-2</v>
      </c>
      <c r="L37">
        <f t="shared" si="1"/>
        <v>5.9564709663391113E-2</v>
      </c>
      <c r="M37">
        <f t="shared" si="2"/>
        <v>5.9564709663391113E-2</v>
      </c>
    </row>
    <row r="38" spans="1:18" x14ac:dyDescent="0.25">
      <c r="A38" s="8" t="s">
        <v>43</v>
      </c>
      <c r="C38" s="4"/>
      <c r="D38" s="4"/>
      <c r="E38" s="4"/>
      <c r="F38" s="4"/>
      <c r="G38" s="4"/>
      <c r="H38" s="4"/>
      <c r="I38" s="4"/>
      <c r="J38" s="4"/>
    </row>
    <row r="39" spans="1:18" x14ac:dyDescent="0.25">
      <c r="A39" s="7" t="s">
        <v>44</v>
      </c>
      <c r="C39" s="1">
        <f>SUBTOTAL(109,C40:C45)</f>
        <v>0.92111420702934266</v>
      </c>
      <c r="D39" s="1">
        <f t="shared" ref="D39:J39" si="4">SUBTOTAL(109,D40:D45)</f>
        <v>0.92061281427741048</v>
      </c>
      <c r="E39" s="1">
        <f t="shared" si="4"/>
        <v>0.91208913749456411</v>
      </c>
      <c r="F39" s="1">
        <f t="shared" si="4"/>
        <v>1</v>
      </c>
      <c r="G39" s="1">
        <f t="shared" si="4"/>
        <v>1</v>
      </c>
      <c r="H39" s="1">
        <f t="shared" si="4"/>
        <v>0.93030640748143201</v>
      </c>
      <c r="I39" s="1">
        <f t="shared" si="4"/>
        <v>1</v>
      </c>
      <c r="J39" s="1">
        <f t="shared" si="4"/>
        <v>0.93398328766226768</v>
      </c>
    </row>
    <row r="40" spans="1:18" x14ac:dyDescent="0.25">
      <c r="A40" t="s">
        <v>45</v>
      </c>
      <c r="B40">
        <v>0.14948932826519012</v>
      </c>
      <c r="C40" s="4">
        <f>('Measure List'!C40)*'Measures Weighted'!$B$40</f>
        <v>0.14948932826519012</v>
      </c>
      <c r="D40" s="4">
        <f>('Measure List'!D40)*'Measures Weighted'!$B$40</f>
        <v>0.14948932826519012</v>
      </c>
      <c r="E40" s="4">
        <f>('Measure List'!E40)*'Measures Weighted'!$B$40</f>
        <v>0.14948932826519012</v>
      </c>
      <c r="F40" s="4">
        <f>('Measure List'!F40)*'Measures Weighted'!$B$40</f>
        <v>0.14948932826519012</v>
      </c>
      <c r="G40" s="4">
        <f>('Measure List'!G40)*'Measures Weighted'!$B$40</f>
        <v>0.14948932826519012</v>
      </c>
      <c r="H40" s="4">
        <f>('Measure List'!H40)*'Measures Weighted'!$B$40</f>
        <v>0.14948932826519012</v>
      </c>
      <c r="I40" s="4">
        <f>('Measure List'!I40)*'Measures Weighted'!$B$40</f>
        <v>0.14948932826519012</v>
      </c>
      <c r="J40" s="4">
        <f>('Measure List'!J40)*'Measures Weighted'!$B$40</f>
        <v>0.14948932826519012</v>
      </c>
      <c r="L40">
        <f t="shared" si="1"/>
        <v>0.14948932826519012</v>
      </c>
      <c r="M40">
        <f t="shared" si="2"/>
        <v>0.14948932826519012</v>
      </c>
    </row>
    <row r="41" spans="1:18" x14ac:dyDescent="0.25">
      <c r="A41" t="s">
        <v>46</v>
      </c>
      <c r="B41">
        <v>0.18198700249195099</v>
      </c>
      <c r="C41" s="4">
        <f>('Measure List'!C41)*'Measures Weighted'!$B$41</f>
        <v>0.18198700249195099</v>
      </c>
      <c r="D41" s="4">
        <f>('Measure List'!D41)*'Measures Weighted'!$B$41</f>
        <v>0.18198700249195099</v>
      </c>
      <c r="E41" s="4">
        <f>('Measure List'!E41)*'Measures Weighted'!$B$41</f>
        <v>0.18198700249195099</v>
      </c>
      <c r="F41" s="4">
        <f>('Measure List'!F41)*'Measures Weighted'!$B$41</f>
        <v>0.18198700249195099</v>
      </c>
      <c r="G41" s="4">
        <f>('Measure List'!G41)*'Measures Weighted'!$B$41</f>
        <v>0.18198700249195099</v>
      </c>
      <c r="H41" s="4">
        <f>('Measure List'!H41)*'Measures Weighted'!$B$41</f>
        <v>0.18198700249195099</v>
      </c>
      <c r="I41" s="4">
        <f>('Measure List'!I41)*'Measures Weighted'!$B$41</f>
        <v>0.18198700249195099</v>
      </c>
      <c r="J41" s="4">
        <f>('Measure List'!J41)*'Measures Weighted'!$B$41</f>
        <v>0.18198700249195099</v>
      </c>
      <c r="L41">
        <f t="shared" si="1"/>
        <v>0.18198700249195099</v>
      </c>
      <c r="M41">
        <f t="shared" si="2"/>
        <v>0.18198700249195099</v>
      </c>
    </row>
    <row r="42" spans="1:18" x14ac:dyDescent="0.25">
      <c r="A42" t="s">
        <v>47</v>
      </c>
      <c r="B42">
        <v>0.16713091731071472</v>
      </c>
      <c r="C42" s="4">
        <f>('Measure List'!C42)*'Measures Weighted'!$B$42</f>
        <v>8.8245124340057379E-2</v>
      </c>
      <c r="D42" s="4">
        <f>('Measure List'!D42)*'Measures Weighted'!$B$42</f>
        <v>8.7743731588125234E-2</v>
      </c>
      <c r="E42" s="4">
        <f>('Measure List'!E42)*'Measures Weighted'!$B$42</f>
        <v>7.9220054805278772E-2</v>
      </c>
      <c r="F42" s="4">
        <f>('Measure List'!F42)*'Measures Weighted'!$B$42</f>
        <v>0.16713091731071472</v>
      </c>
      <c r="G42" s="4">
        <f>('Measure List'!G42)*'Measures Weighted'!$B$42</f>
        <v>0.16713091731071472</v>
      </c>
      <c r="H42" s="4">
        <f>('Measure List'!H42)*'Measures Weighted'!$B$42</f>
        <v>9.7437324792146673E-2</v>
      </c>
      <c r="I42" s="4">
        <f>('Measure List'!I42)*'Measures Weighted'!$B$42</f>
        <v>0.16713091731071472</v>
      </c>
      <c r="J42" s="4">
        <f>('Measure List'!J42)*'Measures Weighted'!$B$42</f>
        <v>0.1011142049729824</v>
      </c>
      <c r="L42">
        <f t="shared" si="1"/>
        <v>7.9220054805278772E-2</v>
      </c>
      <c r="M42">
        <f t="shared" si="2"/>
        <v>0.16713091731071472</v>
      </c>
    </row>
    <row r="43" spans="1:18" x14ac:dyDescent="0.25">
      <c r="A43" t="s">
        <v>48</v>
      </c>
      <c r="B43">
        <v>0.16713091731071472</v>
      </c>
      <c r="C43" s="4">
        <f>('Measure List'!C43)*'Measures Weighted'!B43</f>
        <v>0.16713091731071472</v>
      </c>
      <c r="D43" s="4">
        <f>('Measure List'!D43)*'Measures Weighted'!C43</f>
        <v>0.16713091731071472</v>
      </c>
      <c r="E43" s="4">
        <f>('Measure List'!E43)*'Measures Weighted'!D43</f>
        <v>0.16713091731071472</v>
      </c>
      <c r="F43" s="4">
        <f>('Measure List'!F43)*'Measures Weighted'!E43</f>
        <v>0.16713091731071472</v>
      </c>
      <c r="G43" s="4">
        <f>('Measure List'!G43)*'Measures Weighted'!F43</f>
        <v>0.16713091731071472</v>
      </c>
      <c r="H43" s="4">
        <f>('Measure List'!H43)*'Measures Weighted'!G43</f>
        <v>0.16713091731071472</v>
      </c>
      <c r="I43" s="4">
        <f>('Measure List'!I43)*'Measures Weighted'!H43</f>
        <v>0.16713091731071472</v>
      </c>
      <c r="J43" s="4">
        <f>('Measure List'!J43)*'Measures Weighted'!I43</f>
        <v>0.16713091731071472</v>
      </c>
      <c r="L43">
        <f t="shared" si="1"/>
        <v>0.16713091731071472</v>
      </c>
      <c r="M43">
        <f t="shared" si="2"/>
        <v>0.16713091731071472</v>
      </c>
    </row>
    <row r="44" spans="1:18" x14ac:dyDescent="0.25">
      <c r="A44" t="s">
        <v>49</v>
      </c>
      <c r="B44">
        <v>0.16713091731071472</v>
      </c>
      <c r="C44" s="4">
        <f>('Measure List'!C44)*'Measures Weighted'!B44</f>
        <v>0.16713091731071472</v>
      </c>
      <c r="D44" s="4">
        <f>('Measure List'!D44)*'Measures Weighted'!C44</f>
        <v>0.16713091731071472</v>
      </c>
      <c r="E44" s="4">
        <f>('Measure List'!E44)*'Measures Weighted'!D44</f>
        <v>0.16713091731071472</v>
      </c>
      <c r="F44" s="4">
        <f>('Measure List'!F44)*'Measures Weighted'!E44</f>
        <v>0.16713091731071472</v>
      </c>
      <c r="G44" s="4">
        <f>('Measure List'!G44)*'Measures Weighted'!F44</f>
        <v>0.16713091731071472</v>
      </c>
      <c r="H44" s="4">
        <f>('Measure List'!H44)*'Measures Weighted'!G44</f>
        <v>0.16713091731071472</v>
      </c>
      <c r="I44" s="4">
        <f>('Measure List'!I44)*'Measures Weighted'!H44</f>
        <v>0.16713091731071472</v>
      </c>
      <c r="J44" s="4">
        <f>('Measure List'!J44)*'Measures Weighted'!I44</f>
        <v>0.16713091731071472</v>
      </c>
      <c r="L44">
        <f t="shared" si="1"/>
        <v>0.16713091731071472</v>
      </c>
      <c r="M44">
        <f t="shared" si="2"/>
        <v>0.16713091731071472</v>
      </c>
    </row>
    <row r="45" spans="1:18" x14ac:dyDescent="0.25">
      <c r="A45" t="s">
        <v>50</v>
      </c>
      <c r="B45">
        <v>0.16713091731071472</v>
      </c>
      <c r="C45" s="4">
        <f>('Measure List'!C45)*'Measures Weighted'!B45</f>
        <v>0.16713091731071472</v>
      </c>
      <c r="D45" s="4">
        <f>('Measure List'!D45)*'Measures Weighted'!C45</f>
        <v>0.16713091731071472</v>
      </c>
      <c r="E45" s="4">
        <f>('Measure List'!E45)*'Measures Weighted'!D45</f>
        <v>0.16713091731071472</v>
      </c>
      <c r="F45" s="4">
        <f>('Measure List'!F45)*'Measures Weighted'!E45</f>
        <v>0.16713091731071472</v>
      </c>
      <c r="G45" s="4">
        <f>('Measure List'!G45)*'Measures Weighted'!F45</f>
        <v>0.16713091731071472</v>
      </c>
      <c r="H45" s="4">
        <f>('Measure List'!H45)*'Measures Weighted'!G45</f>
        <v>0.16713091731071472</v>
      </c>
      <c r="I45" s="4">
        <f>('Measure List'!I45)*'Measures Weighted'!H45</f>
        <v>0.16713091731071472</v>
      </c>
      <c r="J45" s="4">
        <f>('Measure List'!J45)*'Measures Weighted'!I45</f>
        <v>0.16713091731071472</v>
      </c>
      <c r="L45">
        <f t="shared" si="1"/>
        <v>0.16713091731071472</v>
      </c>
      <c r="M45">
        <f t="shared" si="2"/>
        <v>0.16713091731071472</v>
      </c>
    </row>
    <row r="46" spans="1:18" x14ac:dyDescent="0.25">
      <c r="A46" s="2" t="s">
        <v>43</v>
      </c>
      <c r="C46" s="4"/>
    </row>
    <row r="47" spans="1:18" x14ac:dyDescent="0.25">
      <c r="A47" s="7" t="s">
        <v>51</v>
      </c>
      <c r="C47" s="1">
        <f>SUBTOTAL(109,C48:C50,C51)</f>
        <v>0.59548855247076016</v>
      </c>
      <c r="D47" s="1">
        <f t="shared" ref="D47:J47" si="5">SUBTOTAL(109,D48:D50,D51)</f>
        <v>0.60040955184695544</v>
      </c>
      <c r="E47" s="1">
        <f t="shared" si="5"/>
        <v>0.61515724448835152</v>
      </c>
      <c r="F47" s="1">
        <f t="shared" si="5"/>
        <v>0.60546550560014623</v>
      </c>
      <c r="G47" s="1">
        <f t="shared" si="5"/>
        <v>0.57893357129931533</v>
      </c>
      <c r="H47" s="1">
        <f t="shared" si="5"/>
        <v>0.61812834821390772</v>
      </c>
      <c r="I47" s="1">
        <f t="shared" si="5"/>
        <v>0.66326533257961273</v>
      </c>
      <c r="J47" s="1">
        <f t="shared" si="5"/>
        <v>0.58784688247598404</v>
      </c>
    </row>
    <row r="48" spans="1:18" x14ac:dyDescent="0.25">
      <c r="A48" t="s">
        <v>52</v>
      </c>
      <c r="B48">
        <v>0.20408163964748383</v>
      </c>
      <c r="C48" s="4">
        <f>('Measure List'!C48)*'Measures Weighted'!$B$48</f>
        <v>0.16015855709868151</v>
      </c>
      <c r="D48" s="4">
        <f>('Measure List'!D48)*'Measures Weighted'!$B$48</f>
        <v>0.1746210354988969</v>
      </c>
      <c r="E48" s="4">
        <f>('Measure List'!E48)*'Measures Weighted'!$B$48</f>
        <v>0.16551503058024278</v>
      </c>
      <c r="F48" s="4">
        <f>('Measure List'!F48)*'Measures Weighted'!$B$48</f>
        <v>0.15105255218002739</v>
      </c>
      <c r="G48" s="4">
        <f>('Measure List'!G48)*'Measures Weighted'!$B$48</f>
        <v>0.14837431543924678</v>
      </c>
      <c r="H48" s="4">
        <f>('Measure List'!H48)*'Measures Weighted'!$B$48</f>
        <v>0.17087150406180401</v>
      </c>
      <c r="I48" s="4">
        <f>('Measure List'!I48)*'Measures Weighted'!$B$48</f>
        <v>0.20408163964748383</v>
      </c>
      <c r="J48" s="4">
        <f>('Measure List'!J48)*'Measures Weighted'!$B$48</f>
        <v>0.16444373588393052</v>
      </c>
      <c r="L48">
        <f t="shared" si="1"/>
        <v>0.14837431543924678</v>
      </c>
      <c r="M48">
        <f t="shared" si="2"/>
        <v>0.20408163964748383</v>
      </c>
      <c r="N48" s="2"/>
      <c r="P48" s="9">
        <v>27.7</v>
      </c>
      <c r="Q48">
        <v>38.1</v>
      </c>
      <c r="R48">
        <f>Q48-P48</f>
        <v>10.400000000000002</v>
      </c>
    </row>
    <row r="49" spans="1:16" x14ac:dyDescent="0.25">
      <c r="A49" t="s">
        <v>53</v>
      </c>
      <c r="B49">
        <v>0.18367347121238708</v>
      </c>
      <c r="C49" s="4">
        <f>('Measure List'!C49)*'Measures Weighted'!$B$49</f>
        <v>0.15981977365233679</v>
      </c>
      <c r="D49" s="4">
        <f>('Measure List'!D49)*'Measures Weighted'!$B$49</f>
        <v>0.15027829462831668</v>
      </c>
      <c r="E49" s="4">
        <f>('Measure List'!E49)*'Measures Weighted'!$B$49</f>
        <v>0.17413199218836697</v>
      </c>
      <c r="F49" s="4">
        <f>('Measure List'!F49)*'Measures Weighted'!$B$49</f>
        <v>0.17890273170037702</v>
      </c>
      <c r="G49" s="4">
        <f>('Measure List'!G49)*'Measures Weighted'!$B$49</f>
        <v>0.15504903414032675</v>
      </c>
      <c r="H49" s="4">
        <f>('Measure List'!H49)*'Measures Weighted'!$B$49</f>
        <v>0.17174662243236194</v>
      </c>
      <c r="I49" s="4">
        <f>('Measure List'!I49)*'Measures Weighted'!$B$49</f>
        <v>0.18367347121238708</v>
      </c>
      <c r="J49" s="4">
        <f>('Measure List'!J49)*'Measures Weighted'!$B$49</f>
        <v>0.14789292487231168</v>
      </c>
      <c r="L49">
        <f t="shared" si="1"/>
        <v>0.14789292487231168</v>
      </c>
      <c r="M49">
        <f t="shared" si="2"/>
        <v>0.18367347121238708</v>
      </c>
      <c r="N49">
        <v>6.2</v>
      </c>
      <c r="O49">
        <v>7.7</v>
      </c>
    </row>
    <row r="50" spans="1:16" x14ac:dyDescent="0.25">
      <c r="A50" t="s">
        <v>54</v>
      </c>
      <c r="B50">
        <v>0.27551022171974182</v>
      </c>
      <c r="C50" s="4">
        <f>('Measure List'!C50)*'Measures Weighted'!$B$50</f>
        <v>0.27551022171974182</v>
      </c>
      <c r="D50" s="4">
        <f>('Measure List'!D50)*'Measures Weighted'!$B$50</f>
        <v>0.27551022171974182</v>
      </c>
      <c r="E50" s="4">
        <f>('Measure List'!E50)*'Measures Weighted'!$B$50</f>
        <v>0.27551022171974182</v>
      </c>
      <c r="F50" s="4">
        <f>('Measure List'!F50)*'Measures Weighted'!$B$50</f>
        <v>0.27551022171974182</v>
      </c>
      <c r="G50" s="4">
        <f>('Measure List'!G50)*'Measures Weighted'!$B$50</f>
        <v>0.27551022171974182</v>
      </c>
      <c r="H50" s="4">
        <f>('Measure List'!H50)*'Measures Weighted'!$B$50</f>
        <v>0.27551022171974182</v>
      </c>
      <c r="I50" s="4">
        <f>('Measure List'!I50)*'Measures Weighted'!$B$50</f>
        <v>0.27551022171974182</v>
      </c>
      <c r="J50" s="4">
        <f>('Measure List'!J50)*'Measures Weighted'!$B$50</f>
        <v>0.27551022171974182</v>
      </c>
      <c r="L50">
        <f t="shared" si="1"/>
        <v>0.27551022171974182</v>
      </c>
      <c r="M50">
        <f t="shared" si="2"/>
        <v>0.27551022171974182</v>
      </c>
    </row>
    <row r="51" spans="1:16" x14ac:dyDescent="0.25">
      <c r="A51" t="s">
        <v>55</v>
      </c>
      <c r="B51">
        <v>0.33673468232154846</v>
      </c>
      <c r="C51" s="4">
        <f>('Measure List'!C51)*'Measures Weighted'!B51</f>
        <v>0</v>
      </c>
      <c r="D51" s="4">
        <f>('Measure List'!D51)*'Measures Weighted'!C51</f>
        <v>0</v>
      </c>
      <c r="E51" s="4">
        <f>('Measure List'!E51)*'Measures Weighted'!D51</f>
        <v>0</v>
      </c>
      <c r="F51" s="4">
        <f>('Measure List'!F51)*'Measures Weighted'!E51</f>
        <v>0</v>
      </c>
      <c r="G51" s="4">
        <f>('Measure List'!G51)*'Measures Weighted'!F51</f>
        <v>0</v>
      </c>
      <c r="H51" s="4">
        <f>('Measure List'!H51)*'Measures Weighted'!G51</f>
        <v>0</v>
      </c>
      <c r="I51" s="4">
        <f>('Measure List'!I51)*'Measures Weighted'!H51</f>
        <v>0</v>
      </c>
      <c r="J51" s="4">
        <f>('Measure List'!J51)*'Measures Weighted'!I51</f>
        <v>0</v>
      </c>
      <c r="L51">
        <f t="shared" si="1"/>
        <v>0</v>
      </c>
      <c r="M51">
        <f t="shared" si="2"/>
        <v>0</v>
      </c>
    </row>
    <row r="52" spans="1:16" x14ac:dyDescent="0.25">
      <c r="A52" s="7" t="s">
        <v>56</v>
      </c>
      <c r="C52" s="1">
        <f>SUBTOTAL(109,C54:C58)</f>
        <v>0.20546163618564606</v>
      </c>
      <c r="D52" s="1">
        <f t="shared" ref="D52:J52" si="6">SUBTOTAL(109,D54:D58)</f>
        <v>0.20546163618564606</v>
      </c>
      <c r="E52" s="1">
        <f t="shared" si="6"/>
        <v>0.20546163618564606</v>
      </c>
      <c r="F52" s="1">
        <f t="shared" si="6"/>
        <v>0.20546163618564606</v>
      </c>
      <c r="G52" s="1">
        <f t="shared" si="6"/>
        <v>0.20546163618564606</v>
      </c>
      <c r="H52" s="1">
        <f t="shared" si="6"/>
        <v>0.20546163618564606</v>
      </c>
      <c r="I52" s="1">
        <f t="shared" si="6"/>
        <v>0.20546163618564606</v>
      </c>
      <c r="J52" s="1">
        <f t="shared" si="6"/>
        <v>0.20546163618564606</v>
      </c>
      <c r="L52">
        <f t="shared" si="1"/>
        <v>0.20546163618564606</v>
      </c>
      <c r="M52">
        <f t="shared" si="2"/>
        <v>0.20546163618564606</v>
      </c>
    </row>
    <row r="53" spans="1:16" hidden="1" x14ac:dyDescent="0.25">
      <c r="A53" t="s">
        <v>57</v>
      </c>
      <c r="C53" s="4">
        <f>('Measure List'!C53)*'Measures Weighted'!B53</f>
        <v>0</v>
      </c>
      <c r="D53">
        <v>1</v>
      </c>
      <c r="E53">
        <v>1</v>
      </c>
      <c r="F53">
        <v>1</v>
      </c>
      <c r="G53">
        <v>1</v>
      </c>
      <c r="H53">
        <v>1</v>
      </c>
      <c r="I53">
        <v>1</v>
      </c>
      <c r="J53">
        <v>1</v>
      </c>
      <c r="L53">
        <f t="shared" si="1"/>
        <v>0</v>
      </c>
      <c r="M53">
        <f t="shared" si="2"/>
        <v>1</v>
      </c>
    </row>
    <row r="54" spans="1:16" x14ac:dyDescent="0.25">
      <c r="A54" t="s">
        <v>58</v>
      </c>
      <c r="B54">
        <v>0.20546163618564606</v>
      </c>
      <c r="C54" s="4">
        <f>('Measure List'!C54)*'Measures Weighted'!$B$54</f>
        <v>0.20546163618564606</v>
      </c>
      <c r="D54" s="4">
        <f>('Measure List'!D54)*'Measures Weighted'!$B$54</f>
        <v>0.20546163618564606</v>
      </c>
      <c r="E54" s="4">
        <f>('Measure List'!E54)*'Measures Weighted'!$B$54</f>
        <v>0.20546163618564606</v>
      </c>
      <c r="F54" s="4">
        <f>('Measure List'!F54)*'Measures Weighted'!$B$54</f>
        <v>0.20546163618564606</v>
      </c>
      <c r="G54" s="4">
        <f>('Measure List'!G54)*'Measures Weighted'!$B$54</f>
        <v>0.20546163618564606</v>
      </c>
      <c r="H54" s="4">
        <f>('Measure List'!H54)*'Measures Weighted'!$B$54</f>
        <v>0.20546163618564606</v>
      </c>
      <c r="I54" s="4">
        <f>('Measure List'!I54)*'Measures Weighted'!$B$54</f>
        <v>0.20546163618564606</v>
      </c>
      <c r="J54" s="4">
        <f>('Measure List'!J54)*'Measures Weighted'!$B$54</f>
        <v>0.20546163618564606</v>
      </c>
      <c r="L54">
        <f t="shared" si="1"/>
        <v>0.20546163618564606</v>
      </c>
      <c r="M54">
        <f t="shared" si="2"/>
        <v>0.20546163618564606</v>
      </c>
    </row>
    <row r="55" spans="1:16" x14ac:dyDescent="0.25">
      <c r="A55" t="s">
        <v>59</v>
      </c>
      <c r="B55">
        <v>0.21196357905864716</v>
      </c>
      <c r="C55" s="4">
        <f>('Measure List'!C55)*'Measures Weighted'!B55</f>
        <v>0</v>
      </c>
      <c r="D55" s="4">
        <f>('Measure List'!D55)*'Measures Weighted'!C55</f>
        <v>0</v>
      </c>
      <c r="E55" s="4">
        <f>('Measure List'!E55)*'Measures Weighted'!D55</f>
        <v>0</v>
      </c>
      <c r="F55" s="4">
        <f>('Measure List'!F55)*'Measures Weighted'!E55</f>
        <v>0</v>
      </c>
      <c r="G55" s="4">
        <f>('Measure List'!G55)*'Measures Weighted'!F55</f>
        <v>0</v>
      </c>
      <c r="H55" s="4">
        <f>('Measure List'!H55)*'Measures Weighted'!G55</f>
        <v>0</v>
      </c>
      <c r="I55" s="4">
        <f>('Measure List'!I55)*'Measures Weighted'!H55</f>
        <v>0</v>
      </c>
      <c r="J55" s="4">
        <f>('Measure List'!J55)*'Measures Weighted'!I55</f>
        <v>0</v>
      </c>
      <c r="L55">
        <f t="shared" si="1"/>
        <v>0</v>
      </c>
      <c r="M55">
        <f t="shared" si="2"/>
        <v>0</v>
      </c>
    </row>
    <row r="56" spans="1:16" x14ac:dyDescent="0.25">
      <c r="A56" t="s">
        <v>60</v>
      </c>
      <c r="B56">
        <v>0.19505850970745087</v>
      </c>
      <c r="C56" s="4">
        <f>('Measure List'!C56)*'Measures Weighted'!B56</f>
        <v>0</v>
      </c>
      <c r="D56" s="4">
        <f>('Measure List'!D56)*'Measures Weighted'!C56</f>
        <v>0</v>
      </c>
      <c r="E56" s="4">
        <f>('Measure List'!E56)*'Measures Weighted'!D56</f>
        <v>0</v>
      </c>
      <c r="F56" s="4">
        <f>('Measure List'!F56)*'Measures Weighted'!E56</f>
        <v>0</v>
      </c>
      <c r="G56" s="4">
        <f>('Measure List'!G56)*'Measures Weighted'!F56</f>
        <v>0</v>
      </c>
      <c r="H56" s="4">
        <f>('Measure List'!H56)*'Measures Weighted'!G56</f>
        <v>0</v>
      </c>
      <c r="I56" s="4">
        <f>('Measure List'!I56)*'Measures Weighted'!H56</f>
        <v>0</v>
      </c>
      <c r="J56" s="4">
        <f>('Measure List'!J56)*'Measures Weighted'!I56</f>
        <v>0</v>
      </c>
      <c r="L56">
        <f t="shared" si="1"/>
        <v>0</v>
      </c>
      <c r="M56">
        <f t="shared" si="2"/>
        <v>0</v>
      </c>
    </row>
    <row r="57" spans="1:16" x14ac:dyDescent="0.25">
      <c r="A57" t="s">
        <v>61</v>
      </c>
      <c r="B57">
        <v>0.20806241035461426</v>
      </c>
      <c r="C57" s="4">
        <f>('Measure List'!C57)*'Measures Weighted'!B57</f>
        <v>0</v>
      </c>
      <c r="D57" s="4">
        <f>('Measure List'!D57)*'Measures Weighted'!C57</f>
        <v>0</v>
      </c>
      <c r="E57" s="4">
        <f>('Measure List'!E57)*'Measures Weighted'!D57</f>
        <v>0</v>
      </c>
      <c r="F57" s="4">
        <f>('Measure List'!F57)*'Measures Weighted'!E57</f>
        <v>0</v>
      </c>
      <c r="G57" s="4">
        <f>('Measure List'!G57)*'Measures Weighted'!F57</f>
        <v>0</v>
      </c>
      <c r="H57" s="4">
        <f>('Measure List'!H57)*'Measures Weighted'!G57</f>
        <v>0</v>
      </c>
      <c r="I57" s="4">
        <f>('Measure List'!I57)*'Measures Weighted'!H57</f>
        <v>0</v>
      </c>
      <c r="J57" s="4">
        <f>('Measure List'!J57)*'Measures Weighted'!I57</f>
        <v>0</v>
      </c>
      <c r="L57">
        <f t="shared" si="1"/>
        <v>0</v>
      </c>
      <c r="M57">
        <f t="shared" si="2"/>
        <v>0</v>
      </c>
      <c r="O57" s="2" t="s">
        <v>213</v>
      </c>
    </row>
    <row r="58" spans="1:16" x14ac:dyDescent="0.25">
      <c r="A58" t="s">
        <v>62</v>
      </c>
      <c r="B58">
        <v>0.17945383489131927</v>
      </c>
      <c r="C58" s="4">
        <f>('Measure List'!C58)*'Measures Weighted'!B58</f>
        <v>0</v>
      </c>
      <c r="D58" s="4">
        <f>('Measure List'!D58)*'Measures Weighted'!C58</f>
        <v>0</v>
      </c>
      <c r="E58" s="4">
        <f>('Measure List'!E58)*'Measures Weighted'!D58</f>
        <v>0</v>
      </c>
      <c r="F58" s="4">
        <f>('Measure List'!F58)*'Measures Weighted'!E58</f>
        <v>0</v>
      </c>
      <c r="G58" s="4">
        <f>('Measure List'!G58)*'Measures Weighted'!F58</f>
        <v>0</v>
      </c>
      <c r="H58" s="4">
        <f>('Measure List'!H58)*'Measures Weighted'!G58</f>
        <v>0</v>
      </c>
      <c r="I58" s="4">
        <f>('Measure List'!I58)*'Measures Weighted'!H58</f>
        <v>0</v>
      </c>
      <c r="J58" s="4">
        <f>('Measure List'!J58)*'Measures Weighted'!I58</f>
        <v>0</v>
      </c>
      <c r="L58">
        <f t="shared" si="1"/>
        <v>0</v>
      </c>
      <c r="M58">
        <f t="shared" si="2"/>
        <v>0</v>
      </c>
      <c r="O58">
        <v>100</v>
      </c>
    </row>
    <row r="59" spans="1:16" x14ac:dyDescent="0.25">
      <c r="A59" s="7" t="s">
        <v>63</v>
      </c>
      <c r="C59" s="1">
        <f>SUBTOTAL(109,C60:C62)</f>
        <v>0.82236469866510786</v>
      </c>
      <c r="D59" s="1">
        <f t="shared" ref="D59:J59" si="7">SUBTOTAL(109,D60:D62)</f>
        <v>0.88584859600861321</v>
      </c>
      <c r="E59" s="1">
        <f t="shared" si="7"/>
        <v>0.9075749004291418</v>
      </c>
      <c r="F59" s="1">
        <f t="shared" si="7"/>
        <v>0.98812060763006626</v>
      </c>
      <c r="G59" s="1">
        <f t="shared" si="7"/>
        <v>0.90703327301072567</v>
      </c>
      <c r="H59" s="1">
        <f t="shared" si="7"/>
        <v>0.98853089706976971</v>
      </c>
      <c r="I59" s="1">
        <f t="shared" si="7"/>
        <v>0.77068837802463475</v>
      </c>
      <c r="J59" s="1">
        <f t="shared" si="7"/>
        <v>0.906730532335007</v>
      </c>
    </row>
    <row r="60" spans="1:16" x14ac:dyDescent="0.25">
      <c r="A60" s="10" t="s">
        <v>64</v>
      </c>
      <c r="B60">
        <v>0.32394364476203918</v>
      </c>
      <c r="C60" s="4">
        <f>('Measure List'!C60)*'Measures Weighted'!$B$60</f>
        <v>0.3090422371029854</v>
      </c>
      <c r="D60" s="4">
        <f>('Measure List'!D60)*'Measures Weighted'!$B$60</f>
        <v>0.31811265915632247</v>
      </c>
      <c r="E60" s="4">
        <f>('Measure List'!E60)*'Measures Weighted'!$B$60</f>
        <v>0.31325350448489186</v>
      </c>
      <c r="F60" s="4">
        <f>('Measure List'!F60)*'Measures Weighted'!$B$60</f>
        <v>0.31390139177441595</v>
      </c>
      <c r="G60" s="4">
        <f>('Measure List'!G60)*'Measures Weighted'!$B$60</f>
        <v>0.32070420831441881</v>
      </c>
      <c r="H60" s="4">
        <f>('Measure List'!H60)*'Measures Weighted'!$B$60</f>
        <v>0.31422533541917802</v>
      </c>
      <c r="I60" s="4">
        <f>('Measure List'!I60)*'Measures Weighted'!$B$60</f>
        <v>0.27502815440297124</v>
      </c>
      <c r="J60" s="4">
        <f>('Measure List'!J60)*'Measures Weighted'!$B$60</f>
        <v>0.31228167355060577</v>
      </c>
      <c r="L60">
        <f t="shared" si="1"/>
        <v>0.27502815440297124</v>
      </c>
      <c r="M60">
        <f t="shared" si="2"/>
        <v>0.32070420831441881</v>
      </c>
    </row>
    <row r="61" spans="1:16" x14ac:dyDescent="0.25">
      <c r="A61" t="s">
        <v>65</v>
      </c>
      <c r="B61">
        <v>0.33802816271781921</v>
      </c>
      <c r="C61" s="4">
        <f>('Measure List'!C61)*'Measures Weighted'!$B$61</f>
        <v>0.24709123850840589</v>
      </c>
      <c r="D61" s="4">
        <f>('Measure List'!D61)*'Measures Weighted'!$B$61</f>
        <v>0.28107776573818666</v>
      </c>
      <c r="E61" s="4">
        <f>('Measure List'!E61)*'Measures Weighted'!$B$61</f>
        <v>0.2966931971680859</v>
      </c>
      <c r="F61" s="4">
        <f>('Measure List'!F61)*'Measures Weighted'!$B$61</f>
        <v>0.3361910531378311</v>
      </c>
      <c r="G61" s="4">
        <f>('Measure List'!G61)*'Measures Weighted'!$B$61</f>
        <v>0.33802816271781921</v>
      </c>
      <c r="H61" s="4">
        <f>('Measure List'!H61)*'Measures Weighted'!$B$61</f>
        <v>0.33710960792782518</v>
      </c>
      <c r="I61" s="4">
        <f>('Measure List'!I61)*'Measures Weighted'!$B$61</f>
        <v>0.26362522472829925</v>
      </c>
      <c r="J61" s="4">
        <f>('Measure List'!J61)*'Measures Weighted'!$B$61</f>
        <v>0.31414573817797331</v>
      </c>
      <c r="L61">
        <f t="shared" si="1"/>
        <v>0.24709123850840589</v>
      </c>
      <c r="M61">
        <f t="shared" si="2"/>
        <v>0.33802816271781921</v>
      </c>
      <c r="N61">
        <f>MAX(C61:J61)</f>
        <v>0.33802816271781921</v>
      </c>
      <c r="O61">
        <v>17.100000000000001</v>
      </c>
      <c r="P61">
        <v>23.3</v>
      </c>
    </row>
    <row r="62" spans="1:16" x14ac:dyDescent="0.25">
      <c r="A62" t="s">
        <v>66</v>
      </c>
      <c r="B62">
        <v>0.33802816271781921</v>
      </c>
      <c r="C62" s="4">
        <f>('Measure List'!C62)*'Measures Weighted'!$B$62</f>
        <v>0.2662312230537166</v>
      </c>
      <c r="D62" s="4">
        <f>('Measure List'!D62)*'Measures Weighted'!$B$62</f>
        <v>0.28665817111410408</v>
      </c>
      <c r="E62" s="4">
        <f>('Measure List'!E62)*'Measures Weighted'!$B$62</f>
        <v>0.29762819877616403</v>
      </c>
      <c r="F62" s="4">
        <f>('Measure List'!F62)*'Measures Weighted'!$B$62</f>
        <v>0.33802816271781921</v>
      </c>
      <c r="G62" s="4">
        <f>('Measure List'!G62)*'Measures Weighted'!$B$62</f>
        <v>0.24830090197848764</v>
      </c>
      <c r="H62" s="4">
        <f>('Measure List'!H62)*'Measures Weighted'!$B$62</f>
        <v>0.33719595372276639</v>
      </c>
      <c r="I62" s="4">
        <f>('Measure List'!I62)*'Measures Weighted'!$B$62</f>
        <v>0.23203499889336426</v>
      </c>
      <c r="J62" s="4">
        <f>('Measure List'!J62)*'Measures Weighted'!$B$62</f>
        <v>0.28030312060642792</v>
      </c>
      <c r="L62">
        <f t="shared" si="1"/>
        <v>0.23203499889336426</v>
      </c>
      <c r="M62">
        <f t="shared" si="2"/>
        <v>0.33802816271781921</v>
      </c>
      <c r="O62">
        <v>30.67</v>
      </c>
      <c r="P62">
        <v>44.68</v>
      </c>
    </row>
    <row r="63" spans="1:16" x14ac:dyDescent="0.25">
      <c r="A63" s="2" t="s">
        <v>67</v>
      </c>
      <c r="C63" s="4"/>
    </row>
    <row r="64" spans="1:16" x14ac:dyDescent="0.25">
      <c r="A64" s="7" t="s">
        <v>80</v>
      </c>
      <c r="C64" s="1">
        <f>SUBTOTAL(109,C66:C71)</f>
        <v>0.74117648601531982</v>
      </c>
      <c r="D64" s="1">
        <f t="shared" ref="D64:J64" si="8">SUBTOTAL(109,D66:D71)</f>
        <v>0.74117648601531982</v>
      </c>
      <c r="E64" s="1">
        <f t="shared" si="8"/>
        <v>0.74117648601531982</v>
      </c>
      <c r="F64" s="1">
        <f t="shared" si="8"/>
        <v>0.74117648601531982</v>
      </c>
      <c r="G64" s="1">
        <f t="shared" si="8"/>
        <v>0.74117648601531982</v>
      </c>
      <c r="H64" s="1">
        <f t="shared" si="8"/>
        <v>0.74117648601531982</v>
      </c>
      <c r="I64" s="1">
        <f t="shared" si="8"/>
        <v>0.74117648601531982</v>
      </c>
      <c r="J64" s="1">
        <f t="shared" si="8"/>
        <v>0.74117648601531982</v>
      </c>
    </row>
    <row r="65" spans="1:13" hidden="1" x14ac:dyDescent="0.25">
      <c r="A65" t="s">
        <v>68</v>
      </c>
      <c r="C65" s="4">
        <f>('Measure List'!C65)*'Measures Weighted'!B65</f>
        <v>0</v>
      </c>
      <c r="D65" s="4">
        <f>('Measure List'!D65)*'Measures Weighted'!C65</f>
        <v>0</v>
      </c>
      <c r="E65" s="4">
        <f>('Measure List'!E65)*'Measures Weighted'!D65</f>
        <v>0</v>
      </c>
      <c r="F65" s="4">
        <f>('Measure List'!F65)*'Measures Weighted'!E65</f>
        <v>0</v>
      </c>
      <c r="G65" s="4">
        <f>('Measure List'!G65)*'Measures Weighted'!F65</f>
        <v>0</v>
      </c>
      <c r="H65" s="4">
        <f>('Measure List'!H65)*'Measures Weighted'!G65</f>
        <v>0</v>
      </c>
      <c r="I65" s="4">
        <f>('Measure List'!I65)*'Measures Weighted'!H65</f>
        <v>0</v>
      </c>
      <c r="J65" s="4">
        <f>('Measure List'!J65)*'Measures Weighted'!I65</f>
        <v>0</v>
      </c>
      <c r="L65">
        <f t="shared" si="1"/>
        <v>0</v>
      </c>
      <c r="M65">
        <f t="shared" ref="M65:M96" si="9">MAX(C65:J65)</f>
        <v>0</v>
      </c>
    </row>
    <row r="66" spans="1:13" x14ac:dyDescent="0.25">
      <c r="A66" t="s">
        <v>69</v>
      </c>
      <c r="B66">
        <v>0.25882354378700256</v>
      </c>
      <c r="C66" s="4">
        <f>('Measure List'!C66)*'Measures Weighted'!$B$66</f>
        <v>0.25882354378700256</v>
      </c>
      <c r="D66" s="4">
        <f>('Measure List'!D66)*'Measures Weighted'!$B$66</f>
        <v>0.25882354378700256</v>
      </c>
      <c r="E66" s="4">
        <f>('Measure List'!E66)*'Measures Weighted'!$B$66</f>
        <v>0.25882354378700256</v>
      </c>
      <c r="F66" s="4">
        <f>('Measure List'!F66)*'Measures Weighted'!$B$66</f>
        <v>0.25882354378700256</v>
      </c>
      <c r="G66" s="4">
        <f>('Measure List'!G66)*'Measures Weighted'!$B$66</f>
        <v>0.25882354378700256</v>
      </c>
      <c r="H66" s="4">
        <f>('Measure List'!H66)*'Measures Weighted'!$B$66</f>
        <v>0.25882354378700256</v>
      </c>
      <c r="I66" s="4">
        <f>('Measure List'!I66)*'Measures Weighted'!$B$66</f>
        <v>0.25882354378700256</v>
      </c>
      <c r="J66" s="4">
        <f>('Measure List'!J66)*'Measures Weighted'!$B$66</f>
        <v>0.25882354378700256</v>
      </c>
      <c r="L66">
        <f t="shared" si="1"/>
        <v>0.25882354378700256</v>
      </c>
      <c r="M66">
        <f t="shared" si="9"/>
        <v>0.25882354378700256</v>
      </c>
    </row>
    <row r="67" spans="1:13" x14ac:dyDescent="0.25">
      <c r="A67" t="s">
        <v>70</v>
      </c>
      <c r="B67">
        <v>0.24705882370471954</v>
      </c>
      <c r="C67" s="4">
        <f>('Measure List'!C67)*'Measures Weighted'!$B$67</f>
        <v>0.24705882370471954</v>
      </c>
      <c r="D67" s="4">
        <f>('Measure List'!D67)*'Measures Weighted'!$B$67</f>
        <v>0.24705882370471954</v>
      </c>
      <c r="E67" s="4">
        <f>('Measure List'!E67)*'Measures Weighted'!$B$67</f>
        <v>0.24705882370471954</v>
      </c>
      <c r="F67" s="4">
        <f>('Measure List'!F67)*'Measures Weighted'!$B$67</f>
        <v>0.24705882370471954</v>
      </c>
      <c r="G67" s="4">
        <f>('Measure List'!G67)*'Measures Weighted'!$B$67</f>
        <v>0.24705882370471954</v>
      </c>
      <c r="H67" s="4">
        <f>('Measure List'!H67)*'Measures Weighted'!$B$67</f>
        <v>0.24705882370471954</v>
      </c>
      <c r="I67" s="4">
        <f>('Measure List'!I67)*'Measures Weighted'!$B$67</f>
        <v>0.24705882370471954</v>
      </c>
      <c r="J67" s="4">
        <f>('Measure List'!J67)*'Measures Weighted'!$B$67</f>
        <v>0.24705882370471954</v>
      </c>
      <c r="L67">
        <f t="shared" si="1"/>
        <v>0.24705882370471954</v>
      </c>
      <c r="M67">
        <f t="shared" si="9"/>
        <v>0.24705882370471954</v>
      </c>
    </row>
    <row r="68" spans="1:13" hidden="1" x14ac:dyDescent="0.25">
      <c r="A68" t="s">
        <v>71</v>
      </c>
      <c r="B68">
        <v>0.25882354378700256</v>
      </c>
      <c r="C68" s="4">
        <f>('Measure List'!C68)*'Measures Weighted'!B68</f>
        <v>0.25882354378700256</v>
      </c>
      <c r="D68">
        <v>1</v>
      </c>
      <c r="E68">
        <v>1</v>
      </c>
      <c r="F68">
        <v>1</v>
      </c>
      <c r="G68">
        <v>1</v>
      </c>
      <c r="H68">
        <v>1</v>
      </c>
      <c r="I68">
        <v>1</v>
      </c>
      <c r="J68">
        <v>1</v>
      </c>
      <c r="L68">
        <f t="shared" si="1"/>
        <v>0.25882354378700256</v>
      </c>
      <c r="M68">
        <f t="shared" si="9"/>
        <v>1</v>
      </c>
    </row>
    <row r="69" spans="1:13" hidden="1" x14ac:dyDescent="0.25">
      <c r="A69" t="s">
        <v>72</v>
      </c>
      <c r="B69">
        <v>0.23529411852359772</v>
      </c>
      <c r="C69" s="4">
        <f>('Measure List'!C69)*'Measures Weighted'!B69</f>
        <v>0.23529411852359772</v>
      </c>
      <c r="D69" s="4">
        <f>('Measure List'!D69)*'Measures Weighted'!C69</f>
        <v>0.23529411852359772</v>
      </c>
      <c r="E69" s="4">
        <f>('Measure List'!E69)*'Measures Weighted'!D69</f>
        <v>0.23529411852359772</v>
      </c>
      <c r="F69" s="4">
        <f>('Measure List'!F69)*'Measures Weighted'!E69</f>
        <v>0.23529411852359772</v>
      </c>
      <c r="G69" s="4">
        <f>('Measure List'!G69)*'Measures Weighted'!F69</f>
        <v>0.23529411852359772</v>
      </c>
      <c r="H69" s="4">
        <f>('Measure List'!H69)*'Measures Weighted'!G69</f>
        <v>0.23529411852359772</v>
      </c>
      <c r="I69" s="4">
        <f>('Measure List'!I69)*'Measures Weighted'!H69</f>
        <v>0.23529411852359772</v>
      </c>
      <c r="J69" s="4">
        <f>('Measure List'!J69)*'Measures Weighted'!I69</f>
        <v>0.23529411852359772</v>
      </c>
      <c r="L69">
        <f t="shared" si="1"/>
        <v>0.23529411852359772</v>
      </c>
      <c r="M69">
        <f t="shared" si="9"/>
        <v>0.23529411852359772</v>
      </c>
    </row>
    <row r="70" spans="1:13" x14ac:dyDescent="0.25">
      <c r="A70" t="s">
        <v>73</v>
      </c>
      <c r="B70">
        <v>0.25882354378700256</v>
      </c>
      <c r="C70" s="4">
        <f>('Measure List'!C70)*'Measures Weighted'!B70</f>
        <v>0</v>
      </c>
      <c r="D70" s="4">
        <f>('Measure List'!D70)*'Measures Weighted'!C70</f>
        <v>0</v>
      </c>
      <c r="E70" s="4">
        <f>('Measure List'!E70)*'Measures Weighted'!D70</f>
        <v>0</v>
      </c>
      <c r="F70" s="4">
        <f>('Measure List'!F70)*'Measures Weighted'!E70</f>
        <v>0</v>
      </c>
      <c r="G70" s="4">
        <f>('Measure List'!G70)*'Measures Weighted'!F70</f>
        <v>0</v>
      </c>
      <c r="H70" s="4">
        <f>('Measure List'!H70)*'Measures Weighted'!G70</f>
        <v>0</v>
      </c>
      <c r="I70" s="4">
        <f>('Measure List'!I70)*'Measures Weighted'!H70</f>
        <v>0</v>
      </c>
      <c r="J70" s="4">
        <f>('Measure List'!J70)*'Measures Weighted'!I70</f>
        <v>0</v>
      </c>
      <c r="L70">
        <f t="shared" ref="L70:L96" si="10">MIN(C70,C70:J70)</f>
        <v>0</v>
      </c>
      <c r="M70">
        <f t="shared" si="9"/>
        <v>0</v>
      </c>
    </row>
    <row r="71" spans="1:13" x14ac:dyDescent="0.25">
      <c r="A71" t="s">
        <v>74</v>
      </c>
      <c r="B71">
        <v>0.23529411852359772</v>
      </c>
      <c r="C71" s="4">
        <f>('Measure List'!C71)*'Measures Weighted'!B71</f>
        <v>0.23529411852359772</v>
      </c>
      <c r="D71" s="4">
        <f>('Measure List'!D71)*'Measures Weighted'!C71</f>
        <v>0.23529411852359772</v>
      </c>
      <c r="E71" s="4">
        <f>('Measure List'!E71)*'Measures Weighted'!D71</f>
        <v>0.23529411852359772</v>
      </c>
      <c r="F71" s="4">
        <f>('Measure List'!F71)*'Measures Weighted'!E71</f>
        <v>0.23529411852359772</v>
      </c>
      <c r="G71" s="4">
        <f>('Measure List'!G71)*'Measures Weighted'!F71</f>
        <v>0.23529411852359772</v>
      </c>
      <c r="H71" s="4">
        <f>('Measure List'!H71)*'Measures Weighted'!G71</f>
        <v>0.23529411852359772</v>
      </c>
      <c r="I71" s="4">
        <f>('Measure List'!I71)*'Measures Weighted'!H71</f>
        <v>0.23529411852359772</v>
      </c>
      <c r="J71" s="4">
        <f>('Measure List'!J71)*'Measures Weighted'!I71</f>
        <v>0.23529411852359772</v>
      </c>
      <c r="L71">
        <f t="shared" si="10"/>
        <v>0.23529411852359772</v>
      </c>
      <c r="M71">
        <f t="shared" si="9"/>
        <v>0.23529411852359772</v>
      </c>
    </row>
    <row r="72" spans="1:13" hidden="1" x14ac:dyDescent="0.25">
      <c r="A72" t="s">
        <v>75</v>
      </c>
      <c r="C72" s="4">
        <f>('Measure List'!C72)*'Measures Weighted'!B72</f>
        <v>0</v>
      </c>
      <c r="D72" s="4">
        <f>('Measure List'!D72)*'Measures Weighted'!C72</f>
        <v>0</v>
      </c>
      <c r="E72" s="4">
        <f>('Measure List'!E72)*'Measures Weighted'!D72</f>
        <v>0</v>
      </c>
      <c r="F72" s="4">
        <f>('Measure List'!F72)*'Measures Weighted'!E72</f>
        <v>0</v>
      </c>
      <c r="G72" s="4">
        <f>('Measure List'!G72)*'Measures Weighted'!F72</f>
        <v>0</v>
      </c>
      <c r="H72" s="4">
        <f>('Measure List'!H72)*'Measures Weighted'!G72</f>
        <v>0</v>
      </c>
      <c r="I72" s="4">
        <f>('Measure List'!I72)*'Measures Weighted'!H72</f>
        <v>0</v>
      </c>
      <c r="J72" s="4">
        <f>('Measure List'!J72)*'Measures Weighted'!I72</f>
        <v>0</v>
      </c>
      <c r="L72">
        <f t="shared" si="10"/>
        <v>0</v>
      </c>
      <c r="M72">
        <f t="shared" si="9"/>
        <v>0</v>
      </c>
    </row>
    <row r="73" spans="1:13" hidden="1" x14ac:dyDescent="0.25">
      <c r="A73" t="s">
        <v>76</v>
      </c>
      <c r="C73" s="4">
        <f>('Measure List'!C73)*'Measures Weighted'!B73</f>
        <v>0</v>
      </c>
      <c r="D73" s="4">
        <f>('Measure List'!D73)*'Measures Weighted'!C73</f>
        <v>0</v>
      </c>
      <c r="E73" s="4">
        <f>('Measure List'!E73)*'Measures Weighted'!D73</f>
        <v>0</v>
      </c>
      <c r="F73" s="4">
        <f>('Measure List'!F73)*'Measures Weighted'!E73</f>
        <v>0</v>
      </c>
      <c r="G73" s="4">
        <f>('Measure List'!G73)*'Measures Weighted'!F73</f>
        <v>0</v>
      </c>
      <c r="H73" s="4">
        <f>('Measure List'!H73)*'Measures Weighted'!G73</f>
        <v>0</v>
      </c>
      <c r="I73" s="4">
        <f>('Measure List'!I73)*'Measures Weighted'!H73</f>
        <v>0</v>
      </c>
      <c r="J73" s="4">
        <f>('Measure List'!J73)*'Measures Weighted'!I73</f>
        <v>0</v>
      </c>
      <c r="L73">
        <f t="shared" si="10"/>
        <v>0</v>
      </c>
      <c r="M73">
        <f t="shared" si="9"/>
        <v>0</v>
      </c>
    </row>
    <row r="74" spans="1:13" hidden="1" x14ac:dyDescent="0.25">
      <c r="A74" t="s">
        <v>77</v>
      </c>
      <c r="C74" s="4">
        <f>('Measure List'!C74)*'Measures Weighted'!B74</f>
        <v>0</v>
      </c>
      <c r="D74">
        <v>1</v>
      </c>
      <c r="E74">
        <v>1</v>
      </c>
      <c r="F74">
        <v>1</v>
      </c>
      <c r="G74">
        <v>1</v>
      </c>
      <c r="H74">
        <v>1</v>
      </c>
      <c r="I74">
        <v>1</v>
      </c>
      <c r="J74">
        <v>1</v>
      </c>
      <c r="L74">
        <f t="shared" si="10"/>
        <v>0</v>
      </c>
      <c r="M74">
        <f t="shared" si="9"/>
        <v>1</v>
      </c>
    </row>
    <row r="75" spans="1:13" hidden="1" x14ac:dyDescent="0.25">
      <c r="A75" t="s">
        <v>78</v>
      </c>
      <c r="C75" s="4">
        <f>('Measure List'!C75)*'Measures Weighted'!B75</f>
        <v>0</v>
      </c>
      <c r="D75">
        <v>1</v>
      </c>
      <c r="E75">
        <v>1</v>
      </c>
      <c r="F75">
        <v>1</v>
      </c>
      <c r="G75">
        <v>1</v>
      </c>
      <c r="H75">
        <v>1</v>
      </c>
      <c r="I75">
        <v>1</v>
      </c>
      <c r="J75">
        <v>1</v>
      </c>
      <c r="L75">
        <f t="shared" si="10"/>
        <v>0</v>
      </c>
      <c r="M75">
        <f t="shared" si="9"/>
        <v>1</v>
      </c>
    </row>
    <row r="76" spans="1:13" x14ac:dyDescent="0.25">
      <c r="A76" s="7" t="s">
        <v>79</v>
      </c>
      <c r="C76" s="1">
        <f>SUBTOTAL(109,C78:C81)</f>
        <v>0.55683707308769226</v>
      </c>
      <c r="D76" s="1">
        <f t="shared" ref="D76:J76" si="11">SUBTOTAL(109,D78:D81)</f>
        <v>0.68725241073966026</v>
      </c>
      <c r="E76" s="1">
        <f t="shared" si="11"/>
        <v>0.64916934308409691</v>
      </c>
      <c r="F76" s="1">
        <f t="shared" si="11"/>
        <v>0.49431311017274859</v>
      </c>
      <c r="G76" s="1">
        <f t="shared" si="11"/>
        <v>0.68220448786020271</v>
      </c>
      <c r="H76" s="1">
        <f t="shared" si="11"/>
        <v>0.53035144940018653</v>
      </c>
      <c r="I76" s="1">
        <f t="shared" si="11"/>
        <v>0.74824282735586167</v>
      </c>
      <c r="J76" s="1">
        <f t="shared" si="11"/>
        <v>0.50709266340732573</v>
      </c>
    </row>
    <row r="77" spans="1:13" hidden="1" x14ac:dyDescent="0.25">
      <c r="A77" t="s">
        <v>81</v>
      </c>
      <c r="C77" s="4">
        <f>('Measure List'!C77)*'Measures Weighted'!B77</f>
        <v>0</v>
      </c>
      <c r="D77" s="4">
        <f>('Measure List'!D77)*'Measures Weighted'!C77</f>
        <v>0</v>
      </c>
      <c r="E77" s="4">
        <f>('Measure List'!E77)*'Measures Weighted'!D77</f>
        <v>0</v>
      </c>
      <c r="F77" s="4">
        <f>('Measure List'!F77)*'Measures Weighted'!E77</f>
        <v>0</v>
      </c>
      <c r="G77" s="4">
        <f>('Measure List'!G77)*'Measures Weighted'!F77</f>
        <v>0</v>
      </c>
      <c r="H77" s="4">
        <f>('Measure List'!H77)*'Measures Weighted'!G77</f>
        <v>0</v>
      </c>
      <c r="I77" s="4">
        <f>('Measure List'!I77)*'Measures Weighted'!H77</f>
        <v>0</v>
      </c>
      <c r="J77" s="4">
        <f>('Measure List'!J77)*'Measures Weighted'!I77</f>
        <v>0</v>
      </c>
      <c r="L77">
        <f t="shared" si="10"/>
        <v>0</v>
      </c>
      <c r="M77">
        <f t="shared" si="9"/>
        <v>0</v>
      </c>
    </row>
    <row r="78" spans="1:13" x14ac:dyDescent="0.25">
      <c r="A78" t="s">
        <v>82</v>
      </c>
      <c r="B78">
        <v>0.25559106469154358</v>
      </c>
      <c r="C78" s="4">
        <f>('Measure List'!C78)*'Measures Weighted'!$B$78</f>
        <v>0.22057508882880211</v>
      </c>
      <c r="D78" s="4">
        <f>('Measure List'!D78)*'Measures Weighted'!$B$78</f>
        <v>0.21776358711719512</v>
      </c>
      <c r="E78" s="4">
        <f>('Measure List'!E78)*'Measures Weighted'!$B$78</f>
        <v>0.22185304415225982</v>
      </c>
      <c r="F78" s="4">
        <f>('Measure List'!F78)*'Measures Weighted'!$B$78</f>
        <v>0.21316294795274734</v>
      </c>
      <c r="G78" s="4">
        <f>('Measure List'!G78)*'Measures Weighted'!$B$78</f>
        <v>0.24051119187474249</v>
      </c>
      <c r="H78" s="4">
        <f>('Measure List'!H78)*'Measures Weighted'!$B$78</f>
        <v>0.21086262837052344</v>
      </c>
      <c r="I78" s="4">
        <f>('Measure List'!I78)*'Measures Weighted'!$B$78</f>
        <v>0.22747604757547379</v>
      </c>
      <c r="J78" s="4">
        <f>('Measure List'!J78)*'Measures Weighted'!$B$78</f>
        <v>0.22594250118732453</v>
      </c>
      <c r="L78">
        <f t="shared" si="10"/>
        <v>0.21086262837052344</v>
      </c>
      <c r="M78">
        <f t="shared" si="9"/>
        <v>0.24051119187474249</v>
      </c>
    </row>
    <row r="79" spans="1:13" x14ac:dyDescent="0.25">
      <c r="A79" t="s">
        <v>83</v>
      </c>
      <c r="B79">
        <v>0.23961661756038666</v>
      </c>
      <c r="C79" s="4">
        <f>('Measure List'!C79)*'Measures Weighted'!$B$79</f>
        <v>5.5111822038888932E-2</v>
      </c>
      <c r="D79" s="4">
        <f>('Measure List'!D79)*'Measures Weighted'!$B$79</f>
        <v>0.18833866140246391</v>
      </c>
      <c r="E79" s="4">
        <f>('Measure List'!E79)*'Measures Weighted'!$B$79</f>
        <v>0.14616613671183587</v>
      </c>
      <c r="F79" s="4">
        <f>('Measure List'!F79)*'Measures Weighted'!$B$79</f>
        <v>0</v>
      </c>
      <c r="G79" s="4">
        <f>('Measure List'!G79)*'Measures Weighted'!$B$79</f>
        <v>0.16054313376545906</v>
      </c>
      <c r="H79" s="4">
        <f>('Measure List'!H79)*'Measures Weighted'!$B$79</f>
        <v>3.8338658809661863E-2</v>
      </c>
      <c r="I79" s="4">
        <f>('Measure List'!I79)*'Measures Weighted'!$B$79</f>
        <v>0.23961661756038666</v>
      </c>
      <c r="J79" s="4">
        <f>('Measure List'!J79)*'Measures Weighted'!$B$79</f>
        <v>0</v>
      </c>
      <c r="L79">
        <f t="shared" si="10"/>
        <v>0</v>
      </c>
      <c r="M79">
        <f t="shared" si="9"/>
        <v>0.23961661756038666</v>
      </c>
    </row>
    <row r="80" spans="1:13" x14ac:dyDescent="0.25">
      <c r="A80" t="s">
        <v>84</v>
      </c>
      <c r="B80">
        <v>0.22364218533039093</v>
      </c>
      <c r="C80" s="4">
        <f>('Measure List'!C80)*'Measures Weighted'!B80</f>
        <v>0</v>
      </c>
      <c r="D80" s="4">
        <f>('Measure List'!D80)*'Measures Weighted'!C80</f>
        <v>0</v>
      </c>
      <c r="E80" s="4">
        <f>('Measure List'!E80)*'Measures Weighted'!D80</f>
        <v>0</v>
      </c>
      <c r="F80" s="4">
        <f>('Measure List'!F80)*'Measures Weighted'!E80</f>
        <v>0</v>
      </c>
      <c r="G80" s="4">
        <f>('Measure List'!G80)*'Measures Weighted'!F80</f>
        <v>0</v>
      </c>
      <c r="H80" s="4">
        <f>('Measure List'!H80)*'Measures Weighted'!G80</f>
        <v>0</v>
      </c>
      <c r="I80" s="4">
        <f>('Measure List'!I80)*'Measures Weighted'!H80</f>
        <v>0</v>
      </c>
      <c r="J80" s="4">
        <f>('Measure List'!J80)*'Measures Weighted'!I80</f>
        <v>0</v>
      </c>
      <c r="L80">
        <f t="shared" si="10"/>
        <v>0</v>
      </c>
      <c r="M80">
        <f t="shared" si="9"/>
        <v>0</v>
      </c>
    </row>
    <row r="81" spans="1:16" x14ac:dyDescent="0.25">
      <c r="A81" t="s">
        <v>85</v>
      </c>
      <c r="B81">
        <v>0.28115016222000122</v>
      </c>
      <c r="C81" s="4">
        <f>('Measure List'!C81)*'Measures Weighted'!$B$81</f>
        <v>0.28115016222000122</v>
      </c>
      <c r="D81" s="4">
        <f>('Measure List'!D81)*'Measures Weighted'!$B$81</f>
        <v>0.28115016222000122</v>
      </c>
      <c r="E81" s="4">
        <f>('Measure List'!E81)*'Measures Weighted'!$B$81</f>
        <v>0.28115016222000122</v>
      </c>
      <c r="F81" s="4">
        <f>('Measure List'!F81)*'Measures Weighted'!$B$81</f>
        <v>0.28115016222000122</v>
      </c>
      <c r="G81" s="4">
        <f>('Measure List'!G81)*'Measures Weighted'!$B$81</f>
        <v>0.28115016222000122</v>
      </c>
      <c r="H81" s="4">
        <f>('Measure List'!H81)*'Measures Weighted'!$B$81</f>
        <v>0.28115016222000122</v>
      </c>
      <c r="I81" s="4">
        <f>('Measure List'!I81)*'Measures Weighted'!$B$81</f>
        <v>0.28115016222000122</v>
      </c>
      <c r="J81" s="4">
        <f>('Measure List'!J81)*'Measures Weighted'!$B$81</f>
        <v>0.28115016222000122</v>
      </c>
      <c r="L81">
        <f t="shared" si="10"/>
        <v>0.28115016222000122</v>
      </c>
      <c r="M81">
        <f t="shared" si="9"/>
        <v>0.28115016222000122</v>
      </c>
    </row>
    <row r="82" spans="1:16" x14ac:dyDescent="0.25">
      <c r="A82" s="8" t="s">
        <v>86</v>
      </c>
      <c r="C82" s="4"/>
      <c r="D82" s="4"/>
      <c r="E82" s="4"/>
      <c r="F82" s="4"/>
      <c r="G82" s="4"/>
      <c r="H82" s="4"/>
      <c r="I82" s="4"/>
      <c r="J82" s="4"/>
      <c r="L82">
        <f t="shared" si="10"/>
        <v>0</v>
      </c>
      <c r="M82">
        <f t="shared" si="9"/>
        <v>0</v>
      </c>
    </row>
    <row r="83" spans="1:16" x14ac:dyDescent="0.25">
      <c r="A83" s="7" t="s">
        <v>93</v>
      </c>
      <c r="C83" s="1">
        <f>SUBTOTAL(109,C84:C88)</f>
        <v>0.92914194853685173</v>
      </c>
      <c r="D83" s="1">
        <f t="shared" ref="D83:J83" si="12">SUBTOTAL(109,D84:D88)</f>
        <v>0.88994558729225315</v>
      </c>
      <c r="E83" s="1">
        <f t="shared" si="12"/>
        <v>0.90277613021981118</v>
      </c>
      <c r="F83" s="1">
        <f t="shared" si="12"/>
        <v>0.95512290762036767</v>
      </c>
      <c r="G83" s="1">
        <f t="shared" si="12"/>
        <v>0.82612052778633771</v>
      </c>
      <c r="H83" s="1">
        <f t="shared" si="12"/>
        <v>0.90392742582042829</v>
      </c>
      <c r="I83" s="1">
        <f t="shared" si="12"/>
        <v>0.85964832452996132</v>
      </c>
      <c r="J83" s="1">
        <f t="shared" si="12"/>
        <v>0.84127559702867172</v>
      </c>
    </row>
    <row r="84" spans="1:16" x14ac:dyDescent="0.25">
      <c r="A84" s="10" t="s">
        <v>87</v>
      </c>
      <c r="B84">
        <v>0.2442748099565506</v>
      </c>
      <c r="C84" s="4">
        <f>('Measure List'!C84)*'Measures Weighted'!$B$84</f>
        <v>0.2442748099565506</v>
      </c>
      <c r="D84" s="4">
        <f>('Measure List'!D84)*'Measures Weighted'!$B$84</f>
        <v>0.16345682524042118</v>
      </c>
      <c r="E84" s="4">
        <f>('Measure List'!E84)*'Measures Weighted'!$B$84</f>
        <v>0.20398907553011533</v>
      </c>
      <c r="F84" s="4">
        <f>('Measure List'!F84)*'Measures Weighted'!$B$84</f>
        <v>0.19939771757691824</v>
      </c>
      <c r="G84" s="4">
        <f>('Measure List'!G84)*'Measures Weighted'!$B$84</f>
        <v>0.14048602889129599</v>
      </c>
      <c r="H84" s="4">
        <f>('Measure List'!H84)*'Measures Weighted'!$B$84</f>
        <v>0.19295468933265142</v>
      </c>
      <c r="I84" s="4">
        <f>('Measure List'!I84)*'Measures Weighted'!$B$84</f>
        <v>0.17085230113818831</v>
      </c>
      <c r="J84" s="4">
        <f>('Measure List'!J84)*'Measures Weighted'!$B$84</f>
        <v>0.16959170865561438</v>
      </c>
      <c r="L84">
        <f t="shared" si="10"/>
        <v>0.14048602889129599</v>
      </c>
      <c r="M84">
        <f t="shared" si="9"/>
        <v>0.2442748099565506</v>
      </c>
      <c r="O84">
        <v>50.15</v>
      </c>
      <c r="P84">
        <v>87.2</v>
      </c>
    </row>
    <row r="85" spans="1:16" x14ac:dyDescent="0.25">
      <c r="A85" t="s">
        <v>88</v>
      </c>
      <c r="B85">
        <v>0.27786260843276978</v>
      </c>
      <c r="C85" s="4">
        <f>('Measure List'!C85)*'Measures Weighted'!$B$85</f>
        <v>0.27786260843276978</v>
      </c>
      <c r="D85" s="4">
        <f>('Measure List'!D85)*'Measures Weighted'!$B$85</f>
        <v>0.27786260843276978</v>
      </c>
      <c r="E85" s="4">
        <f>('Measure List'!E85)*'Measures Weighted'!$B$85</f>
        <v>0.27786260843276978</v>
      </c>
      <c r="F85" s="4">
        <f>('Measure List'!F85)*'Measures Weighted'!$B$85</f>
        <v>0.27786260843276978</v>
      </c>
      <c r="G85" s="4">
        <f>('Measure List'!G85)*'Measures Weighted'!$B$85</f>
        <v>0.27786260843276978</v>
      </c>
      <c r="H85" s="4">
        <f>('Measure List'!H85)*'Measures Weighted'!$B$85</f>
        <v>0.27786260843276978</v>
      </c>
      <c r="I85" s="4">
        <f>('Measure List'!I85)*'Measures Weighted'!$B$85</f>
        <v>0.27786260843276978</v>
      </c>
      <c r="J85" s="4">
        <f>('Measure List'!J85)*'Measures Weighted'!$B$85</f>
        <v>0.27786260843276978</v>
      </c>
      <c r="L85">
        <f t="shared" si="10"/>
        <v>0.27786260843276978</v>
      </c>
      <c r="M85">
        <f t="shared" si="9"/>
        <v>0.27786260843276978</v>
      </c>
    </row>
    <row r="86" spans="1:16" x14ac:dyDescent="0.25">
      <c r="A86" t="s">
        <v>89</v>
      </c>
      <c r="B86">
        <v>0.22900763154029846</v>
      </c>
      <c r="C86" s="4">
        <f>('Measure List'!C86)*'Measures Weighted'!B86</f>
        <v>0.22900763154029846</v>
      </c>
      <c r="D86" s="4">
        <f>('Measure List'!D86)*'Measures Weighted'!C86</f>
        <v>0.22900763154029846</v>
      </c>
      <c r="E86" s="4">
        <f>('Measure List'!E86)*'Measures Weighted'!D86</f>
        <v>0.22900763154029846</v>
      </c>
      <c r="F86" s="4">
        <f>('Measure List'!F86)*'Measures Weighted'!E86</f>
        <v>0.22900763154029846</v>
      </c>
      <c r="G86" s="4">
        <f>('Measure List'!G86)*'Measures Weighted'!F86</f>
        <v>0.22900763154029846</v>
      </c>
      <c r="H86" s="4">
        <f>('Measure List'!H86)*'Measures Weighted'!G86</f>
        <v>0.22900763154029846</v>
      </c>
      <c r="I86" s="4">
        <f>('Measure List'!I86)*'Measures Weighted'!H86</f>
        <v>0.22900763154029846</v>
      </c>
      <c r="J86" s="4">
        <f>('Measure List'!J86)*'Measures Weighted'!I86</f>
        <v>0.22900763154029846</v>
      </c>
      <c r="L86">
        <f t="shared" si="10"/>
        <v>0.22900763154029846</v>
      </c>
      <c r="M86">
        <f t="shared" si="9"/>
        <v>0.22900763154029846</v>
      </c>
    </row>
    <row r="87" spans="1:16" x14ac:dyDescent="0.25">
      <c r="A87" t="s">
        <v>90</v>
      </c>
      <c r="B87">
        <v>0.12442747503519058</v>
      </c>
      <c r="C87" s="4">
        <f>('Measure List'!C87)*'Measures Weighted'!$B$87</f>
        <v>0.10386989220328953</v>
      </c>
      <c r="D87" s="4">
        <f>('Measure List'!D87)*'Measures Weighted'!$B$87</f>
        <v>0.11901758481626926</v>
      </c>
      <c r="E87" s="4">
        <f>('Measure List'!E87)*'Measures Weighted'!$B$87</f>
        <v>0.10278791415950526</v>
      </c>
      <c r="F87" s="4">
        <f>('Measure List'!F87)*'Measures Weighted'!$B$87</f>
        <v>0.12442747503519058</v>
      </c>
      <c r="G87" s="4">
        <f>('Measure List'!G87)*'Measures Weighted'!$B$87</f>
        <v>9.8460001984368203E-2</v>
      </c>
      <c r="H87" s="4">
        <f>('Measure List'!H87)*'Measures Weighted'!$B$87</f>
        <v>0.1114437385097794</v>
      </c>
      <c r="I87" s="4">
        <f>('Measure List'!I87)*'Measures Weighted'!$B$87</f>
        <v>0.10603384829085807</v>
      </c>
      <c r="J87" s="4">
        <f>('Measure List'!J87)*'Measures Weighted'!$B$87</f>
        <v>8.9804177634094082E-2</v>
      </c>
      <c r="L87">
        <f t="shared" si="10"/>
        <v>8.9804177634094082E-2</v>
      </c>
      <c r="M87">
        <f t="shared" si="9"/>
        <v>0.12442747503519058</v>
      </c>
      <c r="O87">
        <v>8.3000000000000007</v>
      </c>
      <c r="P87">
        <v>11.5</v>
      </c>
    </row>
    <row r="88" spans="1:16" x14ac:dyDescent="0.25">
      <c r="A88" t="s">
        <v>91</v>
      </c>
      <c r="B88">
        <v>0.12442747503519058</v>
      </c>
      <c r="C88" s="4">
        <f>('Measure List'!C88)*'Measures Weighted'!$B$88</f>
        <v>7.4127006403943332E-2</v>
      </c>
      <c r="D88" s="4">
        <f>('Measure List'!D88)*'Measures Weighted'!$B$88</f>
        <v>0.10060093726249451</v>
      </c>
      <c r="E88" s="4">
        <f>('Measure List'!E88)*'Measures Weighted'!$B$88</f>
        <v>8.9128900557122331E-2</v>
      </c>
      <c r="F88" s="4">
        <f>('Measure List'!F88)*'Measures Weighted'!$B$88</f>
        <v>0.12442747503519058</v>
      </c>
      <c r="G88" s="4">
        <f>('Measure List'!G88)*'Measures Weighted'!$B$88</f>
        <v>8.0304256937605276E-2</v>
      </c>
      <c r="H88" s="4">
        <f>('Measure List'!H88)*'Measures Weighted'!$B$88</f>
        <v>9.2658758004929148E-2</v>
      </c>
      <c r="I88" s="4">
        <f>('Measure List'!I88)*'Measures Weighted'!$B$88</f>
        <v>7.5891935127846741E-2</v>
      </c>
      <c r="J88" s="4">
        <f>('Measure List'!J88)*'Measures Weighted'!$B$88</f>
        <v>7.5009470765895023E-2</v>
      </c>
      <c r="L88">
        <f t="shared" si="10"/>
        <v>7.4127006403943332E-2</v>
      </c>
      <c r="M88">
        <f t="shared" si="9"/>
        <v>0.12442747503519058</v>
      </c>
      <c r="O88">
        <v>8.4</v>
      </c>
      <c r="P88">
        <v>14.1</v>
      </c>
    </row>
    <row r="89" spans="1:16" x14ac:dyDescent="0.25">
      <c r="A89" s="7" t="s">
        <v>92</v>
      </c>
      <c r="C89" s="1">
        <f>SUBTOTAL(109,C90:C100)</f>
        <v>0.74372080002327223</v>
      </c>
      <c r="D89" s="1">
        <f t="shared" ref="D89:J89" si="13">SUBTOTAL(109,D90:D100)</f>
        <v>0.778428871647314</v>
      </c>
      <c r="E89" s="1">
        <f t="shared" si="13"/>
        <v>0.7500523396018467</v>
      </c>
      <c r="F89" s="1">
        <f t="shared" si="13"/>
        <v>0.7731740945411536</v>
      </c>
      <c r="G89" s="1">
        <f t="shared" si="13"/>
        <v>0.86314871927051817</v>
      </c>
      <c r="H89" s="1">
        <f t="shared" si="13"/>
        <v>0.80210196664058875</v>
      </c>
      <c r="I89" s="1">
        <f t="shared" si="13"/>
        <v>0.78808865247075943</v>
      </c>
      <c r="J89" s="1">
        <f t="shared" si="13"/>
        <v>0.72042020987163846</v>
      </c>
    </row>
    <row r="90" spans="1:16" x14ac:dyDescent="0.25">
      <c r="A90" t="s">
        <v>94</v>
      </c>
      <c r="B90">
        <v>8.6186535656452179E-2</v>
      </c>
      <c r="C90" s="4">
        <f>('Measure List'!C90)*'Measures Weighted'!$B$90</f>
        <v>5.3320736726125084E-2</v>
      </c>
      <c r="D90" s="4">
        <f>('Measure List'!D90)*'Measures Weighted'!$B$90</f>
        <v>6.4352613290150962E-2</v>
      </c>
      <c r="E90" s="4">
        <f>('Measure List'!E90)*'Measures Weighted'!$B$90</f>
        <v>5.4469890534877781E-2</v>
      </c>
      <c r="F90" s="4">
        <f>('Measure List'!F90)*'Measures Weighted'!$B$90</f>
        <v>8.6186535656452179E-2</v>
      </c>
      <c r="G90" s="4">
        <f>('Measure List'!G90)*'Measures Weighted'!$B$90</f>
        <v>6.6421090145905817E-2</v>
      </c>
      <c r="H90" s="4">
        <f>('Measure List'!H90)*'Measures Weighted'!$B$90</f>
        <v>6.5961428622404727E-2</v>
      </c>
      <c r="I90" s="4">
        <f>('Measure List'!I90)*'Measures Weighted'!$B$90</f>
        <v>8.227941270669302E-2</v>
      </c>
      <c r="J90" s="4">
        <f>('Measure List'!J90)*'Measures Weighted'!$B$90</f>
        <v>5.4240059773127236E-2</v>
      </c>
      <c r="L90">
        <f t="shared" si="10"/>
        <v>5.3320736726125084E-2</v>
      </c>
      <c r="M90">
        <f t="shared" si="9"/>
        <v>8.6186535656452179E-2</v>
      </c>
      <c r="O90">
        <v>232</v>
      </c>
      <c r="P90">
        <v>375</v>
      </c>
    </row>
    <row r="91" spans="1:16" x14ac:dyDescent="0.25">
      <c r="A91" t="s">
        <v>95</v>
      </c>
      <c r="B91">
        <v>0.110979922115803</v>
      </c>
      <c r="C91" s="4">
        <f>('Measure List'!C91)*'Measures Weighted'!$B$91</f>
        <v>8.2677813463780961E-2</v>
      </c>
      <c r="D91" s="4">
        <f>('Measure List'!D91)*'Measures Weighted'!$B$91</f>
        <v>8.1006429094567053E-2</v>
      </c>
      <c r="E91" s="4">
        <f>('Measure List'!E91)*'Measures Weighted'!$B$91</f>
        <v>8.7023412823737087E-2</v>
      </c>
      <c r="F91" s="4">
        <f>('Measure List'!F91)*'Measures Weighted'!$B$91</f>
        <v>5.5367392870825816E-2</v>
      </c>
      <c r="G91" s="4">
        <f>('Measure List'!G91)*'Measures Weighted'!$B$91</f>
        <v>0.110979922115803</v>
      </c>
      <c r="H91" s="4">
        <f>('Measure List'!H91)*'Measures Weighted'!$B$91</f>
        <v>7.744080910691073E-2</v>
      </c>
      <c r="I91" s="4">
        <f>('Measure List'!I91)*'Measures Weighted'!$B$91</f>
        <v>5.7718473550186701E-2</v>
      </c>
      <c r="J91" s="4">
        <f>('Measure List'!J91)*'Measures Weighted'!$B$91</f>
        <v>8.7580540946808394E-2</v>
      </c>
      <c r="L91">
        <f t="shared" si="10"/>
        <v>5.5367392870825816E-2</v>
      </c>
      <c r="M91">
        <f t="shared" si="9"/>
        <v>0.110979922115803</v>
      </c>
      <c r="O91">
        <v>49.69</v>
      </c>
      <c r="P91">
        <v>99.6</v>
      </c>
    </row>
    <row r="92" spans="1:16" x14ac:dyDescent="0.25">
      <c r="A92" t="s">
        <v>96</v>
      </c>
      <c r="B92">
        <v>8.9728444814682007E-2</v>
      </c>
      <c r="C92" s="4">
        <f>('Measure List'!C92)*'Measures Weighted'!$B$92</f>
        <v>7.245189150509293E-2</v>
      </c>
      <c r="D92" s="4">
        <f>('Measure List'!D92)*'Measures Weighted'!$B$92</f>
        <v>7.0920818399976174E-2</v>
      </c>
      <c r="E92" s="4">
        <f>('Measure List'!E92)*'Measures Weighted'!$B$92</f>
        <v>7.07317970289741E-2</v>
      </c>
      <c r="F92" s="4">
        <f>('Measure List'!F92)*'Measures Weighted'!$B$92</f>
        <v>7.1525686787182782E-2</v>
      </c>
      <c r="G92" s="4">
        <f>('Measure List'!G92)*'Measures Weighted'!$B$92</f>
        <v>8.4322433604022848E-2</v>
      </c>
      <c r="H92" s="4">
        <f>('Measure List'!H92)*'Measures Weighted'!$B$92</f>
        <v>7.5646352675027895E-2</v>
      </c>
      <c r="I92" s="4">
        <f>('Measure List'!I92)*'Measures Weighted'!$B$92</f>
        <v>8.9728444814682007E-2</v>
      </c>
      <c r="J92" s="4">
        <f>('Measure List'!J92)*'Measures Weighted'!$B$92</f>
        <v>6.6819054649231283E-2</v>
      </c>
      <c r="L92">
        <f t="shared" si="10"/>
        <v>6.6819054649231283E-2</v>
      </c>
      <c r="M92">
        <f t="shared" si="9"/>
        <v>8.9728444814682007E-2</v>
      </c>
      <c r="O92">
        <v>353.5</v>
      </c>
      <c r="P92">
        <v>474.7</v>
      </c>
    </row>
    <row r="93" spans="1:16" x14ac:dyDescent="0.25">
      <c r="A93" t="s">
        <v>101</v>
      </c>
      <c r="B93">
        <v>9.4450995326042175E-2</v>
      </c>
      <c r="C93" s="4">
        <f>('Measure List'!C93)*'Measures Weighted'!$B$93</f>
        <v>7.7635124372846462E-2</v>
      </c>
      <c r="D93" s="4">
        <f>('Measure List'!D93)*'Measures Weighted'!$B$93</f>
        <v>6.7070332493097684E-2</v>
      </c>
      <c r="E93" s="4">
        <f>('Measure List'!E93)*'Measures Weighted'!$B$93</f>
        <v>8.1070876635124869E-2</v>
      </c>
      <c r="F93" s="4">
        <f>('Measure List'!F93)*'Measures Weighted'!$B$93</f>
        <v>8.7842878964692367E-2</v>
      </c>
      <c r="G93" s="4">
        <f>('Measure List'!G93)*'Measures Weighted'!$B$93</f>
        <v>7.5861644073919099E-2</v>
      </c>
      <c r="H93" s="4">
        <f>('Measure List'!H93)*'Measures Weighted'!$B$93</f>
        <v>9.4257844006357019E-2</v>
      </c>
      <c r="I93" s="4">
        <f>('Measure List'!I93)*'Measures Weighted'!$B$93</f>
        <v>9.4450995326042175E-2</v>
      </c>
      <c r="J93" s="4">
        <f>('Measure List'!J93)*'Measures Weighted'!$B$93</f>
        <v>7.2437597952227664E-2</v>
      </c>
      <c r="L93">
        <f t="shared" si="10"/>
        <v>6.7070332493097684E-2</v>
      </c>
      <c r="M93">
        <f t="shared" si="9"/>
        <v>9.4450995326042175E-2</v>
      </c>
      <c r="O93">
        <v>1145.9000000000001</v>
      </c>
      <c r="P93">
        <v>1613.7</v>
      </c>
    </row>
    <row r="94" spans="1:16" x14ac:dyDescent="0.25">
      <c r="A94" t="s">
        <v>97</v>
      </c>
      <c r="B94">
        <v>0.11216056346893311</v>
      </c>
      <c r="C94" s="4">
        <f>('Measure List'!C94)*'Measures Weighted'!$B$94</f>
        <v>8.3223138093948365E-2</v>
      </c>
      <c r="D94" s="4">
        <f>('Measure List'!D94)*'Measures Weighted'!$B$94</f>
        <v>8.1540729641914361E-2</v>
      </c>
      <c r="E94" s="4">
        <f>('Measure List'!E94)*'Measures Weighted'!$B$94</f>
        <v>8.7597400069236747E-2</v>
      </c>
      <c r="F94" s="4">
        <f>('Measure List'!F94)*'Measures Weighted'!$B$94</f>
        <v>5.5732583987712858E-2</v>
      </c>
      <c r="G94" s="4">
        <f>('Measure List'!G94)*'Measures Weighted'!$B$94</f>
        <v>0.11216056346893311</v>
      </c>
      <c r="H94" s="4">
        <f>('Measure List'!H94)*'Measures Weighted'!$B$94</f>
        <v>7.7951591610908505E-2</v>
      </c>
      <c r="I94" s="4">
        <f>('Measure List'!I94)*'Measures Weighted'!$B$94</f>
        <v>5.809917187690735E-2</v>
      </c>
      <c r="J94" s="4">
        <f>('Measure List'!J94)*'Measures Weighted'!$B$94</f>
        <v>8.815820288658141E-2</v>
      </c>
      <c r="L94">
        <f t="shared" si="10"/>
        <v>5.5732583987712858E-2</v>
      </c>
      <c r="M94">
        <f t="shared" si="9"/>
        <v>0.11216056346893311</v>
      </c>
      <c r="O94">
        <v>0</v>
      </c>
      <c r="P94">
        <v>100</v>
      </c>
    </row>
    <row r="95" spans="1:16" x14ac:dyDescent="0.25">
      <c r="A95" t="s">
        <v>98</v>
      </c>
      <c r="B95">
        <v>7.2018884122371674E-2</v>
      </c>
      <c r="C95" s="4">
        <f>('Measure List'!C95)*'Measures Weighted'!$B$95</f>
        <v>7.2018884122371674E-2</v>
      </c>
      <c r="D95" s="4">
        <f>('Measure List'!D95)*'Measures Weighted'!$B$95</f>
        <v>7.2018884122371674E-2</v>
      </c>
      <c r="E95" s="4">
        <f>('Measure List'!E95)*'Measures Weighted'!$B$95</f>
        <v>7.2018884122371674E-2</v>
      </c>
      <c r="F95" s="4">
        <f>('Measure List'!F95)*'Measures Weighted'!$B$95</f>
        <v>7.2018884122371674E-2</v>
      </c>
      <c r="G95" s="4">
        <f>('Measure List'!G95)*'Measures Weighted'!$B$95</f>
        <v>7.2018884122371674E-2</v>
      </c>
      <c r="H95" s="4">
        <f>('Measure List'!H95)*'Measures Weighted'!$B$95</f>
        <v>7.2018884122371674E-2</v>
      </c>
      <c r="I95" s="4">
        <f>('Measure List'!I95)*'Measures Weighted'!$B$95</f>
        <v>7.2018884122371674E-2</v>
      </c>
      <c r="J95" s="4">
        <f>('Measure List'!J95)*'Measures Weighted'!$B$95</f>
        <v>7.2018884122371674E-2</v>
      </c>
      <c r="L95">
        <f t="shared" si="10"/>
        <v>7.2018884122371674E-2</v>
      </c>
      <c r="M95">
        <f t="shared" si="9"/>
        <v>7.2018884122371674E-2</v>
      </c>
    </row>
    <row r="96" spans="1:16" x14ac:dyDescent="0.25">
      <c r="A96" t="s">
        <v>99</v>
      </c>
      <c r="B96">
        <v>6.9657608866691589E-2</v>
      </c>
      <c r="C96" s="4">
        <f>('Measure List'!C96)*'Measures Weighted'!B96</f>
        <v>6.9657608866691589E-2</v>
      </c>
      <c r="D96" s="4">
        <f>('Measure List'!D96)*'Measures Weighted'!C96</f>
        <v>6.9657608866691589E-2</v>
      </c>
      <c r="E96" s="4">
        <f>('Measure List'!E96)*'Measures Weighted'!D96</f>
        <v>6.9657608866691589E-2</v>
      </c>
      <c r="F96" s="4">
        <f>('Measure List'!F96)*'Measures Weighted'!E96</f>
        <v>6.9657608866691589E-2</v>
      </c>
      <c r="G96" s="4">
        <f>('Measure List'!G96)*'Measures Weighted'!F96</f>
        <v>6.9657608866691589E-2</v>
      </c>
      <c r="H96" s="4">
        <f>('Measure List'!H96)*'Measures Weighted'!G96</f>
        <v>6.9657608866691589E-2</v>
      </c>
      <c r="I96" s="4">
        <f>('Measure List'!I96)*'Measures Weighted'!H96</f>
        <v>6.9657608866691589E-2</v>
      </c>
      <c r="J96" s="4">
        <f>('Measure List'!J96)*'Measures Weighted'!I96</f>
        <v>6.9657608866691589E-2</v>
      </c>
      <c r="L96">
        <f t="shared" si="10"/>
        <v>6.9657608866691589E-2</v>
      </c>
      <c r="M96">
        <f t="shared" si="9"/>
        <v>6.9657608866691589E-2</v>
      </c>
    </row>
    <row r="97" spans="1:17" x14ac:dyDescent="0.25">
      <c r="A97" t="s">
        <v>100</v>
      </c>
      <c r="B97">
        <v>0.11570247262716293</v>
      </c>
      <c r="C97" s="4">
        <f>('Measure List'!C97)*'Measures Weighted'!$B$97</f>
        <v>8.7155131952806247E-2</v>
      </c>
      <c r="D97" s="4">
        <f>('Measure List'!D97)*'Measures Weighted'!$B$97</f>
        <v>0.11570247262716293</v>
      </c>
      <c r="E97" s="4">
        <f>('Measure List'!E97)*'Measures Weighted'!$B$97</f>
        <v>8.0800070247914121E-2</v>
      </c>
      <c r="F97" s="4">
        <f>('Measure List'!F97)*'Measures Weighted'!$B$97</f>
        <v>9.7746901460959781E-2</v>
      </c>
      <c r="G97" s="4">
        <f>('Measure List'!G97)*'Measures Weighted'!$B$97</f>
        <v>0.11358411872553222</v>
      </c>
      <c r="H97" s="4">
        <f>('Measure List'!H97)*'Measures Weighted'!$B$97</f>
        <v>0.11146576482390153</v>
      </c>
      <c r="I97" s="4">
        <f>('Measure List'!I97)*'Measures Weighted'!$B$97</f>
        <v>9.0786595784173169E-2</v>
      </c>
      <c r="J97" s="4">
        <f>('Measure List'!J97)*'Measures Weighted'!$B$97</f>
        <v>6.3046247072342493E-2</v>
      </c>
      <c r="L97">
        <f>MIN(C97,C97:J97)</f>
        <v>6.3046247072342493E-2</v>
      </c>
      <c r="M97">
        <f>MAX(C97:J97)</f>
        <v>0.11570247262716293</v>
      </c>
      <c r="O97">
        <v>6.25</v>
      </c>
      <c r="P97">
        <v>11.47</v>
      </c>
    </row>
    <row r="98" spans="1:17" x14ac:dyDescent="0.25">
      <c r="A98" t="s">
        <v>102</v>
      </c>
      <c r="B98">
        <v>7.2018884122371674E-2</v>
      </c>
      <c r="C98" s="4">
        <f>('Measure List'!C98)*'Measures Weighted'!B98</f>
        <v>0</v>
      </c>
      <c r="D98" s="4">
        <f>('Measure List'!D98)*'Measures Weighted'!C98</f>
        <v>0</v>
      </c>
      <c r="E98" s="4">
        <f>('Measure List'!E98)*'Measures Weighted'!D98</f>
        <v>0</v>
      </c>
      <c r="F98" s="4">
        <f>('Measure List'!F98)*'Measures Weighted'!E98</f>
        <v>0</v>
      </c>
      <c r="G98" s="4">
        <f>('Measure List'!G98)*'Measures Weighted'!F98</f>
        <v>0</v>
      </c>
      <c r="H98" s="4">
        <f>('Measure List'!H98)*'Measures Weighted'!G98</f>
        <v>0</v>
      </c>
      <c r="I98" s="4">
        <f>('Measure List'!I98)*'Measures Weighted'!H98</f>
        <v>0</v>
      </c>
      <c r="J98" s="4">
        <f>('Measure List'!J98)*'Measures Weighted'!I98</f>
        <v>0</v>
      </c>
      <c r="L98">
        <f t="shared" ref="L98:L156" si="14">MIN(C98,C98:J98)</f>
        <v>0</v>
      </c>
      <c r="M98">
        <f t="shared" ref="M98:M156" si="15">MAX(C98:J98)</f>
        <v>0</v>
      </c>
    </row>
    <row r="99" spans="1:17" x14ac:dyDescent="0.25">
      <c r="A99" t="s">
        <v>103</v>
      </c>
      <c r="B99">
        <v>9.4450995326042175E-2</v>
      </c>
      <c r="C99" s="4">
        <f>('Measure List'!C99)*'Measures Weighted'!$B$99</f>
        <v>9.4450995326042175E-2</v>
      </c>
      <c r="D99" s="4">
        <f>('Measure List'!D99)*'Measures Weighted'!C99</f>
        <v>9.4450995326042175E-2</v>
      </c>
      <c r="E99" s="4">
        <f>('Measure List'!E99)*'Measures Weighted'!D99</f>
        <v>9.4450995326042175E-2</v>
      </c>
      <c r="F99" s="4">
        <f>('Measure List'!F99)*'Measures Weighted'!E99</f>
        <v>9.4450995326042175E-2</v>
      </c>
      <c r="G99" s="4">
        <f>('Measure List'!G99)*'Measures Weighted'!F99</f>
        <v>9.4450995326042175E-2</v>
      </c>
      <c r="H99" s="4">
        <f>('Measure List'!H99)*'Measures Weighted'!G99</f>
        <v>9.4450995326042175E-2</v>
      </c>
      <c r="I99" s="4">
        <f>('Measure List'!I99)*'Measures Weighted'!H99</f>
        <v>9.4450995326042175E-2</v>
      </c>
      <c r="J99" s="4">
        <f>('Measure List'!J99)*'Measures Weighted'!I99</f>
        <v>9.4450995326042175E-2</v>
      </c>
      <c r="L99">
        <f t="shared" si="14"/>
        <v>9.4450995326042175E-2</v>
      </c>
      <c r="M99">
        <f t="shared" si="15"/>
        <v>9.4450995326042175E-2</v>
      </c>
    </row>
    <row r="100" spans="1:17" x14ac:dyDescent="0.25">
      <c r="A100" t="s">
        <v>217</v>
      </c>
      <c r="B100">
        <v>8.2644626498222351E-2</v>
      </c>
      <c r="C100" s="4">
        <f>('Measure List'!C100)*'Measures Weighted'!$B$100</f>
        <v>5.1129475593566898E-2</v>
      </c>
      <c r="D100" s="4">
        <f>('Measure List'!D100)*'Measures Weighted'!$B$100</f>
        <v>6.1707987785339355E-2</v>
      </c>
      <c r="E100" s="4">
        <f>('Measure List'!E100)*'Measures Weighted'!$B$100</f>
        <v>5.2231403946876524E-2</v>
      </c>
      <c r="F100" s="4">
        <f>('Measure List'!F100)*'Measures Weighted'!$B$100</f>
        <v>8.2644626498222351E-2</v>
      </c>
      <c r="G100" s="4">
        <f>('Measure List'!G100)*'Measures Weighted'!$B$100</f>
        <v>6.369145882129669E-2</v>
      </c>
      <c r="H100" s="4">
        <f>('Measure List'!H100)*'Measures Weighted'!$B$100</f>
        <v>6.3250687479972839E-2</v>
      </c>
      <c r="I100" s="4">
        <f>('Measure List'!I100)*'Measures Weighted'!$B$100</f>
        <v>7.88980700969696E-2</v>
      </c>
      <c r="J100" s="4">
        <f>('Measure List'!J100)*'Measures Weighted'!$B$100</f>
        <v>5.2011018276214599E-2</v>
      </c>
      <c r="L100">
        <f t="shared" si="14"/>
        <v>5.1129475593566898E-2</v>
      </c>
      <c r="M100">
        <f t="shared" si="15"/>
        <v>8.2644626498222351E-2</v>
      </c>
      <c r="O100">
        <v>232</v>
      </c>
      <c r="P100">
        <v>375</v>
      </c>
    </row>
    <row r="101" spans="1:17" x14ac:dyDescent="0.25">
      <c r="A101" s="7" t="s">
        <v>104</v>
      </c>
      <c r="C101" s="1">
        <f>SUBTOTAL(109,C102:C107)</f>
        <v>0.45232152590366798</v>
      </c>
      <c r="D101" s="1">
        <f t="shared" ref="D101:J101" si="16">SUBTOTAL(109,D102:D107)</f>
        <v>0.42320162101769415</v>
      </c>
      <c r="E101" s="1">
        <f t="shared" si="16"/>
        <v>0.41243488464235151</v>
      </c>
      <c r="F101" s="1">
        <f t="shared" si="16"/>
        <v>0.40552785323296775</v>
      </c>
      <c r="G101" s="1">
        <f t="shared" si="16"/>
        <v>0.5214247704906898</v>
      </c>
      <c r="H101" s="1">
        <f t="shared" si="16"/>
        <v>0.39251095951403475</v>
      </c>
      <c r="I101" s="1">
        <f t="shared" si="16"/>
        <v>0.56326840398466493</v>
      </c>
      <c r="J101" s="1">
        <f t="shared" si="16"/>
        <v>0.54215842295776717</v>
      </c>
    </row>
    <row r="102" spans="1:17" x14ac:dyDescent="0.25">
      <c r="A102" t="s">
        <v>105</v>
      </c>
      <c r="B102">
        <v>0.12280701845884323</v>
      </c>
      <c r="C102" s="4">
        <f>('Measure List'!C102)*'Measures Weighted'!$B$102</f>
        <v>2.729044854640961E-2</v>
      </c>
      <c r="D102" s="4">
        <f>('Measure List'!D102)*'Measures Weighted'!$B$102</f>
        <v>2.1088073876771064E-2</v>
      </c>
      <c r="E102" s="4">
        <f>('Measure List'!E102)*'Measures Weighted'!$B$102</f>
        <v>2.356902374462648E-2</v>
      </c>
      <c r="F102" s="4">
        <f>('Measure List'!F102)*'Measures Weighted'!$B$102</f>
        <v>2.356902374462648E-2</v>
      </c>
      <c r="G102" s="4">
        <f>('Measure List'!G102)*'Measures Weighted'!$B$102</f>
        <v>3.7214248017831283E-2</v>
      </c>
      <c r="H102" s="4">
        <f>('Measure List'!H102)*'Measures Weighted'!$B$102</f>
        <v>1.9227361475879497E-2</v>
      </c>
      <c r="I102" s="4">
        <f>('Measure List'!I102)*'Measures Weighted'!$B$102</f>
        <v>0.12280701845884323</v>
      </c>
      <c r="J102" s="4">
        <f>('Measure List'!J102)*'Measures Weighted'!$B$102</f>
        <v>3.1632110815156586E-2</v>
      </c>
      <c r="L102">
        <f t="shared" si="14"/>
        <v>1.9227361475879497E-2</v>
      </c>
      <c r="M102">
        <f t="shared" si="15"/>
        <v>0.12280701845884323</v>
      </c>
      <c r="N102">
        <v>0.31</v>
      </c>
      <c r="O102">
        <v>1.98</v>
      </c>
    </row>
    <row r="103" spans="1:17" x14ac:dyDescent="0.25">
      <c r="A103" t="s">
        <v>106</v>
      </c>
      <c r="B103">
        <v>0.10526315867900848</v>
      </c>
      <c r="C103" s="4">
        <f>('Measure List'!C103)*'Measures Weighted'!$B$103</f>
        <v>4.0820555629458015E-2</v>
      </c>
      <c r="D103" s="4">
        <f>('Measure List'!D103)*'Measures Weighted'!$B$103</f>
        <v>3.8955657148924391E-2</v>
      </c>
      <c r="E103" s="4">
        <f>('Measure List'!E103)*'Measures Weighted'!$B$103</f>
        <v>2.900953191941179E-3</v>
      </c>
      <c r="F103" s="4">
        <f>('Measure List'!F103)*'Measures Weighted'!$B$103</f>
        <v>4.7658516724747935E-3</v>
      </c>
      <c r="G103" s="4">
        <f>('Measure List'!G103)*'Measures Weighted'!$B$103</f>
        <v>0.10526315867900848</v>
      </c>
      <c r="H103" s="4">
        <f>('Measure List'!H103)*'Measures Weighted'!$B$103</f>
        <v>3.1081641342226916E-3</v>
      </c>
      <c r="I103" s="4">
        <f>('Measure List'!I103)*'Measures Weighted'!$B$103</f>
        <v>1.8648984805336149E-3</v>
      </c>
      <c r="J103" s="4">
        <f>('Measure List'!J103)*'Measures Weighted'!$B$103</f>
        <v>0.10526315867900848</v>
      </c>
      <c r="L103">
        <f t="shared" si="14"/>
        <v>1.8648984805336149E-3</v>
      </c>
      <c r="M103">
        <f t="shared" si="15"/>
        <v>0.10526315867900848</v>
      </c>
      <c r="N103">
        <v>0.09</v>
      </c>
      <c r="O103">
        <v>5.08</v>
      </c>
      <c r="P103">
        <v>0.09</v>
      </c>
      <c r="Q103">
        <v>5.08</v>
      </c>
    </row>
    <row r="104" spans="1:17" x14ac:dyDescent="0.25">
      <c r="A104" t="s">
        <v>107</v>
      </c>
      <c r="B104">
        <v>0.15789473056793213</v>
      </c>
      <c r="C104" s="4">
        <f>('Measure List'!C104)*'Measures Weighted'!$B$104</f>
        <v>0.15789473056793213</v>
      </c>
      <c r="D104" s="4">
        <f>('Measure List'!D104)*'Measures Weighted'!$B$104</f>
        <v>0.15789473056793213</v>
      </c>
      <c r="E104" s="4">
        <f>('Measure List'!E104)*'Measures Weighted'!$B$104</f>
        <v>0.15789473056793213</v>
      </c>
      <c r="F104" s="4">
        <f>('Measure List'!F104)*'Measures Weighted'!$B$104</f>
        <v>0.15789473056793213</v>
      </c>
      <c r="G104" s="4">
        <f>('Measure List'!G104)*'Measures Weighted'!$B$104</f>
        <v>0.15789473056793213</v>
      </c>
      <c r="H104" s="4">
        <f>('Measure List'!H104)*'Measures Weighted'!$B$104</f>
        <v>0.15789473056793213</v>
      </c>
      <c r="I104" s="4">
        <f>('Measure List'!I104)*'Measures Weighted'!$B$104</f>
        <v>0.15789473056793213</v>
      </c>
      <c r="J104" s="4">
        <f>('Measure List'!J104)*'Measures Weighted'!$B$104</f>
        <v>0.15789473056793213</v>
      </c>
      <c r="L104">
        <f t="shared" si="14"/>
        <v>0.15789473056793213</v>
      </c>
      <c r="M104">
        <f t="shared" si="15"/>
        <v>0.15789473056793213</v>
      </c>
    </row>
    <row r="105" spans="1:17" x14ac:dyDescent="0.25">
      <c r="A105" t="s">
        <v>108</v>
      </c>
      <c r="B105">
        <v>0.10526315867900848</v>
      </c>
      <c r="C105" s="4">
        <f>('Measure List'!C105)*'Measures Weighted'!$B$105</f>
        <v>5.0877193361520766E-2</v>
      </c>
      <c r="D105" s="4">
        <f>('Measure List'!D105)*'Measures Weighted'!$B$105</f>
        <v>2.9824561625719077E-2</v>
      </c>
      <c r="E105" s="4">
        <f>('Measure List'!E105)*'Measures Weighted'!$B$105</f>
        <v>5.2631579339504242E-2</v>
      </c>
      <c r="F105" s="4">
        <f>('Measure List'!F105)*'Measures Weighted'!$B$105</f>
        <v>4.3859649449586868E-2</v>
      </c>
      <c r="G105" s="4">
        <f>('Measure List'!G105)*'Measures Weighted'!$B$105</f>
        <v>4.5614035427570344E-2</v>
      </c>
      <c r="H105" s="4">
        <f>('Measure List'!H105)*'Measures Weighted'!$B$105</f>
        <v>3.6842105537652964E-2</v>
      </c>
      <c r="I105" s="4">
        <f>('Measure List'!I105)*'Measures Weighted'!$B$105</f>
        <v>0.10526315867900848</v>
      </c>
      <c r="J105" s="4">
        <f>('Measure List'!J105)*'Measures Weighted'!$B$105</f>
        <v>7.1929825097322472E-2</v>
      </c>
      <c r="L105">
        <f t="shared" si="14"/>
        <v>2.9824561625719077E-2</v>
      </c>
      <c r="M105">
        <f t="shared" si="15"/>
        <v>0.10526315867900848</v>
      </c>
      <c r="N105">
        <v>0.17</v>
      </c>
      <c r="O105">
        <v>0.6</v>
      </c>
    </row>
    <row r="106" spans="1:17" x14ac:dyDescent="0.25">
      <c r="A106" t="s">
        <v>109</v>
      </c>
      <c r="B106">
        <v>0.17543859779834747</v>
      </c>
      <c r="C106" s="4">
        <f>('Measure List'!C106)*'Measures Weighted'!$B$106</f>
        <v>0.17543859779834747</v>
      </c>
      <c r="D106" s="4">
        <f>('Measure List'!D106)*'Measures Weighted'!$B$106</f>
        <v>0.17543859779834747</v>
      </c>
      <c r="E106" s="4">
        <f>('Measure List'!E106)*'Measures Weighted'!$B$106</f>
        <v>0.17543859779834747</v>
      </c>
      <c r="F106" s="4">
        <f>('Measure List'!F106)*'Measures Weighted'!$B$106</f>
        <v>0.17543859779834747</v>
      </c>
      <c r="G106" s="4">
        <f>('Measure List'!G106)*'Measures Weighted'!$B$106</f>
        <v>0.17543859779834747</v>
      </c>
      <c r="H106" s="4">
        <f>('Measure List'!H106)*'Measures Weighted'!$B$106</f>
        <v>0.17543859779834747</v>
      </c>
      <c r="I106" s="4">
        <f>('Measure List'!I106)*'Measures Weighted'!$B$106</f>
        <v>0.17543859779834747</v>
      </c>
      <c r="J106" s="4">
        <f>('Measure List'!J106)*'Measures Weighted'!$B$106</f>
        <v>0.17543859779834747</v>
      </c>
      <c r="L106">
        <f t="shared" si="14"/>
        <v>0.17543859779834747</v>
      </c>
      <c r="M106">
        <f t="shared" si="15"/>
        <v>0.17543859779834747</v>
      </c>
    </row>
    <row r="107" spans="1:17" x14ac:dyDescent="0.25">
      <c r="A107" t="s">
        <v>110</v>
      </c>
      <c r="B107">
        <v>0.15789473056793213</v>
      </c>
      <c r="C107" s="4">
        <f>('Measure List'!C107)*'Measures Weighted'!B107</f>
        <v>0</v>
      </c>
      <c r="D107" s="4">
        <f>('Measure List'!D107)*'Measures Weighted'!C107</f>
        <v>0</v>
      </c>
      <c r="E107" s="4">
        <f>('Measure List'!E107)*'Measures Weighted'!D107</f>
        <v>0</v>
      </c>
      <c r="F107" s="4">
        <f>('Measure List'!F107)*'Measures Weighted'!E107</f>
        <v>0</v>
      </c>
      <c r="G107" s="4">
        <f>('Measure List'!G107)*'Measures Weighted'!F107</f>
        <v>0</v>
      </c>
      <c r="H107" s="4">
        <f>('Measure List'!H107)*'Measures Weighted'!G107</f>
        <v>0</v>
      </c>
      <c r="I107" s="4">
        <f>('Measure List'!I107)*'Measures Weighted'!H107</f>
        <v>0</v>
      </c>
      <c r="J107" s="4">
        <f>('Measure List'!J107)*'Measures Weighted'!I107</f>
        <v>0</v>
      </c>
      <c r="L107">
        <f t="shared" si="14"/>
        <v>0</v>
      </c>
      <c r="M107">
        <f t="shared" si="15"/>
        <v>0</v>
      </c>
    </row>
    <row r="108" spans="1:17" x14ac:dyDescent="0.25">
      <c r="A108" s="7" t="s">
        <v>111</v>
      </c>
      <c r="C108" s="1">
        <f>SUBTOTAL(109,C109:C111)</f>
        <v>0.39750865329939677</v>
      </c>
      <c r="D108" s="1">
        <f t="shared" ref="D108:J108" si="17">SUBTOTAL(109,D109:D111)</f>
        <v>0.33502018806768563</v>
      </c>
      <c r="E108" s="1">
        <f t="shared" si="17"/>
        <v>0.27395780877940712</v>
      </c>
      <c r="F108" s="1">
        <f t="shared" si="17"/>
        <v>0.11517680932837585</v>
      </c>
      <c r="G108" s="1">
        <f t="shared" si="17"/>
        <v>0.35414231707411864</v>
      </c>
      <c r="H108" s="1">
        <f t="shared" si="17"/>
        <v>0.21056150265149434</v>
      </c>
      <c r="I108" s="1">
        <f>SUBTOTAL(109,I109:I111)</f>
        <v>0.32623925509206164</v>
      </c>
      <c r="J108" s="1">
        <f t="shared" si="17"/>
        <v>0.20140670818568188</v>
      </c>
    </row>
    <row r="109" spans="1:17" x14ac:dyDescent="0.25">
      <c r="A109" t="s">
        <v>112</v>
      </c>
      <c r="B109">
        <v>0.31034481525421143</v>
      </c>
      <c r="C109" s="4">
        <f>('Measure List'!C109)*'Measures Weighted'!$B$109</f>
        <v>0.15827585577964784</v>
      </c>
      <c r="D109" s="4">
        <f>('Measure List'!D109)*'Measures Weighted'!$B$109</f>
        <v>0.16448275208473206</v>
      </c>
      <c r="E109" s="4">
        <f>('Measure List'!E109)*'Measures Weighted'!$B$109</f>
        <v>0.14896551132202149</v>
      </c>
      <c r="F109" s="4">
        <f>('Measure List'!F109)*'Measures Weighted'!$B$109</f>
        <v>7.1379307508468631E-2</v>
      </c>
      <c r="G109" s="4">
        <f>('Measure List'!G109)*'Measures Weighted'!$B$109</f>
        <v>0.31034481525421143</v>
      </c>
      <c r="H109" s="4">
        <f>('Measure List'!H109)*'Measures Weighted'!$B$109</f>
        <v>0.17999999284744261</v>
      </c>
      <c r="I109" s="4">
        <f>('Measure List'!I109)*'Measures Weighted'!$B$109</f>
        <v>0.31034481525421143</v>
      </c>
      <c r="J109" s="4">
        <f>('Measure List'!J109)*'Measures Weighted'!$B$109</f>
        <v>0.18931033730506897</v>
      </c>
      <c r="L109">
        <f t="shared" si="14"/>
        <v>7.1379307508468631E-2</v>
      </c>
      <c r="M109">
        <f t="shared" si="15"/>
        <v>0.31034481525421143</v>
      </c>
      <c r="N109">
        <v>23</v>
      </c>
      <c r="O109">
        <v>100</v>
      </c>
    </row>
    <row r="110" spans="1:17" x14ac:dyDescent="0.25">
      <c r="A110" t="s">
        <v>113</v>
      </c>
      <c r="B110">
        <v>0.34482759237289429</v>
      </c>
      <c r="C110" s="4">
        <f>('Measure List'!C110)*'Measures Weighted'!B110</f>
        <v>0</v>
      </c>
      <c r="D110" s="4">
        <f>('Measure List'!D110)*'Measures Weighted'!C110</f>
        <v>0</v>
      </c>
      <c r="E110" s="4">
        <f>('Measure List'!E110)*'Measures Weighted'!D110</f>
        <v>0</v>
      </c>
      <c r="F110" s="4">
        <f>('Measure List'!F110)*'Measures Weighted'!E110</f>
        <v>0</v>
      </c>
      <c r="G110" s="4">
        <f>('Measure List'!G110)*'Measures Weighted'!F110</f>
        <v>0</v>
      </c>
      <c r="H110" s="4">
        <f>('Measure List'!H110)*'Measures Weighted'!G110</f>
        <v>0</v>
      </c>
      <c r="I110" s="4">
        <f>('Measure List'!I110)*'Measures Weighted'!H110</f>
        <v>0</v>
      </c>
      <c r="J110" s="4">
        <f>('Measure List'!J110)*'Measures Weighted'!I110</f>
        <v>0</v>
      </c>
      <c r="L110">
        <f t="shared" si="14"/>
        <v>0</v>
      </c>
      <c r="M110">
        <f t="shared" si="15"/>
        <v>0</v>
      </c>
    </row>
    <row r="111" spans="1:17" x14ac:dyDescent="0.25">
      <c r="A111" t="s">
        <v>114</v>
      </c>
      <c r="B111">
        <v>0.34482759237289429</v>
      </c>
      <c r="C111" s="4">
        <f>('Measure List'!C111)*'Measures Weighted'!B111</f>
        <v>0.23923279751974894</v>
      </c>
      <c r="D111" s="4">
        <f>('Measure List'!D111)*'Measures Weighted'!C111</f>
        <v>0.17053743598295357</v>
      </c>
      <c r="E111" s="4">
        <f>('Measure List'!E111)*'Measures Weighted'!D111</f>
        <v>0.12499229745738565</v>
      </c>
      <c r="F111" s="4">
        <f>('Measure List'!F111)*'Measures Weighted'!E111</f>
        <v>4.3797501819907221E-2</v>
      </c>
      <c r="G111" s="4">
        <f>('Measure List'!G111)*'Measures Weighted'!F111</f>
        <v>4.3797501819907221E-2</v>
      </c>
      <c r="H111" s="4">
        <f>('Measure List'!H111)*'Measures Weighted'!G111</f>
        <v>3.0561509804051725E-2</v>
      </c>
      <c r="I111" s="4">
        <f>('Measure List'!I111)*'Measures Weighted'!H111</f>
        <v>1.5894439837850195E-2</v>
      </c>
      <c r="J111" s="4">
        <f>('Measure List'!J111)*'Measures Weighted'!I111</f>
        <v>1.2096370880612901E-2</v>
      </c>
      <c r="L111">
        <f t="shared" si="14"/>
        <v>1.2096370880612901E-2</v>
      </c>
      <c r="M111">
        <f t="shared" si="15"/>
        <v>0.23923279751974894</v>
      </c>
      <c r="N111">
        <v>34.9</v>
      </c>
      <c r="O111">
        <v>99.6</v>
      </c>
    </row>
    <row r="112" spans="1:17" x14ac:dyDescent="0.25">
      <c r="A112" s="7" t="s">
        <v>115</v>
      </c>
      <c r="C112" s="1">
        <f>SUM(C113:C115)</f>
        <v>0.22428043129789921</v>
      </c>
      <c r="D112" s="1">
        <f t="shared" ref="D112:J112" si="18">SUM(D113:D115)</f>
        <v>0.21573641486750303</v>
      </c>
      <c r="E112" s="1">
        <f t="shared" si="18"/>
        <v>0.16447231628512607</v>
      </c>
      <c r="F112" s="1">
        <f t="shared" si="18"/>
        <v>0.1441802772629352</v>
      </c>
      <c r="G112" s="1">
        <f t="shared" si="18"/>
        <v>0.15592829985472995</v>
      </c>
      <c r="H112" s="1">
        <f t="shared" si="18"/>
        <v>0.13435465836797961</v>
      </c>
      <c r="I112" s="1">
        <f t="shared" si="18"/>
        <v>0.27981653809547424</v>
      </c>
      <c r="J112" s="1">
        <f t="shared" si="18"/>
        <v>0.20826040049090641</v>
      </c>
    </row>
    <row r="113" spans="1:15" x14ac:dyDescent="0.25">
      <c r="A113" t="s">
        <v>116</v>
      </c>
      <c r="B113">
        <v>0.35779818892478943</v>
      </c>
      <c r="C113" s="4">
        <f>('Measure List'!C113)*'Measures Weighted'!B113</f>
        <v>0</v>
      </c>
      <c r="D113" s="4">
        <f>('Measure List'!D113)*'Measures Weighted'!C113</f>
        <v>0</v>
      </c>
      <c r="E113" s="4">
        <f>('Measure List'!E113)*'Measures Weighted'!D113</f>
        <v>0</v>
      </c>
      <c r="F113" s="4">
        <f>('Measure List'!F113)*'Measures Weighted'!E113</f>
        <v>0</v>
      </c>
      <c r="G113" s="4">
        <f>('Measure List'!G113)*'Measures Weighted'!F113</f>
        <v>0</v>
      </c>
      <c r="H113" s="4">
        <f>('Measure List'!H113)*'Measures Weighted'!G113</f>
        <v>0</v>
      </c>
      <c r="I113" s="4">
        <f>('Measure List'!I113)*'Measures Weighted'!H113</f>
        <v>0</v>
      </c>
      <c r="J113" s="4">
        <f>('Measure List'!J113)*'Measures Weighted'!I113</f>
        <v>0</v>
      </c>
      <c r="L113">
        <f t="shared" si="14"/>
        <v>0</v>
      </c>
      <c r="M113">
        <f t="shared" si="15"/>
        <v>0</v>
      </c>
    </row>
    <row r="114" spans="1:15" x14ac:dyDescent="0.25">
      <c r="A114" t="s">
        <v>117</v>
      </c>
      <c r="B114">
        <v>0.3623853325843811</v>
      </c>
      <c r="C114" s="4">
        <f>('Measure List'!C114)*'Measures Weighted'!B114</f>
        <v>0</v>
      </c>
      <c r="D114" s="4">
        <f>('Measure List'!D114)*'Measures Weighted'!C114</f>
        <v>0</v>
      </c>
      <c r="E114" s="4">
        <f>('Measure List'!E114)*'Measures Weighted'!D114</f>
        <v>0</v>
      </c>
      <c r="F114" s="4">
        <f>('Measure List'!F114)*'Measures Weighted'!E114</f>
        <v>0</v>
      </c>
      <c r="G114" s="4">
        <f>('Measure List'!G114)*'Measures Weighted'!F114</f>
        <v>0</v>
      </c>
      <c r="H114" s="4">
        <f>('Measure List'!H114)*'Measures Weighted'!G114</f>
        <v>0</v>
      </c>
      <c r="I114" s="4">
        <f>('Measure List'!I114)*'Measures Weighted'!H114</f>
        <v>0</v>
      </c>
      <c r="J114" s="4">
        <f>('Measure List'!J114)*'Measures Weighted'!I114</f>
        <v>0</v>
      </c>
      <c r="L114">
        <f t="shared" si="14"/>
        <v>0</v>
      </c>
      <c r="M114">
        <f t="shared" si="15"/>
        <v>0</v>
      </c>
    </row>
    <row r="115" spans="1:15" x14ac:dyDescent="0.25">
      <c r="A115" t="s">
        <v>118</v>
      </c>
      <c r="B115">
        <v>0.27981653809547424</v>
      </c>
      <c r="C115" s="4">
        <f>('Measure List'!C115)*'Measures Weighted'!$B$115</f>
        <v>0.22428043129789921</v>
      </c>
      <c r="D115" s="4">
        <f>('Measure List'!D115)*'Measures Weighted'!$B$115</f>
        <v>0.21573641486750303</v>
      </c>
      <c r="E115" s="4">
        <f>('Measure List'!E115)*'Measures Weighted'!$B$115</f>
        <v>0.16447231628512607</v>
      </c>
      <c r="F115" s="4">
        <f>('Measure List'!F115)*'Measures Weighted'!$B$115</f>
        <v>0.1441802772629352</v>
      </c>
      <c r="G115" s="4">
        <f>('Measure List'!G115)*'Measures Weighted'!$B$115</f>
        <v>0.15592829985472995</v>
      </c>
      <c r="H115" s="4">
        <f>('Measure List'!H115)*'Measures Weighted'!$B$115</f>
        <v>0.13435465836797961</v>
      </c>
      <c r="I115" s="4">
        <f>('Measure List'!I115)*'Measures Weighted'!$B$115</f>
        <v>0.27981653809547424</v>
      </c>
      <c r="J115" s="4">
        <f>('Measure List'!J115)*'Measures Weighted'!$B$115</f>
        <v>0.20826040049090641</v>
      </c>
      <c r="L115">
        <f t="shared" si="14"/>
        <v>0.13435465836797961</v>
      </c>
      <c r="M115">
        <f t="shared" si="15"/>
        <v>0.27981653809547424</v>
      </c>
      <c r="N115">
        <v>12.58</v>
      </c>
      <c r="O115">
        <v>26.2</v>
      </c>
    </row>
    <row r="116" spans="1:15" x14ac:dyDescent="0.25">
      <c r="A116" s="2" t="s">
        <v>119</v>
      </c>
      <c r="C116" s="4"/>
      <c r="D116" s="4"/>
      <c r="E116" s="4"/>
      <c r="F116" s="4"/>
      <c r="G116" s="4"/>
      <c r="H116" s="4"/>
      <c r="I116" s="4"/>
      <c r="J116" s="4"/>
    </row>
    <row r="117" spans="1:15" x14ac:dyDescent="0.25">
      <c r="A117" s="7" t="s">
        <v>120</v>
      </c>
      <c r="C117" s="1">
        <f>SUM(C119:C120)</f>
        <v>0.90695180654678498</v>
      </c>
      <c r="D117" s="1">
        <f t="shared" ref="D117:J117" si="19">SUM(D119:D120)</f>
        <v>0.88696098373457066</v>
      </c>
      <c r="E117" s="1">
        <f t="shared" si="19"/>
        <v>0.92439834281926281</v>
      </c>
      <c r="F117" s="1">
        <f t="shared" si="19"/>
        <v>0.98073611619913914</v>
      </c>
      <c r="G117" s="1">
        <f t="shared" si="19"/>
        <v>1</v>
      </c>
      <c r="H117" s="1">
        <f t="shared" si="19"/>
        <v>0.90368058099569537</v>
      </c>
      <c r="I117" s="1">
        <f t="shared" si="19"/>
        <v>0.80917850951977377</v>
      </c>
      <c r="J117" s="1">
        <f t="shared" si="19"/>
        <v>0.89423037384810322</v>
      </c>
    </row>
    <row r="118" spans="1:15" hidden="1" x14ac:dyDescent="0.25">
      <c r="A118" t="s">
        <v>122</v>
      </c>
      <c r="C118" s="4">
        <f>('Measure List'!C118)*'Measures Weighted'!B118</f>
        <v>0</v>
      </c>
      <c r="D118">
        <v>1</v>
      </c>
      <c r="E118">
        <v>1</v>
      </c>
      <c r="F118">
        <v>1</v>
      </c>
      <c r="G118">
        <v>1</v>
      </c>
      <c r="H118">
        <v>1</v>
      </c>
      <c r="I118">
        <v>1</v>
      </c>
      <c r="J118">
        <v>1</v>
      </c>
      <c r="L118">
        <f t="shared" si="14"/>
        <v>0</v>
      </c>
      <c r="M118">
        <f t="shared" si="15"/>
        <v>1</v>
      </c>
    </row>
    <row r="119" spans="1:15" x14ac:dyDescent="0.25">
      <c r="A119" t="s">
        <v>121</v>
      </c>
      <c r="B119">
        <v>0.56737589836120605</v>
      </c>
      <c r="C119" s="4">
        <f>('Measure List'!C119)*'Measures Weighted'!$B$119</f>
        <v>0.47432770490799103</v>
      </c>
      <c r="D119" s="4">
        <f>('Measure List'!D119)*'Measures Weighted'!$B$119</f>
        <v>0.45433688209577677</v>
      </c>
      <c r="E119" s="4">
        <f>('Measure List'!E119)*'Measures Weighted'!$B$119</f>
        <v>0.49177424118046886</v>
      </c>
      <c r="F119" s="4">
        <f>('Measure List'!F119)*'Measures Weighted'!$B$119</f>
        <v>0.5481120145603452</v>
      </c>
      <c r="G119" s="4">
        <f>('Measure List'!G119)*'Measures Weighted'!$B$119</f>
        <v>0.56737589836120605</v>
      </c>
      <c r="H119" s="4">
        <f>('Measure List'!H119)*'Measures Weighted'!$B$119</f>
        <v>0.47105647935690137</v>
      </c>
      <c r="I119" s="4">
        <f>('Measure List'!I119)*'Measures Weighted'!$B$119</f>
        <v>0.37655440788097982</v>
      </c>
      <c r="J119" s="4">
        <f>('Measure List'!J119)*'Measures Weighted'!$B$119</f>
        <v>0.46160627220930922</v>
      </c>
      <c r="L119">
        <f t="shared" si="14"/>
        <v>0.37655440788097982</v>
      </c>
      <c r="M119">
        <f t="shared" si="15"/>
        <v>0.56737589836120605</v>
      </c>
      <c r="N119">
        <v>103.6</v>
      </c>
      <c r="O119">
        <v>156.1</v>
      </c>
    </row>
    <row r="120" spans="1:15" x14ac:dyDescent="0.25">
      <c r="A120" t="s">
        <v>123</v>
      </c>
      <c r="B120">
        <v>0.43262410163879395</v>
      </c>
      <c r="C120" s="4">
        <f>('Measure List'!C120)*'Measures Weighted'!B120</f>
        <v>0.43262410163879395</v>
      </c>
      <c r="D120" s="4">
        <f>('Measure List'!D120)*'Measures Weighted'!C120</f>
        <v>0.43262410163879395</v>
      </c>
      <c r="E120" s="4">
        <f>('Measure List'!E120)*'Measures Weighted'!D120</f>
        <v>0.43262410163879395</v>
      </c>
      <c r="F120" s="4">
        <f>('Measure List'!F120)*'Measures Weighted'!E120</f>
        <v>0.43262410163879395</v>
      </c>
      <c r="G120" s="4">
        <f>('Measure List'!G120)*'Measures Weighted'!F120</f>
        <v>0.43262410163879395</v>
      </c>
      <c r="H120" s="4">
        <f>('Measure List'!H120)*'Measures Weighted'!G120</f>
        <v>0.43262410163879395</v>
      </c>
      <c r="I120" s="4">
        <f>('Measure List'!I120)*'Measures Weighted'!H120</f>
        <v>0.43262410163879395</v>
      </c>
      <c r="J120" s="4">
        <f>('Measure List'!J120)*'Measures Weighted'!I120</f>
        <v>0.43262410163879395</v>
      </c>
      <c r="L120">
        <f t="shared" si="14"/>
        <v>0.43262410163879395</v>
      </c>
      <c r="M120">
        <f t="shared" si="15"/>
        <v>0.43262410163879395</v>
      </c>
    </row>
    <row r="121" spans="1:15" x14ac:dyDescent="0.25">
      <c r="A121" s="7" t="s">
        <v>124</v>
      </c>
      <c r="C121" s="1">
        <f>SUBTOTAL(109,C122:C126)</f>
        <v>0.89236180718227054</v>
      </c>
      <c r="D121" s="1">
        <f t="shared" ref="D121:J121" si="20">SUBTOTAL(109,D122:D126)</f>
        <v>0.87336246321973443</v>
      </c>
      <c r="E121" s="1">
        <f t="shared" si="20"/>
        <v>0.90901354786486199</v>
      </c>
      <c r="F121" s="1">
        <f t="shared" si="20"/>
        <v>0.95205598675237479</v>
      </c>
      <c r="G121" s="1">
        <f t="shared" si="20"/>
        <v>0.88983855079591367</v>
      </c>
      <c r="H121" s="1">
        <f t="shared" si="20"/>
        <v>0.99431160482409442</v>
      </c>
      <c r="I121" s="1">
        <f t="shared" si="20"/>
        <v>0.82815423782015207</v>
      </c>
      <c r="J121" s="1">
        <f t="shared" si="20"/>
        <v>0.88280127239542483</v>
      </c>
    </row>
    <row r="122" spans="1:15" x14ac:dyDescent="0.25">
      <c r="A122" t="s">
        <v>125</v>
      </c>
      <c r="B122">
        <v>0.20785218477249146</v>
      </c>
      <c r="C122" s="4">
        <f>('Measure List'!C122)*'Measures Weighted'!$B$122</f>
        <v>0.20552481319450491</v>
      </c>
      <c r="D122" s="4">
        <f>('Measure List'!D122)*'Measures Weighted'!$B$122</f>
        <v>0.20418209882258959</v>
      </c>
      <c r="E122" s="4">
        <f>('Measure List'!E122)*'Measures Weighted'!$B$122</f>
        <v>0.20606189894327104</v>
      </c>
      <c r="F122" s="4">
        <f>('Measure List'!F122)*'Measures Weighted'!$B$122</f>
        <v>0.20371214879241922</v>
      </c>
      <c r="G122" s="4">
        <f>('Measure List'!G122)*'Measures Weighted'!$B$122</f>
        <v>0.20785218477249146</v>
      </c>
      <c r="H122" s="4">
        <f>('Measure List'!H122)*'Measures Weighted'!$B$122</f>
        <v>0.2047863202899515</v>
      </c>
      <c r="I122" s="4">
        <f>('Measure List'!I122)*'Measures Weighted'!$B$122</f>
        <v>0.20386879880247599</v>
      </c>
      <c r="J122" s="4">
        <f>('Measure List'!J122)*'Measures Weighted'!$B$122</f>
        <v>0.20098196290285811</v>
      </c>
      <c r="L122">
        <f t="shared" si="14"/>
        <v>0.20098196290285811</v>
      </c>
      <c r="M122">
        <f t="shared" si="15"/>
        <v>0.20785218477249146</v>
      </c>
      <c r="N122">
        <v>89.81</v>
      </c>
      <c r="O122">
        <v>92.88</v>
      </c>
    </row>
    <row r="123" spans="1:15" x14ac:dyDescent="0.25">
      <c r="A123" t="s">
        <v>126</v>
      </c>
      <c r="B123">
        <v>0.19630484282970428</v>
      </c>
      <c r="C123" s="4">
        <f>('Measure List'!C123)*'Measures Weighted'!$B$123</f>
        <v>0.18012719895566962</v>
      </c>
      <c r="D123" s="4">
        <f>('Measure List'!D123)*'Measures Weighted'!$B$123</f>
        <v>0.17553950890183892</v>
      </c>
      <c r="E123" s="4">
        <f>('Measure List'!E123)*'Measures Weighted'!$B$123</f>
        <v>0.18109302844068662</v>
      </c>
      <c r="F123" s="4">
        <f>('Measure List'!F123)*'Measures Weighted'!$B$123</f>
        <v>0.18712946272204284</v>
      </c>
      <c r="G123" s="4">
        <f>('Measure List'!G123)*'Measures Weighted'!$B$123</f>
        <v>0.18833674957831406</v>
      </c>
      <c r="H123" s="4">
        <f>('Measure List'!H123)*'Measures Weighted'!$B$123</f>
        <v>0.19630484282970428</v>
      </c>
      <c r="I123" s="4">
        <f>('Measure List'!I123)*'Measures Weighted'!$B$123</f>
        <v>0.16732995827919442</v>
      </c>
      <c r="J123" s="4">
        <f>('Measure List'!J123)*'Measures Weighted'!$B$123</f>
        <v>0.17602242364434739</v>
      </c>
      <c r="L123">
        <f t="shared" si="14"/>
        <v>0.16732995827919442</v>
      </c>
      <c r="M123">
        <f t="shared" si="15"/>
        <v>0.19630484282970428</v>
      </c>
      <c r="N123">
        <v>69.3</v>
      </c>
      <c r="O123">
        <v>81.3</v>
      </c>
    </row>
    <row r="124" spans="1:15" x14ac:dyDescent="0.25">
      <c r="A124" t="s">
        <v>127</v>
      </c>
      <c r="B124">
        <v>0.19630484282970428</v>
      </c>
      <c r="C124" s="4">
        <f>('Measure List'!C124)*'Measures Weighted'!$B$124</f>
        <v>0.18608063226565719</v>
      </c>
      <c r="D124" s="4">
        <f>('Measure List'!D124)*'Measures Weighted'!$B$124</f>
        <v>0.18233175505883992</v>
      </c>
      <c r="E124" s="4">
        <f>('Measure List'!E124)*'Measures Weighted'!$B$124</f>
        <v>0.18914789543487132</v>
      </c>
      <c r="F124" s="4">
        <f>('Measure List'!F124)*'Measures Weighted'!$B$124</f>
        <v>0.18880708841606972</v>
      </c>
      <c r="G124" s="4">
        <f>('Measure List'!G124)*'Measures Weighted'!$B$124</f>
        <v>0.18165014102123675</v>
      </c>
      <c r="H124" s="4">
        <f>('Measure List'!H124)*'Measures Weighted'!$B$124</f>
        <v>0.19630484282970428</v>
      </c>
      <c r="I124" s="4">
        <f>('Measure List'!I124)*'Measures Weighted'!$B$124</f>
        <v>0.16290575498715043</v>
      </c>
      <c r="J124" s="4">
        <f>('Measure List'!J124)*'Measures Weighted'!$B$124</f>
        <v>0.1765380357392132</v>
      </c>
      <c r="L124">
        <f t="shared" si="14"/>
        <v>0.16290575498715043</v>
      </c>
      <c r="M124">
        <f t="shared" si="15"/>
        <v>0.19630484282970428</v>
      </c>
      <c r="N124">
        <v>47.8</v>
      </c>
      <c r="O124">
        <v>57.6</v>
      </c>
    </row>
    <row r="125" spans="1:15" x14ac:dyDescent="0.25">
      <c r="A125" t="s">
        <v>128</v>
      </c>
      <c r="B125">
        <v>0.20554271340370178</v>
      </c>
      <c r="C125" s="4">
        <f>('Measure List'!C125)*'Measures Weighted'!$B$125</f>
        <v>0.20292022741381979</v>
      </c>
      <c r="D125" s="4">
        <f>('Measure List'!D125)*'Measures Weighted'!$B$125</f>
        <v>0.20292022741381979</v>
      </c>
      <c r="E125" s="4">
        <f>('Measure List'!E125)*'Measures Weighted'!$B$125</f>
        <v>0.20292022741381979</v>
      </c>
      <c r="F125" s="4">
        <f>('Measure List'!F125)*'Measures Weighted'!$B$125</f>
        <v>0.20292022741381979</v>
      </c>
      <c r="G125" s="4">
        <f>('Measure List'!G125)*'Measures Weighted'!$B$125</f>
        <v>0.20292022741381979</v>
      </c>
      <c r="H125" s="4">
        <f>('Measure List'!H125)*'Measures Weighted'!$B$125</f>
        <v>0.20292022741381979</v>
      </c>
      <c r="I125" s="4">
        <f>('Measure List'!I125)*'Measures Weighted'!$B$125</f>
        <v>0.20292022741381979</v>
      </c>
      <c r="J125" s="4">
        <f>('Measure List'!J125)*'Measures Weighted'!$B$125</f>
        <v>0.20292022741381979</v>
      </c>
      <c r="L125">
        <f t="shared" si="14"/>
        <v>0.20292022741381979</v>
      </c>
      <c r="M125">
        <f t="shared" si="15"/>
        <v>0.20292022741381979</v>
      </c>
      <c r="N125">
        <v>93.53</v>
      </c>
      <c r="O125">
        <v>95.62</v>
      </c>
    </row>
    <row r="126" spans="1:15" x14ac:dyDescent="0.25">
      <c r="A126" t="s">
        <v>129</v>
      </c>
      <c r="B126">
        <v>0.19399537146091461</v>
      </c>
      <c r="C126" s="4">
        <f>('Measure List'!C126)*'Measures Weighted'!$B$126</f>
        <v>0.117708935352619</v>
      </c>
      <c r="D126" s="4">
        <f>('Measure List'!D126)*'Measures Weighted'!$B$126</f>
        <v>0.10838887302264624</v>
      </c>
      <c r="E126" s="4">
        <f>('Measure List'!E126)*'Measures Weighted'!$B$126</f>
        <v>0.12979049763221331</v>
      </c>
      <c r="F126" s="4">
        <f>('Measure List'!F126)*'Measures Weighted'!$B$126</f>
        <v>0.16948705940802328</v>
      </c>
      <c r="G126" s="4">
        <f>('Measure List'!G126)*'Measures Weighted'!$B$126</f>
        <v>0.10907924801005163</v>
      </c>
      <c r="H126" s="4">
        <f>('Measure List'!H126)*'Measures Weighted'!$B$126</f>
        <v>0.19399537146091461</v>
      </c>
      <c r="I126" s="4">
        <f>('Measure List'!I126)*'Measures Weighted'!$B$126</f>
        <v>9.112949833751148E-2</v>
      </c>
      <c r="J126" s="4">
        <f>('Measure List'!J126)*'Measures Weighted'!$B$126</f>
        <v>0.12633862269518639</v>
      </c>
      <c r="L126">
        <f t="shared" si="14"/>
        <v>9.112949833751148E-2</v>
      </c>
      <c r="M126">
        <f t="shared" si="15"/>
        <v>0.19399537146091461</v>
      </c>
      <c r="N126">
        <v>26.4</v>
      </c>
      <c r="O126">
        <v>56.2</v>
      </c>
    </row>
    <row r="127" spans="1:15" x14ac:dyDescent="0.25">
      <c r="A127" s="2" t="s">
        <v>130</v>
      </c>
      <c r="C127" s="4"/>
      <c r="D127" s="4"/>
      <c r="E127" s="4"/>
      <c r="F127" s="4"/>
      <c r="G127" s="4"/>
      <c r="H127" s="4"/>
      <c r="I127" s="4"/>
      <c r="J127" s="4"/>
    </row>
    <row r="128" spans="1:15" x14ac:dyDescent="0.25">
      <c r="A128" s="7" t="s">
        <v>131</v>
      </c>
      <c r="C128" s="1">
        <f>SUBTOTAL(109,C129:C137)</f>
        <v>0.73666210433370183</v>
      </c>
      <c r="D128" s="1">
        <f t="shared" ref="D128:J128" si="21">SUBTOTAL(109,D129:D137)</f>
        <v>0.7928344658330867</v>
      </c>
      <c r="E128" s="1">
        <f t="shared" si="21"/>
        <v>0.73306131192989521</v>
      </c>
      <c r="F128" s="1">
        <f t="shared" si="21"/>
        <v>0.80003605064070016</v>
      </c>
      <c r="G128" s="1">
        <f t="shared" si="21"/>
        <v>0.77339018685253036</v>
      </c>
      <c r="H128" s="1">
        <f t="shared" si="21"/>
        <v>0.76978939444872374</v>
      </c>
      <c r="I128" s="1">
        <f t="shared" si="21"/>
        <v>0.84036492556333542</v>
      </c>
      <c r="J128" s="1">
        <f t="shared" si="21"/>
        <v>0.81587953721744977</v>
      </c>
    </row>
    <row r="129" spans="1:15" x14ac:dyDescent="0.25">
      <c r="A129" t="s">
        <v>132</v>
      </c>
      <c r="B129">
        <v>4.1505135595798492E-2</v>
      </c>
      <c r="C129" s="4">
        <f>('Measure List'!C129)*'Measures Weighted'!$B$129</f>
        <v>4.1505135595798492E-2</v>
      </c>
      <c r="D129" s="4">
        <f>('Measure List'!D129)*'Measures Weighted'!$B$129</f>
        <v>4.1505135595798492E-2</v>
      </c>
      <c r="E129" s="4">
        <f>('Measure List'!E129)*'Measures Weighted'!$B$129</f>
        <v>4.1505135595798492E-2</v>
      </c>
      <c r="F129" s="4">
        <f>('Measure List'!F129)*'Measures Weighted'!$B$129</f>
        <v>4.1505135595798492E-2</v>
      </c>
      <c r="G129" s="4">
        <f>('Measure List'!G129)*'Measures Weighted'!$B$129</f>
        <v>4.1505135595798492E-2</v>
      </c>
      <c r="H129" s="4">
        <f>('Measure List'!H129)*'Measures Weighted'!$B$129</f>
        <v>4.1505135595798492E-2</v>
      </c>
      <c r="I129" s="4">
        <f>('Measure List'!I129)*'Measures Weighted'!$B$129</f>
        <v>4.1505135595798492E-2</v>
      </c>
      <c r="J129" s="4">
        <f>('Measure List'!J129)*'Measures Weighted'!$B$129</f>
        <v>4.1505135595798492E-2</v>
      </c>
      <c r="L129">
        <f t="shared" si="14"/>
        <v>4.1505135595798492E-2</v>
      </c>
      <c r="M129">
        <f t="shared" si="15"/>
        <v>4.1505135595798492E-2</v>
      </c>
    </row>
    <row r="130" spans="1:15" x14ac:dyDescent="0.25">
      <c r="A130" t="s">
        <v>133</v>
      </c>
      <c r="B130">
        <v>4.1505135595798492E-2</v>
      </c>
      <c r="C130" s="4">
        <f>('Measure List'!C130)*'Measures Weighted'!$B$130</f>
        <v>4.1505135595798492E-2</v>
      </c>
      <c r="D130" s="4">
        <f>('Measure List'!D130)*'Measures Weighted'!$B$130</f>
        <v>4.1505135595798492E-2</v>
      </c>
      <c r="E130" s="4">
        <f>('Measure List'!E130)*'Measures Weighted'!$B$130</f>
        <v>4.1505135595798492E-2</v>
      </c>
      <c r="F130" s="4">
        <f>('Measure List'!F130)*'Measures Weighted'!$B$130</f>
        <v>4.1505135595798492E-2</v>
      </c>
      <c r="G130" s="4">
        <f>('Measure List'!G130)*'Measures Weighted'!$B$130</f>
        <v>4.1505135595798492E-2</v>
      </c>
      <c r="H130" s="4">
        <f>('Measure List'!H130)*'Measures Weighted'!$B$130</f>
        <v>4.1505135595798492E-2</v>
      </c>
      <c r="I130" s="4">
        <f>('Measure List'!I130)*'Measures Weighted'!$B$130</f>
        <v>4.1505135595798492E-2</v>
      </c>
      <c r="J130" s="4">
        <f>('Measure List'!J130)*'Measures Weighted'!$B$130</f>
        <v>4.1505135595798492E-2</v>
      </c>
      <c r="L130">
        <f t="shared" si="14"/>
        <v>4.1505135595798492E-2</v>
      </c>
      <c r="M130">
        <f t="shared" si="15"/>
        <v>4.1505135595798492E-2</v>
      </c>
    </row>
    <row r="131" spans="1:15" x14ac:dyDescent="0.25">
      <c r="A131" t="s">
        <v>134</v>
      </c>
      <c r="B131">
        <v>4.1505135595798492E-2</v>
      </c>
      <c r="C131" s="4">
        <f>('Measure List'!C131)*'Measures Weighted'!B131</f>
        <v>4.1505135595798492E-2</v>
      </c>
      <c r="D131" s="4">
        <f>('Measure List'!D131)*'Measures Weighted'!C131</f>
        <v>4.1505135595798492E-2</v>
      </c>
      <c r="E131" s="4">
        <f>('Measure List'!E131)*'Measures Weighted'!D131</f>
        <v>4.1505135595798492E-2</v>
      </c>
      <c r="F131" s="4">
        <f>('Measure List'!F131)*'Measures Weighted'!E131</f>
        <v>4.1505135595798492E-2</v>
      </c>
      <c r="G131" s="4">
        <f>('Measure List'!G131)*'Measures Weighted'!F131</f>
        <v>4.1505135595798492E-2</v>
      </c>
      <c r="H131" s="4">
        <f>('Measure List'!H131)*'Measures Weighted'!G131</f>
        <v>4.1505135595798492E-2</v>
      </c>
      <c r="I131" s="4">
        <f>('Measure List'!I131)*'Measures Weighted'!H131</f>
        <v>4.1505135595798492E-2</v>
      </c>
      <c r="J131" s="4">
        <f>('Measure List'!J131)*'Measures Weighted'!I131</f>
        <v>4.1505135595798492E-2</v>
      </c>
      <c r="L131">
        <f t="shared" si="14"/>
        <v>4.1505135595798492E-2</v>
      </c>
      <c r="M131">
        <f t="shared" si="15"/>
        <v>4.1505135595798492E-2</v>
      </c>
    </row>
    <row r="132" spans="1:15" x14ac:dyDescent="0.25">
      <c r="A132" t="s">
        <v>135</v>
      </c>
      <c r="B132">
        <v>4.1505135595798492E-2</v>
      </c>
      <c r="C132" s="4">
        <f>('Measure List'!C132)*'Measures Weighted'!B132</f>
        <v>4.1505135595798492E-2</v>
      </c>
      <c r="D132" s="4">
        <f>('Measure List'!D132)*'Measures Weighted'!C132</f>
        <v>4.1505135595798492E-2</v>
      </c>
      <c r="E132" s="4">
        <f>('Measure List'!E132)*'Measures Weighted'!D132</f>
        <v>4.1505135595798492E-2</v>
      </c>
      <c r="F132" s="4">
        <f>('Measure List'!F132)*'Measures Weighted'!E132</f>
        <v>4.1505135595798492E-2</v>
      </c>
      <c r="G132" s="4">
        <f>('Measure List'!G132)*'Measures Weighted'!F132</f>
        <v>4.1505135595798492E-2</v>
      </c>
      <c r="H132" s="4">
        <f>('Measure List'!H132)*'Measures Weighted'!G132</f>
        <v>4.1505135595798492E-2</v>
      </c>
      <c r="I132" s="4">
        <f>('Measure List'!I132)*'Measures Weighted'!H132</f>
        <v>4.1505135595798492E-2</v>
      </c>
      <c r="J132" s="4">
        <f>('Measure List'!J132)*'Measures Weighted'!I132</f>
        <v>4.1505135595798492E-2</v>
      </c>
      <c r="L132">
        <f t="shared" si="14"/>
        <v>4.1505135595798492E-2</v>
      </c>
      <c r="M132">
        <f t="shared" si="15"/>
        <v>4.1505135595798492E-2</v>
      </c>
    </row>
    <row r="133" spans="1:15" x14ac:dyDescent="0.25">
      <c r="A133" t="s">
        <v>136</v>
      </c>
      <c r="B133">
        <v>4.1505135595798492E-2</v>
      </c>
      <c r="C133" s="4">
        <f>('Measure List'!C133)*'Measures Weighted'!B133</f>
        <v>4.1505135595798492E-2</v>
      </c>
      <c r="D133" s="4">
        <f>('Measure List'!D133)*'Measures Weighted'!C133</f>
        <v>4.1505135595798492E-2</v>
      </c>
      <c r="E133" s="4">
        <f>('Measure List'!E133)*'Measures Weighted'!D133</f>
        <v>4.1505135595798492E-2</v>
      </c>
      <c r="F133" s="4">
        <f>('Measure List'!F133)*'Measures Weighted'!E133</f>
        <v>4.1505135595798492E-2</v>
      </c>
      <c r="G133" s="4">
        <f>('Measure List'!G133)*'Measures Weighted'!F133</f>
        <v>4.1505135595798492E-2</v>
      </c>
      <c r="H133" s="4">
        <f>('Measure List'!H133)*'Measures Weighted'!G133</f>
        <v>4.1505135595798492E-2</v>
      </c>
      <c r="I133" s="4">
        <f>('Measure List'!I133)*'Measures Weighted'!H133</f>
        <v>4.1505135595798492E-2</v>
      </c>
      <c r="J133" s="4">
        <f>('Measure List'!J133)*'Measures Weighted'!I133</f>
        <v>4.1505135595798492E-2</v>
      </c>
      <c r="L133">
        <f t="shared" si="14"/>
        <v>4.1505135595798492E-2</v>
      </c>
      <c r="M133">
        <f t="shared" si="15"/>
        <v>4.1505135595798492E-2</v>
      </c>
    </row>
    <row r="134" spans="1:15" x14ac:dyDescent="0.25">
      <c r="A134" t="s">
        <v>137</v>
      </c>
      <c r="B134">
        <v>0.20866590738296509</v>
      </c>
      <c r="C134" s="4">
        <f>('Measure List'!C134)*'Measures Weighted'!$B$134</f>
        <v>0.20866590738296509</v>
      </c>
      <c r="D134" s="4">
        <f>('Measure List'!D134)*'Measures Weighted'!$B$134</f>
        <v>0.20866590738296509</v>
      </c>
      <c r="E134" s="4">
        <f>('Measure List'!E134)*'Measures Weighted'!$B$134</f>
        <v>0.20866590738296509</v>
      </c>
      <c r="F134" s="4">
        <f>('Measure List'!F134)*'Measures Weighted'!$B$134</f>
        <v>0.20866590738296509</v>
      </c>
      <c r="G134" s="4">
        <f>('Measure List'!G134)*'Measures Weighted'!$B$134</f>
        <v>0.20866590738296509</v>
      </c>
      <c r="H134" s="4">
        <f>('Measure List'!H134)*'Measures Weighted'!$B$134</f>
        <v>0.20866590738296509</v>
      </c>
      <c r="I134" s="4">
        <f>('Measure List'!I134)*'Measures Weighted'!$B$134</f>
        <v>0.20866590738296509</v>
      </c>
      <c r="J134" s="4">
        <f>('Measure List'!J134)*'Measures Weighted'!$B$134</f>
        <v>0.20866590738296509</v>
      </c>
      <c r="L134">
        <f t="shared" si="14"/>
        <v>0.20866590738296509</v>
      </c>
      <c r="M134">
        <f t="shared" si="15"/>
        <v>0.20866590738296509</v>
      </c>
    </row>
    <row r="135" spans="1:15" x14ac:dyDescent="0.25">
      <c r="A135" t="s">
        <v>138</v>
      </c>
      <c r="B135">
        <v>0.21892817318439484</v>
      </c>
      <c r="C135" s="4">
        <f>('Measure List'!C135)*'Measures Weighted'!B135</f>
        <v>0.21892817318439484</v>
      </c>
      <c r="D135" s="4">
        <f>('Measure List'!D135)*'Measures Weighted'!C135</f>
        <v>0.21892817318439484</v>
      </c>
      <c r="E135" s="4">
        <f>('Measure List'!E135)*'Measures Weighted'!D135</f>
        <v>0.21892817318439484</v>
      </c>
      <c r="F135" s="4">
        <f>('Measure List'!F135)*'Measures Weighted'!E135</f>
        <v>0.21892817318439484</v>
      </c>
      <c r="G135" s="4">
        <f>('Measure List'!G135)*'Measures Weighted'!F135</f>
        <v>0.21892817318439484</v>
      </c>
      <c r="H135" s="4">
        <f>('Measure List'!H135)*'Measures Weighted'!G135</f>
        <v>0.21892817318439484</v>
      </c>
      <c r="I135" s="4">
        <f>('Measure List'!I135)*'Measures Weighted'!H135</f>
        <v>0.21892817318439484</v>
      </c>
      <c r="J135" s="4">
        <f>('Measure List'!J135)*'Measures Weighted'!I135</f>
        <v>0.21892817318439484</v>
      </c>
      <c r="L135">
        <f t="shared" si="14"/>
        <v>0.21892817318439484</v>
      </c>
      <c r="M135">
        <f t="shared" si="15"/>
        <v>0.21892817318439484</v>
      </c>
    </row>
    <row r="136" spans="1:15" x14ac:dyDescent="0.25">
      <c r="A136" t="s">
        <v>139</v>
      </c>
      <c r="B136">
        <v>0.15963512659072876</v>
      </c>
      <c r="C136" s="4">
        <f>('Measure List'!C136)*'Measures Weighted'!$B$136</f>
        <v>0</v>
      </c>
      <c r="D136" s="4">
        <f>('Measure List'!D136)*'Measures Weighted'!$B$136</f>
        <v>0</v>
      </c>
      <c r="E136" s="4">
        <f>('Measure List'!E136)*'Measures Weighted'!$B$136</f>
        <v>0</v>
      </c>
      <c r="F136" s="4">
        <f>('Measure List'!F136)*'Measures Weighted'!$B$136</f>
        <v>0</v>
      </c>
      <c r="G136" s="4">
        <f>('Measure List'!G136)*'Measures Weighted'!$B$136</f>
        <v>0</v>
      </c>
      <c r="H136" s="4">
        <f>('Measure List'!H136)*'Measures Weighted'!$B$136</f>
        <v>0</v>
      </c>
      <c r="I136" s="4">
        <f>('Measure List'!I136)*'Measures Weighted'!$B$136</f>
        <v>0</v>
      </c>
      <c r="J136" s="4">
        <f>('Measure List'!J136)*'Measures Weighted'!$B$136</f>
        <v>0</v>
      </c>
      <c r="L136">
        <f t="shared" si="14"/>
        <v>0</v>
      </c>
      <c r="M136">
        <f t="shared" si="15"/>
        <v>0</v>
      </c>
    </row>
    <row r="137" spans="1:15" x14ac:dyDescent="0.25">
      <c r="A137" t="s">
        <v>140</v>
      </c>
      <c r="B137">
        <v>0.20524516701698303</v>
      </c>
      <c r="C137" s="4">
        <f>('Measure List'!C137)*'Measures Weighted'!$B$137</f>
        <v>0.1015423457873495</v>
      </c>
      <c r="D137" s="4">
        <f>('Measure List'!D137)*'Measures Weighted'!$B$137</f>
        <v>0.15771470728673431</v>
      </c>
      <c r="E137" s="4">
        <f>('Measure List'!E137)*'Measures Weighted'!$B$137</f>
        <v>9.7941553383542782E-2</v>
      </c>
      <c r="F137" s="4">
        <f>('Measure List'!F137)*'Measures Weighted'!$B$137</f>
        <v>0.16491629209434777</v>
      </c>
      <c r="G137" s="4">
        <f>('Measure List'!G137)*'Measures Weighted'!$B$137</f>
        <v>0.13827042830617803</v>
      </c>
      <c r="H137" s="4">
        <f>('Measure List'!H137)*'Measures Weighted'!$B$137</f>
        <v>0.1346696359023713</v>
      </c>
      <c r="I137" s="4">
        <f>('Measure List'!I137)*'Measures Weighted'!$B$137</f>
        <v>0.20524516701698303</v>
      </c>
      <c r="J137" s="4">
        <f>('Measure List'!J137)*'Measures Weighted'!$B$137</f>
        <v>0.18075977867109735</v>
      </c>
      <c r="L137">
        <f t="shared" si="14"/>
        <v>9.7941553383542782E-2</v>
      </c>
      <c r="M137">
        <f t="shared" si="15"/>
        <v>0.20524516701698303</v>
      </c>
      <c r="N137">
        <v>13.6</v>
      </c>
      <c r="O137">
        <v>28.5</v>
      </c>
    </row>
    <row r="138" spans="1:15" x14ac:dyDescent="0.25">
      <c r="A138" s="7" t="s">
        <v>141</v>
      </c>
      <c r="C138" s="1">
        <f>SUBTOTAL(109,C139:C146)</f>
        <v>0.70497086995464886</v>
      </c>
      <c r="D138" s="1">
        <f t="shared" ref="D138:J138" si="22">SUBTOTAL(109,D139:D146)</f>
        <v>0.62372352540775833</v>
      </c>
      <c r="E138" s="1">
        <f t="shared" si="22"/>
        <v>0.54850446622154392</v>
      </c>
      <c r="F138" s="1">
        <f t="shared" si="22"/>
        <v>0.54739274738950783</v>
      </c>
      <c r="G138" s="1">
        <f t="shared" si="22"/>
        <v>0.54534318382474467</v>
      </c>
      <c r="H138" s="1">
        <f t="shared" si="22"/>
        <v>0.54144066610810027</v>
      </c>
      <c r="I138" s="1">
        <f t="shared" si="22"/>
        <v>0.71439967968947837</v>
      </c>
      <c r="J138" s="1">
        <f t="shared" si="22"/>
        <v>0.56483399687939639</v>
      </c>
    </row>
    <row r="139" spans="1:15" x14ac:dyDescent="0.25">
      <c r="A139" t="s">
        <v>142</v>
      </c>
      <c r="B139">
        <v>0.16890597343444824</v>
      </c>
      <c r="C139" s="4">
        <f>('Measure List'!C139)*'Measures Weighted'!B139</f>
        <v>0.16890597343444824</v>
      </c>
      <c r="D139" s="4">
        <f>('Measure List'!D139)*'Measures Weighted'!C139</f>
        <v>0.16890597343444824</v>
      </c>
      <c r="E139" s="4">
        <f>('Measure List'!E139)*'Measures Weighted'!D139</f>
        <v>0.16890597343444824</v>
      </c>
      <c r="F139" s="4">
        <f>('Measure List'!F139)*'Measures Weighted'!E139</f>
        <v>0.16890597343444824</v>
      </c>
      <c r="G139" s="4">
        <f>('Measure List'!G139)*'Measures Weighted'!F139</f>
        <v>0.16890597343444824</v>
      </c>
      <c r="H139" s="4">
        <f>('Measure List'!H139)*'Measures Weighted'!G139</f>
        <v>0.16890597343444824</v>
      </c>
      <c r="I139" s="4">
        <f>('Measure List'!I139)*'Measures Weighted'!H139</f>
        <v>0.16890597343444824</v>
      </c>
      <c r="J139" s="4">
        <f>('Measure List'!J139)*'Measures Weighted'!I139</f>
        <v>0.16890597343444824</v>
      </c>
      <c r="L139">
        <f t="shared" si="14"/>
        <v>0.16890597343444824</v>
      </c>
      <c r="M139">
        <f t="shared" si="15"/>
        <v>0.16890597343444824</v>
      </c>
    </row>
    <row r="140" spans="1:15" x14ac:dyDescent="0.25">
      <c r="A140" t="s">
        <v>143</v>
      </c>
      <c r="B140">
        <v>5.342290922999382E-2</v>
      </c>
      <c r="C140" s="4">
        <f>('Measure List'!C140)*'Measures Weighted'!$B$140</f>
        <v>5.342290922999382E-2</v>
      </c>
      <c r="D140" s="4">
        <f>('Measure List'!D140)*'Measures Weighted'!$B$140</f>
        <v>5.342290922999382E-2</v>
      </c>
      <c r="E140" s="4">
        <f>('Measure List'!E140)*'Measures Weighted'!$B$140</f>
        <v>5.342290922999382E-2</v>
      </c>
      <c r="F140" s="4">
        <f>('Measure List'!F140)*'Measures Weighted'!$B$140</f>
        <v>5.342290922999382E-2</v>
      </c>
      <c r="G140" s="4">
        <f>('Measure List'!G140)*'Measures Weighted'!$B$140</f>
        <v>5.342290922999382E-2</v>
      </c>
      <c r="H140" s="4">
        <f>('Measure List'!H140)*'Measures Weighted'!$B$140</f>
        <v>5.342290922999382E-2</v>
      </c>
      <c r="I140" s="4">
        <f>('Measure List'!I140)*'Measures Weighted'!$B$140</f>
        <v>5.342290922999382E-2</v>
      </c>
      <c r="J140" s="4">
        <f>('Measure List'!J140)*'Measures Weighted'!$B$140</f>
        <v>5.342290922999382E-2</v>
      </c>
      <c r="L140">
        <f t="shared" si="14"/>
        <v>5.342290922999382E-2</v>
      </c>
      <c r="M140">
        <f t="shared" si="15"/>
        <v>5.342290922999382E-2</v>
      </c>
    </row>
    <row r="141" spans="1:15" x14ac:dyDescent="0.25">
      <c r="A141" t="s">
        <v>144</v>
      </c>
      <c r="B141">
        <v>5.342290922999382E-2</v>
      </c>
      <c r="C141" s="4">
        <f>('Measure List'!C141)*'Measures Weighted'!$B$141</f>
        <v>5.342290922999382E-2</v>
      </c>
      <c r="D141" s="4">
        <f>('Measure List'!D141)*'Measures Weighted'!$B$141</f>
        <v>5.342290922999382E-2</v>
      </c>
      <c r="E141" s="4">
        <f>('Measure List'!E141)*'Measures Weighted'!$B$141</f>
        <v>5.342290922999382E-2</v>
      </c>
      <c r="F141" s="4">
        <f>('Measure List'!F141)*'Measures Weighted'!$B$141</f>
        <v>5.342290922999382E-2</v>
      </c>
      <c r="G141" s="4">
        <f>('Measure List'!G141)*'Measures Weighted'!$B$141</f>
        <v>5.342290922999382E-2</v>
      </c>
      <c r="H141" s="4">
        <f>('Measure List'!H141)*'Measures Weighted'!$B$141</f>
        <v>5.342290922999382E-2</v>
      </c>
      <c r="I141" s="4">
        <f>('Measure List'!I141)*'Measures Weighted'!$B$141</f>
        <v>5.342290922999382E-2</v>
      </c>
      <c r="J141" s="4">
        <f>('Measure List'!J141)*'Measures Weighted'!$B$141</f>
        <v>5.342290922999382E-2</v>
      </c>
      <c r="L141">
        <f t="shared" si="14"/>
        <v>5.342290922999382E-2</v>
      </c>
      <c r="M141">
        <f t="shared" si="15"/>
        <v>5.342290922999382E-2</v>
      </c>
    </row>
    <row r="142" spans="1:15" x14ac:dyDescent="0.25">
      <c r="A142" t="s">
        <v>145</v>
      </c>
      <c r="B142">
        <v>5.342290922999382E-2</v>
      </c>
      <c r="C142" s="4">
        <f>('Measure List'!C142)*'Measures Weighted'!B142</f>
        <v>5.342290922999382E-2</v>
      </c>
      <c r="D142" s="4">
        <f>('Measure List'!D142)*'Measures Weighted'!C142</f>
        <v>5.342290922999382E-2</v>
      </c>
      <c r="E142" s="4">
        <f>('Measure List'!E142)*'Measures Weighted'!D142</f>
        <v>5.342290922999382E-2</v>
      </c>
      <c r="F142" s="4">
        <f>('Measure List'!F142)*'Measures Weighted'!E142</f>
        <v>5.342290922999382E-2</v>
      </c>
      <c r="G142" s="4">
        <f>('Measure List'!G142)*'Measures Weighted'!F142</f>
        <v>5.342290922999382E-2</v>
      </c>
      <c r="H142" s="4">
        <f>('Measure List'!H142)*'Measures Weighted'!G142</f>
        <v>5.342290922999382E-2</v>
      </c>
      <c r="I142" s="4">
        <f>('Measure List'!I142)*'Measures Weighted'!H142</f>
        <v>5.342290922999382E-2</v>
      </c>
      <c r="J142" s="4">
        <f>('Measure List'!J142)*'Measures Weighted'!I142</f>
        <v>5.342290922999382E-2</v>
      </c>
      <c r="L142">
        <f t="shared" si="14"/>
        <v>5.342290922999382E-2</v>
      </c>
      <c r="M142">
        <f t="shared" si="15"/>
        <v>5.342290922999382E-2</v>
      </c>
    </row>
    <row r="143" spans="1:15" hidden="1" x14ac:dyDescent="0.25">
      <c r="A143" t="s">
        <v>146</v>
      </c>
      <c r="B143">
        <v>0.17946259677410126</v>
      </c>
      <c r="C143" s="4">
        <f>('Measure List'!C143)*'Measures Weighted'!B143</f>
        <v>0.17946259677410126</v>
      </c>
      <c r="D143" s="4">
        <f>('Measure List'!D143)*'Measures Weighted'!C143</f>
        <v>0.17946259677410126</v>
      </c>
      <c r="E143" s="4">
        <f>('Measure List'!E143)*'Measures Weighted'!D143</f>
        <v>0.17946259677410126</v>
      </c>
      <c r="F143" s="4">
        <f>('Measure List'!F143)*'Measures Weighted'!E143</f>
        <v>0.17946259677410126</v>
      </c>
      <c r="G143" s="4">
        <f>('Measure List'!G143)*'Measures Weighted'!F143</f>
        <v>0.17946259677410126</v>
      </c>
      <c r="H143" s="4">
        <f>('Measure List'!H143)*'Measures Weighted'!G143</f>
        <v>0.17946259677410126</v>
      </c>
      <c r="I143" s="4">
        <f>('Measure List'!I143)*'Measures Weighted'!H143</f>
        <v>0.17946259677410126</v>
      </c>
      <c r="J143" s="4">
        <f>('Measure List'!J143)*'Measures Weighted'!I143</f>
        <v>0.17946259677410126</v>
      </c>
      <c r="L143">
        <f t="shared" si="14"/>
        <v>0.17946259677410126</v>
      </c>
      <c r="M143">
        <f t="shared" si="15"/>
        <v>0.17946259677410126</v>
      </c>
    </row>
    <row r="144" spans="1:15" x14ac:dyDescent="0.25">
      <c r="A144" s="3" t="s">
        <v>218</v>
      </c>
      <c r="B144">
        <v>0.16506719589233398</v>
      </c>
      <c r="C144" s="4">
        <f>('Measure List'!C144)*'Measures Weighted'!$B$144</f>
        <v>4.9500554587665474E-2</v>
      </c>
      <c r="D144" s="4">
        <f>('Measure List'!D144)*'Measures Weighted'!$B$144</f>
        <v>3.7296952516052896E-2</v>
      </c>
      <c r="E144" s="4">
        <f>('Measure List'!E144)*'Measures Weighted'!$B$144</f>
        <v>3.1121635805116413E-2</v>
      </c>
      <c r="F144" s="4">
        <f>('Measure List'!F144)*'Measures Weighted'!$B$144</f>
        <v>5.410753689582444E-2</v>
      </c>
      <c r="G144" s="4">
        <f>('Measure List'!G144)*'Measures Weighted'!$B$144</f>
        <v>5.5577850398428372E-2</v>
      </c>
      <c r="H144" s="4">
        <f>('Measure List'!H144)*'Measures Weighted'!$B$144</f>
        <v>3.6512785314664134E-2</v>
      </c>
      <c r="I144" s="4">
        <f>('Measure List'!I144)*'Measures Weighted'!$B$144</f>
        <v>0.16506719589233398</v>
      </c>
      <c r="J144" s="4">
        <f>('Measure List'!J144)*'Measures Weighted'!$B$144</f>
        <v>6.7487389769520151E-2</v>
      </c>
      <c r="L144">
        <f t="shared" si="14"/>
        <v>3.1121635805116413E-2</v>
      </c>
      <c r="M144">
        <f t="shared" si="15"/>
        <v>0.16506719589233398</v>
      </c>
      <c r="N144">
        <v>63.5</v>
      </c>
      <c r="O144">
        <v>336.8</v>
      </c>
    </row>
    <row r="145" spans="1:15" x14ac:dyDescent="0.25">
      <c r="A145" t="s">
        <v>147</v>
      </c>
      <c r="B145">
        <v>0.1535508781671524</v>
      </c>
      <c r="C145" s="4">
        <f>('Measure List'!C145)*'Measures Weighted'!$B$145</f>
        <v>0.1535508781671524</v>
      </c>
      <c r="D145" s="4">
        <f>('Measure List'!D145)*'Measures Weighted'!$B$145</f>
        <v>0.1535508781671524</v>
      </c>
      <c r="E145" s="4">
        <f>('Measure List'!E145)*'Measures Weighted'!$B$145</f>
        <v>0.1535508781671524</v>
      </c>
      <c r="F145" s="4">
        <f>('Measure List'!F145)*'Measures Weighted'!$B$145</f>
        <v>0.1535508781671524</v>
      </c>
      <c r="G145" s="4">
        <f>('Measure List'!G145)*'Measures Weighted'!$B$145</f>
        <v>0.1535508781671524</v>
      </c>
      <c r="H145" s="4">
        <f>('Measure List'!H145)*'Measures Weighted'!$B$145</f>
        <v>0.1535508781671524</v>
      </c>
      <c r="I145" s="4">
        <f>('Measure List'!I145)*'Measures Weighted'!$B$145</f>
        <v>0.1535508781671524</v>
      </c>
      <c r="J145" s="4">
        <f>('Measure List'!J145)*'Measures Weighted'!$B$145</f>
        <v>0.1535508781671524</v>
      </c>
      <c r="L145">
        <f t="shared" si="14"/>
        <v>0.1535508781671524</v>
      </c>
      <c r="M145">
        <f t="shared" si="15"/>
        <v>0.1535508781671524</v>
      </c>
    </row>
    <row r="146" spans="1:15" x14ac:dyDescent="0.25">
      <c r="A146" t="s">
        <v>148</v>
      </c>
      <c r="B146">
        <v>0.17274473607540131</v>
      </c>
      <c r="C146" s="4">
        <f>('Measure List'!C146)*'Measures Weighted'!$B$146</f>
        <v>0.17274473607540131</v>
      </c>
      <c r="D146" s="4">
        <f>('Measure List'!D146)*'Measures Weighted'!$B$146</f>
        <v>0.10370099360012335</v>
      </c>
      <c r="E146" s="4">
        <f>('Measure List'!E146)*'Measures Weighted'!$B$146</f>
        <v>3.4657251124845405E-2</v>
      </c>
      <c r="F146" s="4">
        <f>('Measure List'!F146)*'Measures Weighted'!$B$146</f>
        <v>1.0559631202101334E-2</v>
      </c>
      <c r="G146" s="4">
        <f>('Measure List'!G146)*'Measures Weighted'!$B$146</f>
        <v>7.0397541347342234E-3</v>
      </c>
      <c r="H146" s="4">
        <f>('Measure List'!H146)*'Measures Weighted'!$B$146</f>
        <v>2.2202301501854087E-2</v>
      </c>
      <c r="I146" s="4">
        <f>('Measure List'!I146)*'Measures Weighted'!$B$146</f>
        <v>6.6606904505562267E-2</v>
      </c>
      <c r="J146" s="4">
        <f>('Measure List'!J146)*'Measures Weighted'!$B$146</f>
        <v>1.4621027818294156E-2</v>
      </c>
      <c r="L146">
        <f t="shared" si="14"/>
        <v>7.0397541347342234E-3</v>
      </c>
      <c r="M146">
        <f t="shared" si="15"/>
        <v>0.17274473607540131</v>
      </c>
      <c r="N146">
        <v>2.6</v>
      </c>
      <c r="O146">
        <v>63.8</v>
      </c>
    </row>
    <row r="147" spans="1:15" x14ac:dyDescent="0.25">
      <c r="A147" s="7" t="s">
        <v>249</v>
      </c>
      <c r="C147" s="1">
        <f>SUBTOTAL(109,C148:C152)</f>
        <v>0.38751472532749176</v>
      </c>
      <c r="D147" s="1">
        <f t="shared" ref="D147:J147" si="23">SUBTOTAL(109,D148:D152)</f>
        <v>0.38751472532749176</v>
      </c>
      <c r="E147" s="1">
        <f t="shared" si="23"/>
        <v>0.38751472532749176</v>
      </c>
      <c r="F147" s="1">
        <f t="shared" si="23"/>
        <v>0.38751472532749176</v>
      </c>
      <c r="G147" s="1">
        <f t="shared" si="23"/>
        <v>0.38751472532749176</v>
      </c>
      <c r="H147" s="1">
        <f t="shared" si="23"/>
        <v>0.38751472532749176</v>
      </c>
      <c r="I147" s="1">
        <f t="shared" si="23"/>
        <v>0.38751472532749176</v>
      </c>
      <c r="J147" s="1">
        <f t="shared" si="23"/>
        <v>0.38751472532749176</v>
      </c>
    </row>
    <row r="148" spans="1:15" x14ac:dyDescent="0.25">
      <c r="A148" t="s">
        <v>150</v>
      </c>
      <c r="B148">
        <v>0.21201412379741669</v>
      </c>
      <c r="C148" s="4">
        <f>('Measure List'!C148)*'Measures Weighted'!$B$148</f>
        <v>0</v>
      </c>
      <c r="D148" s="4">
        <f>('Measure List'!D148)*'Measures Weighted'!$B$148</f>
        <v>0</v>
      </c>
      <c r="E148" s="4">
        <f>('Measure List'!E148)*'Measures Weighted'!$B$148</f>
        <v>0</v>
      </c>
      <c r="F148" s="4">
        <f>('Measure List'!F148)*'Measures Weighted'!$B$148</f>
        <v>0</v>
      </c>
      <c r="G148" s="4">
        <f>('Measure List'!G148)*'Measures Weighted'!$B$148</f>
        <v>0</v>
      </c>
      <c r="H148" s="4">
        <f>('Measure List'!H148)*'Measures Weighted'!$B$148</f>
        <v>0</v>
      </c>
      <c r="I148" s="4">
        <f>('Measure List'!I148)*'Measures Weighted'!$B$148</f>
        <v>0</v>
      </c>
      <c r="J148" s="4">
        <f>('Measure List'!J148)*'Measures Weighted'!$B$148</f>
        <v>0</v>
      </c>
      <c r="L148">
        <f t="shared" si="14"/>
        <v>0</v>
      </c>
      <c r="M148">
        <f t="shared" si="15"/>
        <v>0</v>
      </c>
    </row>
    <row r="149" spans="1:15" x14ac:dyDescent="0.25">
      <c r="A149" t="s">
        <v>151</v>
      </c>
      <c r="B149">
        <v>0.21201412379741669</v>
      </c>
      <c r="C149" s="4">
        <f>('Measure List'!C149)*'Measures Weighted'!$B$149</f>
        <v>0</v>
      </c>
      <c r="D149" s="4">
        <f>('Measure List'!D149)*'Measures Weighted'!C149</f>
        <v>0</v>
      </c>
      <c r="E149" s="4">
        <f>('Measure List'!E149)*'Measures Weighted'!D149</f>
        <v>0</v>
      </c>
      <c r="F149" s="4">
        <f>('Measure List'!F149)*'Measures Weighted'!E149</f>
        <v>0</v>
      </c>
      <c r="G149" s="4">
        <f>('Measure List'!G149)*'Measures Weighted'!F149</f>
        <v>0</v>
      </c>
      <c r="H149" s="4">
        <f>('Measure List'!H149)*'Measures Weighted'!G149</f>
        <v>0</v>
      </c>
      <c r="I149" s="4">
        <f>('Measure List'!I149)*'Measures Weighted'!H149</f>
        <v>0</v>
      </c>
      <c r="J149" s="4">
        <f>('Measure List'!J149)*'Measures Weighted'!I149</f>
        <v>0</v>
      </c>
      <c r="L149">
        <f t="shared" si="14"/>
        <v>0</v>
      </c>
      <c r="M149">
        <f t="shared" si="15"/>
        <v>0</v>
      </c>
    </row>
    <row r="150" spans="1:15" x14ac:dyDescent="0.25">
      <c r="A150" t="s">
        <v>152</v>
      </c>
      <c r="B150">
        <v>0.18845701217651367</v>
      </c>
      <c r="C150" s="4">
        <f>('Measure List'!C150)*'Measures Weighted'!B150</f>
        <v>0</v>
      </c>
      <c r="D150" s="4">
        <f>('Measure List'!D150)*'Measures Weighted'!C150</f>
        <v>0</v>
      </c>
      <c r="E150" s="4">
        <f>('Measure List'!E150)*'Measures Weighted'!D150</f>
        <v>0</v>
      </c>
      <c r="F150" s="4">
        <f>('Measure List'!F150)*'Measures Weighted'!E150</f>
        <v>0</v>
      </c>
      <c r="G150" s="4">
        <f>('Measure List'!G150)*'Measures Weighted'!F150</f>
        <v>0</v>
      </c>
      <c r="H150" s="4">
        <f>('Measure List'!H150)*'Measures Weighted'!G150</f>
        <v>0</v>
      </c>
      <c r="I150" s="4">
        <f>('Measure List'!I150)*'Measures Weighted'!H150</f>
        <v>0</v>
      </c>
      <c r="J150" s="4">
        <f>('Measure List'!J150)*'Measures Weighted'!I150</f>
        <v>0</v>
      </c>
      <c r="L150">
        <f t="shared" si="14"/>
        <v>0</v>
      </c>
      <c r="M150">
        <f t="shared" si="15"/>
        <v>0</v>
      </c>
    </row>
    <row r="151" spans="1:15" x14ac:dyDescent="0.25">
      <c r="A151" t="s">
        <v>153</v>
      </c>
      <c r="B151">
        <v>0.18845701217651367</v>
      </c>
      <c r="C151" s="4">
        <f>('Measure List'!C151)*'Measures Weighted'!$B$151</f>
        <v>0.18845701217651367</v>
      </c>
      <c r="D151" s="4">
        <f>('Measure List'!D151)*'Measures Weighted'!$B$151</f>
        <v>0.18845701217651367</v>
      </c>
      <c r="E151" s="4">
        <f>('Measure List'!E151)*'Measures Weighted'!$B$151</f>
        <v>0.18845701217651367</v>
      </c>
      <c r="F151" s="4">
        <f>('Measure List'!F151)*'Measures Weighted'!$B$151</f>
        <v>0.18845701217651367</v>
      </c>
      <c r="G151" s="4">
        <f>('Measure List'!G151)*'Measures Weighted'!$B$151</f>
        <v>0.18845701217651367</v>
      </c>
      <c r="H151" s="4">
        <f>('Measure List'!H151)*'Measures Weighted'!$B$151</f>
        <v>0.18845701217651367</v>
      </c>
      <c r="I151" s="4">
        <f>('Measure List'!I151)*'Measures Weighted'!$B$151</f>
        <v>0.18845701217651367</v>
      </c>
      <c r="J151" s="4">
        <f>('Measure List'!J151)*'Measures Weighted'!$B$151</f>
        <v>0.18845701217651367</v>
      </c>
      <c r="L151">
        <f t="shared" si="14"/>
        <v>0.18845701217651367</v>
      </c>
      <c r="M151">
        <f t="shared" si="15"/>
        <v>0.18845701217651367</v>
      </c>
    </row>
    <row r="152" spans="1:15" x14ac:dyDescent="0.25">
      <c r="A152" t="s">
        <v>154</v>
      </c>
      <c r="B152">
        <v>0.19905771315097809</v>
      </c>
      <c r="C152" s="4">
        <f>('Measure List'!C152)*'Measures Weighted'!$B$152</f>
        <v>0.19905771315097809</v>
      </c>
      <c r="D152" s="4">
        <f>('Measure List'!D152)*'Measures Weighted'!$B$152</f>
        <v>0.19905771315097809</v>
      </c>
      <c r="E152" s="4">
        <f>('Measure List'!E152)*'Measures Weighted'!$B$152</f>
        <v>0.19905771315097809</v>
      </c>
      <c r="F152" s="4">
        <f>('Measure List'!F152)*'Measures Weighted'!$B$152</f>
        <v>0.19905771315097809</v>
      </c>
      <c r="G152" s="4">
        <f>('Measure List'!G152)*'Measures Weighted'!$B$152</f>
        <v>0.19905771315097809</v>
      </c>
      <c r="H152" s="4">
        <f>('Measure List'!H152)*'Measures Weighted'!$B$152</f>
        <v>0.19905771315097809</v>
      </c>
      <c r="I152" s="4">
        <f>('Measure List'!I152)*'Measures Weighted'!$B$152</f>
        <v>0.19905771315097809</v>
      </c>
      <c r="J152" s="4">
        <f>('Measure List'!J152)*'Measures Weighted'!$B$152</f>
        <v>0.19905771315097809</v>
      </c>
      <c r="L152">
        <f t="shared" si="14"/>
        <v>0.19905771315097809</v>
      </c>
      <c r="M152">
        <f t="shared" si="15"/>
        <v>0.19905771315097809</v>
      </c>
    </row>
    <row r="153" spans="1:15" x14ac:dyDescent="0.25">
      <c r="A153" s="7" t="s">
        <v>219</v>
      </c>
      <c r="C153" s="1">
        <f>SUBTOTAL(109,C154:C156)</f>
        <v>0.82340649583122949</v>
      </c>
      <c r="D153" s="1">
        <f t="shared" ref="D153:J153" si="24">SUBTOTAL(109,D154:D156)</f>
        <v>0.75438471815616315</v>
      </c>
      <c r="E153" s="1">
        <f t="shared" si="24"/>
        <v>0.76834248838413755</v>
      </c>
      <c r="F153" s="1">
        <f t="shared" si="24"/>
        <v>0.94266155300499854</v>
      </c>
      <c r="G153" s="1">
        <f t="shared" si="24"/>
        <v>0.67482538568837469</v>
      </c>
      <c r="H153" s="1">
        <f t="shared" si="24"/>
        <v>0.75507897620812692</v>
      </c>
      <c r="I153" s="1">
        <f t="shared" si="24"/>
        <v>0.68350642236999826</v>
      </c>
      <c r="J153" s="1">
        <f t="shared" si="24"/>
        <v>0.76451036615629819</v>
      </c>
    </row>
    <row r="154" spans="1:15" x14ac:dyDescent="0.25">
      <c r="A154" t="s">
        <v>155</v>
      </c>
      <c r="B154">
        <v>0.41379311680793762</v>
      </c>
      <c r="C154" s="4">
        <f>('Measure List'!C154)*'Measures Weighted'!$B$154</f>
        <v>0.41379311680793762</v>
      </c>
      <c r="D154" s="4">
        <f>('Measure List'!D154)*'Measures Weighted'!$B$154</f>
        <v>0.41205946487771838</v>
      </c>
      <c r="E154" s="4">
        <f>('Measure List'!E154)*'Measures Weighted'!$B$154</f>
        <v>0.40711221424758059</v>
      </c>
      <c r="F154" s="4">
        <f>('Measure List'!F154)*'Measures Weighted'!$B$154</f>
        <v>0.40182669007008293</v>
      </c>
      <c r="G154" s="4">
        <f>('Measure List'!G154)*'Measures Weighted'!$B$154</f>
        <v>0.39831710201622444</v>
      </c>
      <c r="H154" s="4">
        <f>('Measure List'!H154)*'Measures Weighted'!$B$154</f>
        <v>0.40897271875805974</v>
      </c>
      <c r="I154" s="4">
        <f>('Measure List'!I154)*'Measures Weighted'!$B$154</f>
        <v>0.3895642739782883</v>
      </c>
      <c r="J154" s="4">
        <f>('Measure List'!J154)*'Measures Weighted'!$B$154</f>
        <v>0.40783104553572025</v>
      </c>
      <c r="L154">
        <f t="shared" si="14"/>
        <v>0.3895642739782883</v>
      </c>
      <c r="M154">
        <f t="shared" si="15"/>
        <v>0.41379311680793762</v>
      </c>
      <c r="N154">
        <v>92.13</v>
      </c>
      <c r="O154">
        <v>97.86</v>
      </c>
    </row>
    <row r="155" spans="1:15" x14ac:dyDescent="0.25">
      <c r="A155" t="s">
        <v>156</v>
      </c>
      <c r="B155">
        <v>0.29885059595108032</v>
      </c>
      <c r="C155" s="4">
        <f>('Measure List'!C155)*'Measures Weighted'!$B$155</f>
        <v>0.1222570619799874</v>
      </c>
      <c r="D155" s="4">
        <f>('Measure List'!D155)*'Measures Weighted'!$B$155</f>
        <v>0.1154650029810992</v>
      </c>
      <c r="E155" s="4">
        <f>('Measure List'!E155)*'Measures Weighted'!$B$155</f>
        <v>0.1154650029810992</v>
      </c>
      <c r="F155" s="4">
        <f>('Measure List'!F155)*'Measures Weighted'!$B$155</f>
        <v>0.29885059595108032</v>
      </c>
      <c r="G155" s="4">
        <f>('Measure List'!G155)*'Measures Weighted'!$B$155</f>
        <v>0.12904912097887558</v>
      </c>
      <c r="H155" s="4">
        <f>('Measure List'!H155)*'Measures Weighted'!$B$155</f>
        <v>0.1154650029810992</v>
      </c>
      <c r="I155" s="4">
        <f>('Measure List'!I155)*'Measures Weighted'!$B$155</f>
        <v>0.10867294398221103</v>
      </c>
      <c r="J155" s="4">
        <f>('Measure List'!J155)*'Measures Weighted'!$B$155</f>
        <v>0.1222570619799874</v>
      </c>
      <c r="L155">
        <f t="shared" si="14"/>
        <v>0.10867294398221103</v>
      </c>
      <c r="M155">
        <f t="shared" si="15"/>
        <v>0.29885059595108032</v>
      </c>
      <c r="N155">
        <v>1.6</v>
      </c>
      <c r="O155">
        <v>4.4000000000000004</v>
      </c>
    </row>
    <row r="156" spans="1:15" x14ac:dyDescent="0.25">
      <c r="A156" t="s">
        <v>157</v>
      </c>
      <c r="B156">
        <v>0.28735631704330444</v>
      </c>
      <c r="C156" s="4">
        <f>('Measure List'!C156)*'Measures Weighted'!$B$156</f>
        <v>0.28735631704330444</v>
      </c>
      <c r="D156" s="4">
        <f>('Measure List'!D156)*'Measures Weighted'!$B$156</f>
        <v>0.22686025029734561</v>
      </c>
      <c r="E156" s="4">
        <f>('Measure List'!E156)*'Measures Weighted'!$B$156</f>
        <v>0.24576527115545774</v>
      </c>
      <c r="F156" s="4">
        <f>('Measure List'!F156)*'Measures Weighted'!$B$156</f>
        <v>0.24198426698383535</v>
      </c>
      <c r="G156" s="4">
        <f>('Measure List'!G156)*'Measures Weighted'!$B$156</f>
        <v>0.14745916269327466</v>
      </c>
      <c r="H156" s="4">
        <f>('Measure List'!H156)*'Measures Weighted'!$B$156</f>
        <v>0.23064125446896802</v>
      </c>
      <c r="I156" s="4">
        <f>('Measure List'!I156)*'Measures Weighted'!$B$156</f>
        <v>0.18526920440949896</v>
      </c>
      <c r="J156" s="4">
        <f>('Measure List'!J156)*'Measures Weighted'!$B$156</f>
        <v>0.23442225864059049</v>
      </c>
      <c r="L156">
        <f t="shared" si="14"/>
        <v>0.14745916269327466</v>
      </c>
      <c r="M156">
        <f t="shared" si="15"/>
        <v>0.28735631704330444</v>
      </c>
      <c r="N156">
        <v>3.9</v>
      </c>
      <c r="O156">
        <v>7.6</v>
      </c>
    </row>
  </sheetData>
  <pageMargins left="0.7" right="0.7" top="0.75" bottom="0.75" header="0.3" footer="0.3"/>
  <pageSetup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FD943-DB5B-486F-BBB4-58ED15C14AE0}">
  <dimension ref="A1:V9"/>
  <sheetViews>
    <sheetView workbookViewId="0">
      <selection activeCell="A2" sqref="A2:A9"/>
    </sheetView>
  </sheetViews>
  <sheetFormatPr defaultRowHeight="15" x14ac:dyDescent="0.25"/>
  <sheetData>
    <row r="1" spans="1:22" x14ac:dyDescent="0.25">
      <c r="A1" s="2" t="s">
        <v>203</v>
      </c>
      <c r="B1" s="2" t="s">
        <v>221</v>
      </c>
      <c r="C1" s="2" t="s">
        <v>222</v>
      </c>
      <c r="D1" s="2" t="s">
        <v>190</v>
      </c>
      <c r="E1" s="2" t="s">
        <v>223</v>
      </c>
      <c r="F1" s="2" t="s">
        <v>224</v>
      </c>
      <c r="G1" s="2" t="s">
        <v>225</v>
      </c>
      <c r="H1" s="2" t="s">
        <v>191</v>
      </c>
      <c r="I1" s="2" t="s">
        <v>226</v>
      </c>
      <c r="J1" s="2" t="s">
        <v>192</v>
      </c>
      <c r="K1" s="2" t="s">
        <v>227</v>
      </c>
      <c r="L1" s="2" t="s">
        <v>193</v>
      </c>
      <c r="M1" s="2" t="s">
        <v>197</v>
      </c>
      <c r="N1" s="2" t="s">
        <v>228</v>
      </c>
      <c r="O1" s="2" t="s">
        <v>194</v>
      </c>
      <c r="P1" s="2" t="s">
        <v>198</v>
      </c>
      <c r="Q1" s="2" t="s">
        <v>199</v>
      </c>
      <c r="R1" s="2" t="s">
        <v>195</v>
      </c>
      <c r="S1" s="2" t="s">
        <v>196</v>
      </c>
      <c r="T1" s="2" t="s">
        <v>229</v>
      </c>
      <c r="U1" s="2" t="s">
        <v>230</v>
      </c>
      <c r="V1" s="2" t="s">
        <v>231</v>
      </c>
    </row>
    <row r="2" spans="1:22" x14ac:dyDescent="0.25">
      <c r="A2" t="s">
        <v>0</v>
      </c>
      <c r="B2">
        <v>2019</v>
      </c>
      <c r="C2">
        <f>'Measures Weighted'!C5</f>
        <v>0.99999998509883681</v>
      </c>
      <c r="D2">
        <f>'Measures Weighted'!C$19</f>
        <v>0.72770403325557709</v>
      </c>
      <c r="E2">
        <f>'Measures Weighted'!C$39</f>
        <v>0.92111420702934266</v>
      </c>
      <c r="F2">
        <f>'Measures Weighted'!C$47</f>
        <v>0.59548855247076016</v>
      </c>
      <c r="G2">
        <f>'Measures Weighted'!C$52</f>
        <v>0.20546163618564606</v>
      </c>
      <c r="H2">
        <f>'Measures Weighted'!C$59</f>
        <v>0.82236469866510786</v>
      </c>
      <c r="I2">
        <f>'Measures Weighted'!C$64</f>
        <v>0.74117648601531982</v>
      </c>
      <c r="J2">
        <f>'Measures Weighted'!C$76</f>
        <v>0.55683707308769226</v>
      </c>
      <c r="K2">
        <f>'Measures Weighted'!C$83</f>
        <v>0.92914194853685173</v>
      </c>
      <c r="L2">
        <f>'Measures Weighted'!C$89</f>
        <v>0.74372080002327223</v>
      </c>
      <c r="M2">
        <f>'Measures Weighted'!C$101</f>
        <v>0.45232152590366798</v>
      </c>
      <c r="N2">
        <f>'Measures Weighted'!C$108</f>
        <v>0.39750865329939677</v>
      </c>
      <c r="O2">
        <f>'Measures Weighted'!C$112</f>
        <v>0.22428043129789921</v>
      </c>
      <c r="P2">
        <f>'Measures Weighted'!C$117</f>
        <v>0.90695180654678498</v>
      </c>
      <c r="Q2">
        <f>'Measures Weighted'!C$121</f>
        <v>0.89236180718227054</v>
      </c>
      <c r="R2">
        <f>'Measures Weighted'!C$128</f>
        <v>0.73666210433370183</v>
      </c>
      <c r="S2">
        <f>'Measures Weighted'!C$138</f>
        <v>0.70497086995464886</v>
      </c>
      <c r="T2">
        <f>'Measures Weighted'!C$147</f>
        <v>0.38751472532749176</v>
      </c>
      <c r="U2">
        <f>'Measures Weighted'!C$153</f>
        <v>0.82340649583122949</v>
      </c>
    </row>
    <row r="3" spans="1:22" x14ac:dyDescent="0.25">
      <c r="A3" t="s">
        <v>1</v>
      </c>
      <c r="C3">
        <f>'Measures Weighted'!D5</f>
        <v>0.94086290747523127</v>
      </c>
      <c r="D3">
        <f>'Measures Weighted'!D$19</f>
        <v>0.72770403325557709</v>
      </c>
      <c r="E3">
        <f>'Measures Weighted'!D$39</f>
        <v>0.92061281427741048</v>
      </c>
      <c r="F3">
        <f>'Measures Weighted'!D$47</f>
        <v>0.60040955184695544</v>
      </c>
      <c r="G3">
        <f>'Measures Weighted'!D$52</f>
        <v>0.20546163618564606</v>
      </c>
      <c r="H3">
        <f>'Measures Weighted'!D$59</f>
        <v>0.88584859600861321</v>
      </c>
      <c r="I3">
        <f>'Measures Weighted'!D$64</f>
        <v>0.74117648601531982</v>
      </c>
      <c r="J3">
        <f>'Measures Weighted'!D$76</f>
        <v>0.68725241073966026</v>
      </c>
      <c r="K3">
        <f>'Measures Weighted'!D$83</f>
        <v>0.88994558729225315</v>
      </c>
      <c r="L3">
        <f>'Measures Weighted'!D$89</f>
        <v>0.778428871647314</v>
      </c>
      <c r="M3">
        <f>'Measures Weighted'!$D$101</f>
        <v>0.42320162101769415</v>
      </c>
      <c r="N3">
        <f>'Measures Weighted'!$D$108</f>
        <v>0.33502018806768563</v>
      </c>
      <c r="O3">
        <f>'Measures Weighted'!$D$112</f>
        <v>0.21573641486750303</v>
      </c>
      <c r="P3">
        <f>'Measures Weighted'!$D$117</f>
        <v>0.88696098373457066</v>
      </c>
      <c r="Q3">
        <f>'Measures Weighted'!$D$121</f>
        <v>0.87336246321973443</v>
      </c>
      <c r="R3">
        <f>'Measures Weighted'!$D$128</f>
        <v>0.7928344658330867</v>
      </c>
      <c r="S3">
        <f>'Measures Weighted'!$D$138</f>
        <v>0.62372352540775833</v>
      </c>
      <c r="T3">
        <f>'Measures Weighted'!$D$147</f>
        <v>0.38751472532749176</v>
      </c>
      <c r="U3">
        <f>'Measures Weighted'!$D$153</f>
        <v>0.75438471815616315</v>
      </c>
    </row>
    <row r="4" spans="1:22" x14ac:dyDescent="0.25">
      <c r="A4" t="s">
        <v>2</v>
      </c>
      <c r="C4">
        <f>'Measures Weighted'!E$5</f>
        <v>0.97573032259940917</v>
      </c>
      <c r="D4">
        <f>'Measures Weighted'!E$19</f>
        <v>0.72770403325557709</v>
      </c>
      <c r="E4">
        <f>'Measures Weighted'!E$39</f>
        <v>0.91208913749456411</v>
      </c>
      <c r="F4">
        <f>'Measures Weighted'!E$47</f>
        <v>0.61515724448835152</v>
      </c>
      <c r="G4">
        <f>'Measures Weighted'!E$52</f>
        <v>0.20546163618564606</v>
      </c>
      <c r="H4">
        <f>'Measures Weighted'!E$59</f>
        <v>0.9075749004291418</v>
      </c>
      <c r="I4">
        <f>'Measures Weighted'!E$64</f>
        <v>0.74117648601531982</v>
      </c>
      <c r="J4">
        <f>'Measures Weighted'!E$76</f>
        <v>0.64916934308409691</v>
      </c>
      <c r="K4">
        <f>'Measures Weighted'!E$83</f>
        <v>0.90277613021981118</v>
      </c>
      <c r="L4">
        <f>'Measures Weighted'!E$89</f>
        <v>0.7500523396018467</v>
      </c>
      <c r="M4">
        <f>'Measures Weighted'!$E$101</f>
        <v>0.41243488464235151</v>
      </c>
      <c r="N4">
        <f>'Measures Weighted'!$E$108</f>
        <v>0.27395780877940712</v>
      </c>
      <c r="O4">
        <f>'Measures Weighted'!$E$112</f>
        <v>0.16447231628512607</v>
      </c>
      <c r="P4">
        <f>'Measures Weighted'!$E$117</f>
        <v>0.92439834281926281</v>
      </c>
      <c r="Q4">
        <f>'Measures Weighted'!$E$121</f>
        <v>0.90901354786486199</v>
      </c>
      <c r="R4">
        <f>'Measures Weighted'!$E$128</f>
        <v>0.73306131192989521</v>
      </c>
      <c r="S4">
        <f>'Measures Weighted'!$E$138</f>
        <v>0.54850446622154392</v>
      </c>
      <c r="T4">
        <f>'Measures Weighted'!$E$147</f>
        <v>0.38751472532749176</v>
      </c>
      <c r="U4">
        <f>'Measures Weighted'!$E$153</f>
        <v>0.76834248838413755</v>
      </c>
    </row>
    <row r="5" spans="1:22" x14ac:dyDescent="0.25">
      <c r="A5" t="s">
        <v>3</v>
      </c>
      <c r="C5">
        <f>'Measures Weighted'!F$5</f>
        <v>0.99999998509883681</v>
      </c>
      <c r="D5">
        <f>'Measures Weighted'!F$19</f>
        <v>0.72770403325557709</v>
      </c>
      <c r="E5">
        <f>'Measures Weighted'!F$39</f>
        <v>1</v>
      </c>
      <c r="F5">
        <f>'Measures Weighted'!F$47</f>
        <v>0.60546550560014623</v>
      </c>
      <c r="G5">
        <f>'Measures Weighted'!F$52</f>
        <v>0.20546163618564606</v>
      </c>
      <c r="H5">
        <f>'Measures Weighted'!F$59</f>
        <v>0.98812060763006626</v>
      </c>
      <c r="I5">
        <f>'Measures Weighted'!F$64</f>
        <v>0.74117648601531982</v>
      </c>
      <c r="J5">
        <f>'Measures Weighted'!F$76</f>
        <v>0.49431311017274859</v>
      </c>
      <c r="K5">
        <f>'Measures Weighted'!F$83</f>
        <v>0.95512290762036767</v>
      </c>
      <c r="L5">
        <f>'Measures Weighted'!F$89</f>
        <v>0.7731740945411536</v>
      </c>
      <c r="M5">
        <f>'Measures Weighted'!$F$101</f>
        <v>0.40552785323296775</v>
      </c>
      <c r="N5">
        <f>'Measures Weighted'!$F$108</f>
        <v>0.11517680932837585</v>
      </c>
      <c r="O5">
        <f>'Measures Weighted'!$F$112</f>
        <v>0.1441802772629352</v>
      </c>
      <c r="P5">
        <f>'Measures Weighted'!$F$117</f>
        <v>0.98073611619913914</v>
      </c>
      <c r="Q5">
        <f>'Measures Weighted'!$F$121</f>
        <v>0.95205598675237479</v>
      </c>
      <c r="R5">
        <f>'Measures Weighted'!$F$128</f>
        <v>0.80003605064070016</v>
      </c>
      <c r="S5">
        <f>'Measures Weighted'!$F$138</f>
        <v>0.54739274738950783</v>
      </c>
      <c r="T5">
        <f>'Measures Weighted'!$F$147</f>
        <v>0.38751472532749176</v>
      </c>
      <c r="U5">
        <f>'Measures Weighted'!$F$153</f>
        <v>0.94266155300499854</v>
      </c>
    </row>
    <row r="6" spans="1:22" x14ac:dyDescent="0.25">
      <c r="A6" t="s">
        <v>4</v>
      </c>
      <c r="C6">
        <f>'Measures Weighted'!G$5</f>
        <v>0.99999998509883681</v>
      </c>
      <c r="D6">
        <f>'Measures Weighted'!G$19</f>
        <v>0.72770403325557709</v>
      </c>
      <c r="E6">
        <f>'Measures Weighted'!G$39</f>
        <v>1</v>
      </c>
      <c r="F6">
        <f>'Measures Weighted'!G$47</f>
        <v>0.57893357129931533</v>
      </c>
      <c r="G6">
        <f>'Measures Weighted'!G$52</f>
        <v>0.20546163618564606</v>
      </c>
      <c r="H6">
        <f>'Measures Weighted'!G$59</f>
        <v>0.90703327301072567</v>
      </c>
      <c r="I6">
        <f>'Measures Weighted'!G$64</f>
        <v>0.74117648601531982</v>
      </c>
      <c r="J6">
        <f>'Measures Weighted'!G$76</f>
        <v>0.68220448786020271</v>
      </c>
      <c r="K6">
        <f>'Measures Weighted'!G$83</f>
        <v>0.82612052778633771</v>
      </c>
      <c r="L6">
        <f>'Measures Weighted'!G$89</f>
        <v>0.86314871927051817</v>
      </c>
      <c r="M6">
        <f>'Measures Weighted'!$G$101</f>
        <v>0.5214247704906898</v>
      </c>
      <c r="N6">
        <f>'Measures Weighted'!$G$108</f>
        <v>0.35414231707411864</v>
      </c>
      <c r="O6">
        <f>'Measures Weighted'!$G$112</f>
        <v>0.15592829985472995</v>
      </c>
      <c r="P6">
        <f>'Measures Weighted'!$G$117</f>
        <v>1</v>
      </c>
      <c r="Q6">
        <f>'Measures Weighted'!$G$121</f>
        <v>0.88983855079591367</v>
      </c>
      <c r="R6">
        <f>'Measures Weighted'!$G$128</f>
        <v>0.77339018685253036</v>
      </c>
      <c r="S6">
        <f>'Measures Weighted'!$G$138</f>
        <v>0.54534318382474467</v>
      </c>
      <c r="T6">
        <f>'Measures Weighted'!$G$147</f>
        <v>0.38751472532749176</v>
      </c>
      <c r="U6">
        <f>'Measures Weighted'!$G$153</f>
        <v>0.67482538568837469</v>
      </c>
    </row>
    <row r="7" spans="1:22" x14ac:dyDescent="0.25">
      <c r="A7" t="s">
        <v>5</v>
      </c>
      <c r="C7">
        <f>'Measures Weighted'!H$5</f>
        <v>0.99999998509883681</v>
      </c>
      <c r="D7">
        <f>'Measures Weighted'!H$19</f>
        <v>0.72770403325557709</v>
      </c>
      <c r="E7">
        <f>'Measures Weighted'!H$39</f>
        <v>0.93030640748143201</v>
      </c>
      <c r="F7">
        <f>'Measures Weighted'!H$47</f>
        <v>0.61812834821390772</v>
      </c>
      <c r="G7">
        <f>'Measures Weighted'!H$52</f>
        <v>0.20546163618564606</v>
      </c>
      <c r="H7">
        <f>'Measures Weighted'!H$59</f>
        <v>0.98853089706976971</v>
      </c>
      <c r="I7">
        <f>'Measures Weighted'!H$64</f>
        <v>0.74117648601531982</v>
      </c>
      <c r="J7">
        <f>'Measures Weighted'!H$76</f>
        <v>0.53035144940018653</v>
      </c>
      <c r="K7">
        <f>'Measures Weighted'!H$83</f>
        <v>0.90392742582042829</v>
      </c>
      <c r="L7">
        <f>'Measures Weighted'!H$89</f>
        <v>0.80210196664058875</v>
      </c>
      <c r="M7">
        <f>'Measures Weighted'!$H$101</f>
        <v>0.39251095951403475</v>
      </c>
      <c r="N7">
        <f>'Measures Weighted'!$H$108</f>
        <v>0.21056150265149434</v>
      </c>
      <c r="O7">
        <f>'Measures Weighted'!$H$112</f>
        <v>0.13435465836797961</v>
      </c>
      <c r="P7">
        <f>'Measures Weighted'!$H$117</f>
        <v>0.90368058099569537</v>
      </c>
      <c r="Q7">
        <f>'Measures Weighted'!$H$121</f>
        <v>0.99431160482409442</v>
      </c>
      <c r="R7">
        <f>'Measures Weighted'!$H$128</f>
        <v>0.76978939444872374</v>
      </c>
      <c r="S7">
        <f>'Measures Weighted'!$H$138</f>
        <v>0.54144066610810027</v>
      </c>
      <c r="T7">
        <f>'Measures Weighted'!$H$147</f>
        <v>0.38751472532749176</v>
      </c>
      <c r="U7">
        <f>'Measures Weighted'!$H$153</f>
        <v>0.75507897620812692</v>
      </c>
    </row>
    <row r="8" spans="1:22" x14ac:dyDescent="0.25">
      <c r="A8" t="s">
        <v>6</v>
      </c>
      <c r="C8">
        <f>'Measures Weighted'!I$5</f>
        <v>0.93258425593375982</v>
      </c>
      <c r="D8">
        <f>'Measures Weighted'!I$19</f>
        <v>0.72770403325557709</v>
      </c>
      <c r="E8">
        <f>'Measures Weighted'!I$39</f>
        <v>1</v>
      </c>
      <c r="F8">
        <f>'Measures Weighted'!I$47</f>
        <v>0.66326533257961273</v>
      </c>
      <c r="G8">
        <f>'Measures Weighted'!I$52</f>
        <v>0.20546163618564606</v>
      </c>
      <c r="H8">
        <f>'Measures Weighted'!I$59</f>
        <v>0.77068837802463475</v>
      </c>
      <c r="I8">
        <f>'Measures Weighted'!I$64</f>
        <v>0.74117648601531982</v>
      </c>
      <c r="J8">
        <f>'Measures Weighted'!I$76</f>
        <v>0.74824282735586167</v>
      </c>
      <c r="K8">
        <f>'Measures Weighted'!I$83</f>
        <v>0.85964832452996132</v>
      </c>
      <c r="L8">
        <f>'Measures Weighted'!I$89</f>
        <v>0.78808865247075943</v>
      </c>
      <c r="M8">
        <f>'Measures Weighted'!$I$101</f>
        <v>0.56326840398466493</v>
      </c>
      <c r="N8">
        <f>'Measures Weighted'!$I$108</f>
        <v>0.32623925509206164</v>
      </c>
      <c r="O8">
        <f>'Measures Weighted'!$I$112</f>
        <v>0.27981653809547424</v>
      </c>
      <c r="P8">
        <f>'Measures Weighted'!$I$117</f>
        <v>0.80917850951977377</v>
      </c>
      <c r="Q8">
        <f>'Measures Weighted'!$I$121</f>
        <v>0.82815423782015207</v>
      </c>
      <c r="R8">
        <f>'Measures Weighted'!$I$128</f>
        <v>0.84036492556333542</v>
      </c>
      <c r="S8">
        <f>'Measures Weighted'!$I$138</f>
        <v>0.71439967968947837</v>
      </c>
      <c r="T8">
        <f>'Measures Weighted'!$I$147</f>
        <v>0.38751472532749176</v>
      </c>
      <c r="U8">
        <f>'Measures Weighted'!$I$153</f>
        <v>0.68350642236999826</v>
      </c>
    </row>
    <row r="9" spans="1:22" x14ac:dyDescent="0.25">
      <c r="A9" t="s">
        <v>7</v>
      </c>
      <c r="C9">
        <f>'Measures Weighted'!J$5</f>
        <v>0.96629212051629843</v>
      </c>
      <c r="D9">
        <f>'Measures Weighted'!J$19</f>
        <v>0.72770403325557709</v>
      </c>
      <c r="E9">
        <f>'Measures Weighted'!J$39</f>
        <v>0.93398328766226768</v>
      </c>
      <c r="F9">
        <f>'Measures Weighted'!J$47</f>
        <v>0.58784688247598404</v>
      </c>
      <c r="G9">
        <f>'Measures Weighted'!J$52</f>
        <v>0.20546163618564606</v>
      </c>
      <c r="H9">
        <f>'Measures Weighted'!J$59</f>
        <v>0.906730532335007</v>
      </c>
      <c r="I9">
        <f>'Measures Weighted'!J$64</f>
        <v>0.74117648601531982</v>
      </c>
      <c r="J9">
        <f>'Measures Weighted'!J$76</f>
        <v>0.50709266340732573</v>
      </c>
      <c r="K9">
        <f>'Measures Weighted'!J$83</f>
        <v>0.84127559702867172</v>
      </c>
      <c r="L9">
        <f>'Measures Weighted'!J$89</f>
        <v>0.72042020987163846</v>
      </c>
      <c r="M9">
        <f>'Measures Weighted'!$J$101</f>
        <v>0.54215842295776717</v>
      </c>
      <c r="N9">
        <f>'Measures Weighted'!$J$108</f>
        <v>0.20140670818568188</v>
      </c>
      <c r="O9">
        <f>'Measures Weighted'!$J$112</f>
        <v>0.20826040049090641</v>
      </c>
      <c r="P9">
        <f>'Measures Weighted'!$J$117</f>
        <v>0.89423037384810322</v>
      </c>
      <c r="Q9">
        <f>'Measures Weighted'!$J$121</f>
        <v>0.88280127239542483</v>
      </c>
      <c r="R9">
        <f>'Measures Weighted'!$J$128</f>
        <v>0.81587953721744977</v>
      </c>
      <c r="S9">
        <f>'Measures Weighted'!$J$138</f>
        <v>0.56483399687939639</v>
      </c>
      <c r="T9">
        <f>'Measures Weighted'!$J$147</f>
        <v>0.38751472532749176</v>
      </c>
      <c r="U9">
        <f>'Measures Weighted'!$J$153</f>
        <v>0.76451036615629819</v>
      </c>
    </row>
  </sheetData>
  <pageMargins left="0.7" right="0.7" top="0.75" bottom="0.75" header="0.3" footer="0.3"/>
  <pageSetup orientation="portrait" horizontalDpi="300"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65F5FB-A817-40EF-96A7-3BBEE92836B1}">
  <dimension ref="A1:AP47"/>
  <sheetViews>
    <sheetView topLeftCell="A31" workbookViewId="0">
      <selection activeCell="U40" sqref="U40"/>
    </sheetView>
  </sheetViews>
  <sheetFormatPr defaultRowHeight="15" x14ac:dyDescent="0.25"/>
  <sheetData>
    <row r="1" spans="1:21" x14ac:dyDescent="0.25">
      <c r="A1" s="2" t="s">
        <v>203</v>
      </c>
      <c r="B1" s="2" t="s">
        <v>221</v>
      </c>
      <c r="C1" s="11" t="s">
        <v>222</v>
      </c>
      <c r="D1" s="11" t="s">
        <v>190</v>
      </c>
      <c r="E1" s="12" t="s">
        <v>223</v>
      </c>
      <c r="F1" s="12" t="s">
        <v>224</v>
      </c>
      <c r="G1" s="12" t="s">
        <v>225</v>
      </c>
      <c r="H1" s="12" t="s">
        <v>191</v>
      </c>
      <c r="I1" s="13" t="s">
        <v>226</v>
      </c>
      <c r="J1" s="13" t="s">
        <v>192</v>
      </c>
      <c r="K1" s="14" t="s">
        <v>227</v>
      </c>
      <c r="L1" s="14" t="s">
        <v>193</v>
      </c>
      <c r="M1" s="14" t="s">
        <v>197</v>
      </c>
      <c r="N1" s="14" t="s">
        <v>228</v>
      </c>
      <c r="O1" s="14" t="s">
        <v>194</v>
      </c>
      <c r="P1" s="17" t="s">
        <v>198</v>
      </c>
      <c r="Q1" s="17" t="s">
        <v>199</v>
      </c>
      <c r="R1" s="15" t="s">
        <v>195</v>
      </c>
      <c r="S1" s="15" t="s">
        <v>196</v>
      </c>
      <c r="T1" s="15" t="s">
        <v>229</v>
      </c>
      <c r="U1" s="15" t="s">
        <v>230</v>
      </c>
    </row>
    <row r="2" spans="1:21" x14ac:dyDescent="0.25">
      <c r="A2" t="s">
        <v>0</v>
      </c>
      <c r="B2">
        <v>2019</v>
      </c>
      <c r="C2">
        <f>'Subdom 10 point'!C2*10</f>
        <v>9.9999998509883685</v>
      </c>
      <c r="D2">
        <f>'Subdom 10 point'!D2*10</f>
        <v>7.2770403325557709</v>
      </c>
      <c r="E2">
        <f>'Subdom 10 point'!E2*10</f>
        <v>9.2111420702934268</v>
      </c>
      <c r="F2">
        <f>'Subdom 10 point'!F2*10</f>
        <v>5.9548855247076018</v>
      </c>
      <c r="G2">
        <f>'Subdom 10 point'!G2*10</f>
        <v>2.0546163618564606</v>
      </c>
      <c r="H2">
        <f>'Subdom 10 point'!H2*10</f>
        <v>8.2236469866510795</v>
      </c>
      <c r="I2">
        <f>'Subdom 10 point'!I2*10</f>
        <v>7.4117648601531982</v>
      </c>
      <c r="J2">
        <f>'Subdom 10 point'!J2*10</f>
        <v>5.5683707308769224</v>
      </c>
      <c r="K2">
        <f>'Subdom 10 point'!K2*10</f>
        <v>9.2914194853685181</v>
      </c>
      <c r="L2">
        <f>'Subdom 10 point'!L2*10</f>
        <v>7.4372080002327223</v>
      </c>
      <c r="M2">
        <f>'Subdom 10 point'!M2*10</f>
        <v>4.5232152590366796</v>
      </c>
      <c r="N2">
        <f>'Subdom 10 point'!N2*10</f>
        <v>3.9750865329939677</v>
      </c>
      <c r="O2">
        <f>'Subdom 10 point'!O2*10</f>
        <v>2.2428043129789921</v>
      </c>
      <c r="P2">
        <f>'Subdom 10 point'!P2*10</f>
        <v>9.0695180654678502</v>
      </c>
      <c r="Q2">
        <f>'Subdom 10 point'!Q2*10</f>
        <v>8.9236180718227054</v>
      </c>
      <c r="R2">
        <f>'Subdom 10 point'!R2*10</f>
        <v>7.3666210433370178</v>
      </c>
      <c r="S2">
        <f>'Subdom 10 point'!S2*10</f>
        <v>7.049708699546489</v>
      </c>
      <c r="T2">
        <f>'Subdom 10 point'!T2*10</f>
        <v>3.8751472532749176</v>
      </c>
      <c r="U2">
        <f>'Subdom 10 point'!U2*10</f>
        <v>8.2340649583122953</v>
      </c>
    </row>
    <row r="3" spans="1:21" x14ac:dyDescent="0.25">
      <c r="A3" t="s">
        <v>1</v>
      </c>
      <c r="B3">
        <v>2019</v>
      </c>
      <c r="C3">
        <f>'Subdom 10 point'!C3*10</f>
        <v>9.4086290747523122</v>
      </c>
      <c r="D3">
        <f>'Subdom 10 point'!D3*10</f>
        <v>7.2770403325557709</v>
      </c>
      <c r="E3">
        <f>'Subdom 10 point'!E3*10</f>
        <v>9.2061281427741051</v>
      </c>
      <c r="F3">
        <f>'Subdom 10 point'!F3*10</f>
        <v>6.0040955184695548</v>
      </c>
      <c r="G3">
        <f>'Subdom 10 point'!G3*10</f>
        <v>2.0546163618564606</v>
      </c>
      <c r="H3">
        <f>'Subdom 10 point'!H3*10</f>
        <v>8.8584859600861314</v>
      </c>
      <c r="I3">
        <f>'Subdom 10 point'!I3*10</f>
        <v>7.4117648601531982</v>
      </c>
      <c r="J3">
        <f>'Subdom 10 point'!J3*10</f>
        <v>6.8725241073966021</v>
      </c>
      <c r="K3">
        <f>'Subdom 10 point'!K3*10</f>
        <v>8.8994558729225322</v>
      </c>
      <c r="L3">
        <f>'Subdom 10 point'!L3*10</f>
        <v>7.7842887164731405</v>
      </c>
      <c r="M3">
        <f>'Subdom 10 point'!M3*10</f>
        <v>4.2320162101769414</v>
      </c>
      <c r="N3">
        <f>'Subdom 10 point'!N3*10</f>
        <v>3.3502018806768561</v>
      </c>
      <c r="O3">
        <f>'Subdom 10 point'!O3*10</f>
        <v>2.1573641486750303</v>
      </c>
      <c r="P3">
        <f>'Subdom 10 point'!P3*10</f>
        <v>8.8696098373457062</v>
      </c>
      <c r="Q3">
        <f>'Subdom 10 point'!Q3*10</f>
        <v>8.7336246321973441</v>
      </c>
      <c r="R3">
        <f>'Subdom 10 point'!R3*10</f>
        <v>7.9283446583308672</v>
      </c>
      <c r="S3">
        <f>'Subdom 10 point'!S3*10</f>
        <v>6.2372352540775831</v>
      </c>
      <c r="T3">
        <f>'Subdom 10 point'!T3*10</f>
        <v>3.8751472532749176</v>
      </c>
      <c r="U3">
        <f>'Subdom 10 point'!U3*10</f>
        <v>7.543847181561631</v>
      </c>
    </row>
    <row r="4" spans="1:21" x14ac:dyDescent="0.25">
      <c r="A4" t="s">
        <v>2</v>
      </c>
      <c r="B4">
        <v>2019</v>
      </c>
      <c r="C4">
        <f>'Subdom 10 point'!C4*10</f>
        <v>9.7573032259940913</v>
      </c>
      <c r="D4">
        <f>'Subdom 10 point'!D4*10</f>
        <v>7.2770403325557709</v>
      </c>
      <c r="E4">
        <f>'Subdom 10 point'!E4*10</f>
        <v>9.1208913749456411</v>
      </c>
      <c r="F4">
        <f>'Subdom 10 point'!F4*10</f>
        <v>6.1515724448835147</v>
      </c>
      <c r="G4">
        <f>'Subdom 10 point'!G4*10</f>
        <v>2.0546163618564606</v>
      </c>
      <c r="H4">
        <f>'Subdom 10 point'!H4*10</f>
        <v>9.0757490042914171</v>
      </c>
      <c r="I4">
        <f>'Subdom 10 point'!I4*10</f>
        <v>7.4117648601531982</v>
      </c>
      <c r="J4">
        <f>'Subdom 10 point'!J4*10</f>
        <v>6.4916934308409688</v>
      </c>
      <c r="K4">
        <f>'Subdom 10 point'!K4*10</f>
        <v>9.0277613021981118</v>
      </c>
      <c r="L4">
        <f>'Subdom 10 point'!L4*10</f>
        <v>7.5005233960184672</v>
      </c>
      <c r="M4">
        <f>'Subdom 10 point'!M4*10</f>
        <v>4.1243488464235147</v>
      </c>
      <c r="N4">
        <f>'Subdom 10 point'!N4*10</f>
        <v>2.7395780877940714</v>
      </c>
      <c r="O4">
        <f>'Subdom 10 point'!O4*10</f>
        <v>1.6447231628512606</v>
      </c>
      <c r="P4">
        <f>'Subdom 10 point'!P4*10</f>
        <v>9.2439834281926281</v>
      </c>
      <c r="Q4">
        <f>'Subdom 10 point'!Q4*10</f>
        <v>9.0901354786486195</v>
      </c>
      <c r="R4">
        <f>'Subdom 10 point'!R4*10</f>
        <v>7.3306131192989525</v>
      </c>
      <c r="S4">
        <f>'Subdom 10 point'!S4*10</f>
        <v>5.4850446622154392</v>
      </c>
      <c r="T4">
        <f>'Subdom 10 point'!T4*10</f>
        <v>3.8751472532749176</v>
      </c>
      <c r="U4">
        <f>'Subdom 10 point'!U4*10</f>
        <v>7.6834248838413757</v>
      </c>
    </row>
    <row r="5" spans="1:21" x14ac:dyDescent="0.25">
      <c r="A5" t="s">
        <v>3</v>
      </c>
      <c r="B5">
        <v>2019</v>
      </c>
      <c r="C5">
        <f>'Subdom 10 point'!C5*10</f>
        <v>9.9999998509883685</v>
      </c>
      <c r="D5">
        <f>'Subdom 10 point'!D5*10</f>
        <v>7.2770403325557709</v>
      </c>
      <c r="E5">
        <f>'Subdom 10 point'!E5*10</f>
        <v>10</v>
      </c>
      <c r="F5">
        <f>'Subdom 10 point'!F5*10</f>
        <v>6.0546550560014625</v>
      </c>
      <c r="G5">
        <f>'Subdom 10 point'!G5*10</f>
        <v>2.0546163618564606</v>
      </c>
      <c r="H5">
        <f>'Subdom 10 point'!H5*10</f>
        <v>9.8812060763006624</v>
      </c>
      <c r="I5">
        <f>'Subdom 10 point'!I5*10</f>
        <v>7.4117648601531982</v>
      </c>
      <c r="J5">
        <f>'Subdom 10 point'!J5*10</f>
        <v>4.9431311017274862</v>
      </c>
      <c r="K5">
        <f>'Subdom 10 point'!K5*10</f>
        <v>9.5512290762036773</v>
      </c>
      <c r="L5">
        <f>'Subdom 10 point'!L5*10</f>
        <v>7.731740945411536</v>
      </c>
      <c r="M5">
        <f>'Subdom 10 point'!M5*10</f>
        <v>4.0552785323296776</v>
      </c>
      <c r="N5">
        <f>'Subdom 10 point'!N5*10</f>
        <v>1.1517680932837584</v>
      </c>
      <c r="O5">
        <f>'Subdom 10 point'!O5*10</f>
        <v>1.4418027726293521</v>
      </c>
      <c r="P5">
        <f>'Subdom 10 point'!P5*10</f>
        <v>9.8073611619913912</v>
      </c>
      <c r="Q5">
        <f>'Subdom 10 point'!Q5*10</f>
        <v>9.5205598675237475</v>
      </c>
      <c r="R5">
        <f>'Subdom 10 point'!R5*10</f>
        <v>8.0003605064070022</v>
      </c>
      <c r="S5">
        <f>'Subdom 10 point'!S5*10</f>
        <v>5.4739274738950785</v>
      </c>
      <c r="T5">
        <f>'Subdom 10 point'!T5*10</f>
        <v>3.8751472532749176</v>
      </c>
      <c r="U5">
        <f>'Subdom 10 point'!U5*10</f>
        <v>9.4266155300499861</v>
      </c>
    </row>
    <row r="6" spans="1:21" x14ac:dyDescent="0.25">
      <c r="A6" t="s">
        <v>4</v>
      </c>
      <c r="B6">
        <v>2019</v>
      </c>
      <c r="C6">
        <f>'Subdom 10 point'!C6*10</f>
        <v>9.9999998509883685</v>
      </c>
      <c r="D6">
        <f>'Subdom 10 point'!D6*10</f>
        <v>7.2770403325557709</v>
      </c>
      <c r="E6">
        <f>'Subdom 10 point'!E6*10</f>
        <v>10</v>
      </c>
      <c r="F6">
        <f>'Subdom 10 point'!F6*10</f>
        <v>5.7893357129931537</v>
      </c>
      <c r="G6">
        <f>'Subdom 10 point'!G6*10</f>
        <v>2.0546163618564606</v>
      </c>
      <c r="H6">
        <f>'Subdom 10 point'!H6*10</f>
        <v>9.0703327301072569</v>
      </c>
      <c r="I6">
        <f>'Subdom 10 point'!I6*10</f>
        <v>7.4117648601531982</v>
      </c>
      <c r="J6">
        <f>'Subdom 10 point'!J6*10</f>
        <v>6.8220448786020267</v>
      </c>
      <c r="K6">
        <f>'Subdom 10 point'!K6*10</f>
        <v>8.2612052778633771</v>
      </c>
      <c r="L6">
        <f>'Subdom 10 point'!L6*10</f>
        <v>8.6314871927051815</v>
      </c>
      <c r="M6">
        <f>'Subdom 10 point'!M6*10</f>
        <v>5.2142477049068976</v>
      </c>
      <c r="N6">
        <f>'Subdom 10 point'!N6*10</f>
        <v>3.5414231707411865</v>
      </c>
      <c r="O6">
        <f>'Subdom 10 point'!O6*10</f>
        <v>1.5592829985472996</v>
      </c>
      <c r="P6">
        <f>'Subdom 10 point'!P6*10</f>
        <v>10</v>
      </c>
      <c r="Q6">
        <f>'Subdom 10 point'!Q6*10</f>
        <v>8.8983855079591372</v>
      </c>
      <c r="R6">
        <f>'Subdom 10 point'!R6*10</f>
        <v>7.7339018685253036</v>
      </c>
      <c r="S6">
        <f>'Subdom 10 point'!S6*10</f>
        <v>5.4534318382474467</v>
      </c>
      <c r="T6">
        <f>'Subdom 10 point'!T6*10</f>
        <v>3.8751472532749176</v>
      </c>
      <c r="U6">
        <f>'Subdom 10 point'!U6*10</f>
        <v>6.7482538568837471</v>
      </c>
    </row>
    <row r="7" spans="1:21" x14ac:dyDescent="0.25">
      <c r="A7" t="s">
        <v>5</v>
      </c>
      <c r="B7">
        <v>2019</v>
      </c>
      <c r="C7">
        <f>'Subdom 10 point'!C7*10</f>
        <v>9.9999998509883685</v>
      </c>
      <c r="D7">
        <f>'Subdom 10 point'!D7*10</f>
        <v>7.2770403325557709</v>
      </c>
      <c r="E7">
        <f>'Subdom 10 point'!E7*10</f>
        <v>9.3030640748143192</v>
      </c>
      <c r="F7">
        <f>'Subdom 10 point'!F7*10</f>
        <v>6.1812834821390776</v>
      </c>
      <c r="G7">
        <f>'Subdom 10 point'!G7*10</f>
        <v>2.0546163618564606</v>
      </c>
      <c r="H7">
        <f>'Subdom 10 point'!H7*10</f>
        <v>9.8853089706976967</v>
      </c>
      <c r="I7">
        <f>'Subdom 10 point'!I7*10</f>
        <v>7.4117648601531982</v>
      </c>
      <c r="J7">
        <f>'Subdom 10 point'!J7*10</f>
        <v>5.303514494001865</v>
      </c>
      <c r="K7">
        <f>'Subdom 10 point'!K7*10</f>
        <v>9.0392742582042835</v>
      </c>
      <c r="L7">
        <f>'Subdom 10 point'!L7*10</f>
        <v>8.0210196664058877</v>
      </c>
      <c r="M7">
        <f>'Subdom 10 point'!M7*10</f>
        <v>3.9251095951403476</v>
      </c>
      <c r="N7">
        <f>'Subdom 10 point'!N7*10</f>
        <v>2.1056150265149434</v>
      </c>
      <c r="O7">
        <f>'Subdom 10 point'!O7*10</f>
        <v>1.343546583679796</v>
      </c>
      <c r="P7">
        <f>'Subdom 10 point'!P7*10</f>
        <v>9.0368058099569541</v>
      </c>
      <c r="Q7">
        <f>'Subdom 10 point'!Q7*10</f>
        <v>9.9431160482409435</v>
      </c>
      <c r="R7">
        <f>'Subdom 10 point'!R7*10</f>
        <v>7.6978939444872374</v>
      </c>
      <c r="S7">
        <f>'Subdom 10 point'!S7*10</f>
        <v>5.4144066610810029</v>
      </c>
      <c r="T7">
        <f>'Subdom 10 point'!T7*10</f>
        <v>3.8751472532749176</v>
      </c>
      <c r="U7">
        <f>'Subdom 10 point'!U7*10</f>
        <v>7.5507897620812692</v>
      </c>
    </row>
    <row r="8" spans="1:21" x14ac:dyDescent="0.25">
      <c r="A8" t="s">
        <v>6</v>
      </c>
      <c r="B8">
        <v>2019</v>
      </c>
      <c r="C8">
        <f>'Subdom 10 point'!C8*10</f>
        <v>9.3258425593375982</v>
      </c>
      <c r="D8">
        <f>'Subdom 10 point'!D8*10</f>
        <v>7.2770403325557709</v>
      </c>
      <c r="E8">
        <f>'Subdom 10 point'!E8*10</f>
        <v>10</v>
      </c>
      <c r="F8">
        <f>'Subdom 10 point'!F8*10</f>
        <v>6.6326533257961273</v>
      </c>
      <c r="G8">
        <f>'Subdom 10 point'!G8*10</f>
        <v>2.0546163618564606</v>
      </c>
      <c r="H8">
        <f>'Subdom 10 point'!H8*10</f>
        <v>7.706883780246347</v>
      </c>
      <c r="I8">
        <f>'Subdom 10 point'!I8*10</f>
        <v>7.4117648601531982</v>
      </c>
      <c r="J8">
        <f>'Subdom 10 point'!J8*10</f>
        <v>7.4824282735586163</v>
      </c>
      <c r="K8">
        <f>'Subdom 10 point'!K8*10</f>
        <v>8.5964832452996127</v>
      </c>
      <c r="L8">
        <f>'Subdom 10 point'!L8*10</f>
        <v>7.8808865247075941</v>
      </c>
      <c r="M8">
        <f>'Subdom 10 point'!M8*10</f>
        <v>5.6326840398466498</v>
      </c>
      <c r="N8">
        <f>'Subdom 10 point'!N8*10</f>
        <v>3.2623925509206164</v>
      </c>
      <c r="O8">
        <f>'Subdom 10 point'!O8*10</f>
        <v>2.7981653809547424</v>
      </c>
      <c r="P8">
        <f>'Subdom 10 point'!P8*10</f>
        <v>8.0917850951977375</v>
      </c>
      <c r="Q8">
        <f>'Subdom 10 point'!Q8*10</f>
        <v>8.2815423782015216</v>
      </c>
      <c r="R8">
        <f>'Subdom 10 point'!R8*10</f>
        <v>8.4036492556333542</v>
      </c>
      <c r="S8">
        <f>'Subdom 10 point'!S8*10</f>
        <v>7.1439967968947835</v>
      </c>
      <c r="T8">
        <f>'Subdom 10 point'!T8*10</f>
        <v>3.8751472532749176</v>
      </c>
      <c r="U8">
        <f>'Subdom 10 point'!U8*10</f>
        <v>6.8350642236999821</v>
      </c>
    </row>
    <row r="9" spans="1:21" x14ac:dyDescent="0.25">
      <c r="A9" t="s">
        <v>7</v>
      </c>
      <c r="B9">
        <v>2019</v>
      </c>
      <c r="C9">
        <f>'Subdom 10 point'!C9*10</f>
        <v>9.6629212051629843</v>
      </c>
      <c r="D9">
        <f>'Subdom 10 point'!D9*10</f>
        <v>7.2770403325557709</v>
      </c>
      <c r="E9">
        <f>'Subdom 10 point'!E9*10</f>
        <v>9.3398328766226761</v>
      </c>
      <c r="F9">
        <f>'Subdom 10 point'!F9*10</f>
        <v>5.8784688247598407</v>
      </c>
      <c r="G9">
        <f>'Subdom 10 point'!G9*10</f>
        <v>2.0546163618564606</v>
      </c>
      <c r="H9">
        <f>'Subdom 10 point'!H9*10</f>
        <v>9.0673053233500696</v>
      </c>
      <c r="I9">
        <f>'Subdom 10 point'!I9*10</f>
        <v>7.4117648601531982</v>
      </c>
      <c r="J9">
        <f>'Subdom 10 point'!J9*10</f>
        <v>5.0709266340732571</v>
      </c>
      <c r="K9">
        <f>'Subdom 10 point'!K9*10</f>
        <v>8.4127559702867174</v>
      </c>
      <c r="L9">
        <f>'Subdom 10 point'!L9*10</f>
        <v>7.2042020987163848</v>
      </c>
      <c r="M9">
        <f>'Subdom 10 point'!M9*10</f>
        <v>5.4215842295776717</v>
      </c>
      <c r="N9">
        <f>'Subdom 10 point'!N9*10</f>
        <v>2.0140670818568189</v>
      </c>
      <c r="O9">
        <f>'Subdom 10 point'!O9*10</f>
        <v>2.0826040049090642</v>
      </c>
      <c r="P9">
        <f>'Subdom 10 point'!P9*10</f>
        <v>8.9423037384810318</v>
      </c>
      <c r="Q9">
        <f>'Subdom 10 point'!Q9*10</f>
        <v>8.8280127239542487</v>
      </c>
      <c r="R9">
        <f>'Subdom 10 point'!R9*10</f>
        <v>8.158795372174497</v>
      </c>
      <c r="S9">
        <f>'Subdom 10 point'!S9*10</f>
        <v>5.6483399687939642</v>
      </c>
      <c r="T9">
        <f>'Subdom 10 point'!T9*10</f>
        <v>3.8751472532749176</v>
      </c>
      <c r="U9">
        <f>'Subdom 10 point'!U9*10</f>
        <v>7.6451036615629819</v>
      </c>
    </row>
    <row r="11" spans="1:21" x14ac:dyDescent="0.25">
      <c r="A11" t="s">
        <v>253</v>
      </c>
      <c r="B11">
        <v>2019</v>
      </c>
      <c r="C11" s="40">
        <f>(SUM(C2:D2)*Domain!$B$2)/Domain!$B$1</f>
        <v>6.6775760309398091</v>
      </c>
      <c r="D11" s="38"/>
      <c r="E11" s="38">
        <f>((SUM(E2:H2)*Domain!$C$2))/Domain!$C$1</f>
        <v>4.7835266973796111</v>
      </c>
      <c r="F11" s="38"/>
      <c r="G11" s="38"/>
      <c r="H11" s="38"/>
      <c r="I11" s="38">
        <f>((SUM(I2:J2)*Domain!$D$2))/Domain!$D$1</f>
        <v>2.9789411181414125</v>
      </c>
      <c r="J11" s="38"/>
      <c r="K11" s="38">
        <f>((SUM(K2:O2)*Domain!$E$2))/Domain!$E$1</f>
        <v>5.4939467181221762</v>
      </c>
      <c r="L11" s="38"/>
      <c r="M11" s="38"/>
      <c r="N11" s="38"/>
      <c r="O11" s="38"/>
      <c r="P11" s="38">
        <f>((SUM(P2:Q2)*Domain!$F$2))/Domain!$F$1</f>
        <v>7.6650759944857763</v>
      </c>
      <c r="Q11" s="38"/>
      <c r="R11" s="38">
        <f>((SUM(R2:U2)*Domain!$G$2))/(Domain!$G$1)</f>
        <v>6.061086336596559</v>
      </c>
      <c r="S11" s="38"/>
      <c r="T11" s="38"/>
      <c r="U11" s="39"/>
    </row>
    <row r="12" spans="1:21" x14ac:dyDescent="0.25">
      <c r="A12" t="s">
        <v>254</v>
      </c>
      <c r="B12">
        <v>2019</v>
      </c>
      <c r="C12" s="40">
        <f>(SUM(C3:D3)*Domain!$B$2)/Domain!$B$1</f>
        <v>6.4490112259245747</v>
      </c>
      <c r="D12" s="38"/>
      <c r="E12" s="38">
        <f>((SUM(E3:H3)*Domain!$C$2))/Domain!$C$1</f>
        <v>4.9111852848390152</v>
      </c>
      <c r="F12" s="38"/>
      <c r="G12" s="38"/>
      <c r="H12" s="38"/>
      <c r="I12" s="38">
        <f>((SUM(I3:J3)*Domain!$D$2))/Domain!$D$1</f>
        <v>3.2782443180526792</v>
      </c>
      <c r="J12" s="38"/>
      <c r="K12" s="38">
        <f>((SUM(K3:O3)*Domain!$E$2))/Domain!$E$1</f>
        <v>5.2846653657848996</v>
      </c>
      <c r="L12" s="38"/>
      <c r="M12" s="38"/>
      <c r="N12" s="38"/>
      <c r="O12" s="38"/>
      <c r="P12" s="38">
        <f>((SUM(P3:Q3)*Domain!$F$2))/Domain!$F$1</f>
        <v>7.4989778840253392</v>
      </c>
      <c r="Q12" s="38"/>
      <c r="R12" s="38">
        <f>((SUM(R3:U3)*Domain!$G$2))/(Domain!$G$1)</f>
        <v>5.8460752383454828</v>
      </c>
      <c r="S12" s="38"/>
      <c r="T12" s="38"/>
      <c r="U12" s="39"/>
    </row>
    <row r="13" spans="1:21" x14ac:dyDescent="0.25">
      <c r="A13" t="s">
        <v>255</v>
      </c>
      <c r="B13">
        <v>2019</v>
      </c>
      <c r="C13" s="40">
        <f>(SUM(C4:D4)*Domain!$B$2)/Domain!$B$1</f>
        <v>6.5837737853795222</v>
      </c>
      <c r="D13" s="38"/>
      <c r="E13" s="38">
        <f>((SUM(E4:H4)*Domain!$C$2))/Domain!$C$1</f>
        <v>4.9637318869636822</v>
      </c>
      <c r="F13" s="38"/>
      <c r="G13" s="38"/>
      <c r="H13" s="38"/>
      <c r="I13" s="38">
        <f>((SUM(I4:J4)*Domain!$D$2))/Domain!$D$1</f>
        <v>3.1908436777831612</v>
      </c>
      <c r="J13" s="38"/>
      <c r="K13" s="38">
        <f>((SUM(K4:O4)*Domain!$E$2))/Domain!$E$1</f>
        <v>5.0073869590570856</v>
      </c>
      <c r="L13" s="38"/>
      <c r="M13" s="38"/>
      <c r="N13" s="38"/>
      <c r="O13" s="38"/>
      <c r="P13" s="38">
        <f>((SUM(P4:Q4)*Domain!$F$2))/Domain!$F$1</f>
        <v>7.8103346543143717</v>
      </c>
      <c r="Q13" s="38"/>
      <c r="R13" s="38">
        <f>((SUM(R4:U4)*Domain!$G$2))/(Domain!$G$1)</f>
        <v>5.5695115364071119</v>
      </c>
      <c r="S13" s="38"/>
      <c r="T13" s="38"/>
      <c r="U13" s="39"/>
    </row>
    <row r="14" spans="1:21" x14ac:dyDescent="0.25">
      <c r="A14" t="s">
        <v>256</v>
      </c>
      <c r="B14">
        <v>2019</v>
      </c>
      <c r="C14" s="40">
        <f>(SUM(C5:D5)*Domain!$B$2)/Domain!$B$1</f>
        <v>6.6775760309398091</v>
      </c>
      <c r="D14" s="38"/>
      <c r="E14" s="38">
        <f>((SUM(E5:H5)*Domain!$C$2))/Domain!$C$1</f>
        <v>5.2622097689018137</v>
      </c>
      <c r="F14" s="38"/>
      <c r="G14" s="38"/>
      <c r="H14" s="38"/>
      <c r="I14" s="38">
        <f>((SUM(I5:J5)*Domain!$D$2))/Domain!$D$1</f>
        <v>2.8354486232516174</v>
      </c>
      <c r="J14" s="38"/>
      <c r="K14" s="38">
        <f>((SUM(K5:O5)*Domain!$E$2))/Domain!$E$1</f>
        <v>4.7863638839716005</v>
      </c>
      <c r="L14" s="38"/>
      <c r="M14" s="38"/>
      <c r="N14" s="38"/>
      <c r="O14" s="38"/>
      <c r="P14" s="38">
        <f>((SUM(P5:Q5)*Domain!$F$2))/Domain!$F$1</f>
        <v>8.2336943585734481</v>
      </c>
      <c r="Q14" s="38"/>
      <c r="R14" s="38">
        <f>((SUM(R5:U5)*Domain!$G$2))/(Domain!$G$1)</f>
        <v>6.118327599488766</v>
      </c>
      <c r="S14" s="38"/>
      <c r="T14" s="38"/>
      <c r="U14" s="39"/>
    </row>
    <row r="15" spans="1:21" x14ac:dyDescent="0.25">
      <c r="A15" t="s">
        <v>257</v>
      </c>
      <c r="B15">
        <v>2019</v>
      </c>
      <c r="C15" s="40">
        <f>(SUM(C6:D6)*Domain!$B$2)/Domain!$B$1</f>
        <v>6.6775760309398091</v>
      </c>
      <c r="D15" s="38"/>
      <c r="E15" s="38">
        <f>((SUM(E6:H6)*Domain!$C$2))/Domain!$C$1</f>
        <v>5.0598855433318919</v>
      </c>
      <c r="F15" s="38"/>
      <c r="G15" s="38"/>
      <c r="H15" s="38"/>
      <c r="I15" s="38">
        <f>((SUM(I6:J6)*Domain!$D$2))/Domain!$D$1</f>
        <v>3.266659335044324</v>
      </c>
      <c r="J15" s="38"/>
      <c r="K15" s="38">
        <f>((SUM(K6:O6)*Domain!$E$2))/Domain!$E$1</f>
        <v>5.441529268952789</v>
      </c>
      <c r="L15" s="38"/>
      <c r="M15" s="38"/>
      <c r="N15" s="38"/>
      <c r="O15" s="38"/>
      <c r="P15" s="38">
        <f>((SUM(P6:Q6)*Domain!$F$2))/Domain!$F$1</f>
        <v>8.0507122263905924</v>
      </c>
      <c r="Q15" s="38"/>
      <c r="R15" s="38">
        <f>((SUM(R6:U6)*Domain!$G$2))/(Domain!$G$1)</f>
        <v>5.4407529056688286</v>
      </c>
      <c r="S15" s="38"/>
      <c r="T15" s="38"/>
      <c r="U15" s="39"/>
    </row>
    <row r="16" spans="1:21" x14ac:dyDescent="0.25">
      <c r="A16" t="s">
        <v>258</v>
      </c>
      <c r="B16">
        <v>2019</v>
      </c>
      <c r="C16" s="40">
        <f>(SUM(C7:D7)*Domain!$B$2)/Domain!$B$1</f>
        <v>6.6775760309398091</v>
      </c>
      <c r="D16" s="38"/>
      <c r="E16" s="38">
        <f>((SUM(E7:H7)*Domain!$C$2))/Domain!$C$1</f>
        <v>5.1557633032274195</v>
      </c>
      <c r="F16" s="38"/>
      <c r="G16" s="38"/>
      <c r="H16" s="38"/>
      <c r="I16" s="38">
        <f>((SUM(I7:J7)*Domain!$D$2))/Domain!$D$1</f>
        <v>2.9181566117785871</v>
      </c>
      <c r="J16" s="38"/>
      <c r="K16" s="38">
        <f>((SUM(K7:O7)*Domain!$E$2))/Domain!$E$1</f>
        <v>4.8869130259890516</v>
      </c>
      <c r="L16" s="38"/>
      <c r="M16" s="38"/>
      <c r="N16" s="38"/>
      <c r="O16" s="38"/>
      <c r="P16" s="38">
        <f>((SUM(P7:Q7)*Domain!$F$2))/Domain!$F$1</f>
        <v>8.0854467115923043</v>
      </c>
      <c r="Q16" s="38"/>
      <c r="R16" s="38">
        <f>((SUM(R7:U7)*Domain!$G$2))/(Domain!$G$1)</f>
        <v>5.6069872963812317</v>
      </c>
      <c r="S16" s="38"/>
      <c r="T16" s="38"/>
      <c r="U16" s="39"/>
    </row>
    <row r="17" spans="1:25" x14ac:dyDescent="0.25">
      <c r="A17" t="s">
        <v>200</v>
      </c>
      <c r="B17">
        <v>2019</v>
      </c>
      <c r="C17" s="40">
        <f>(SUM(C8:D8)*Domain!$B$2)/Domain!$B$1</f>
        <v>6.4170142377167876</v>
      </c>
      <c r="D17" s="38"/>
      <c r="E17" s="38">
        <f>((SUM(E8:H8)*Domain!$C$2))/Domain!$C$1</f>
        <v>4.9621008519649994</v>
      </c>
      <c r="F17" s="38"/>
      <c r="G17" s="38"/>
      <c r="H17" s="38"/>
      <c r="I17" s="38">
        <f>((SUM(I8:J8)*Domain!$D$2))/Domain!$D$1</f>
        <v>3.4182173241868616</v>
      </c>
      <c r="J17" s="38"/>
      <c r="K17" s="38">
        <f>((SUM(K8:O8)*Domain!$E$2))/Domain!$E$1</f>
        <v>5.6341223483458434</v>
      </c>
      <c r="L17" s="38"/>
      <c r="M17" s="38"/>
      <c r="N17" s="38"/>
      <c r="O17" s="38"/>
      <c r="P17" s="38">
        <f>((SUM(P8:Q8)*Domain!$F$2))/Domain!$F$1</f>
        <v>6.9750375036680836</v>
      </c>
      <c r="Q17" s="38"/>
      <c r="R17" s="38">
        <f>((SUM(R8:U8)*Domain!$G$2))/(Domain!$G$1)</f>
        <v>5.9999204454914441</v>
      </c>
      <c r="S17" s="38"/>
      <c r="T17" s="38"/>
      <c r="U17" s="39"/>
    </row>
    <row r="18" spans="1:25" x14ac:dyDescent="0.25">
      <c r="A18" t="s">
        <v>201</v>
      </c>
      <c r="B18">
        <v>2019</v>
      </c>
      <c r="C18" s="40">
        <f>(SUM(C9:D9)*Domain!$B$2)/Domain!$B$1</f>
        <v>6.5472951343282988</v>
      </c>
      <c r="D18" s="38"/>
      <c r="E18" s="38">
        <f>((SUM(E9:H9)*Domain!$C$2))/Domain!$C$1</f>
        <v>4.9519619966787403</v>
      </c>
      <c r="F18" s="38"/>
      <c r="G18" s="38"/>
      <c r="H18" s="38"/>
      <c r="I18" s="38">
        <f>((SUM(I9:J9)*Domain!$D$2))/Domain!$D$1</f>
        <v>2.8647776979249713</v>
      </c>
      <c r="J18" s="38"/>
      <c r="K18" s="38">
        <f>((SUM(K9:O9)*Domain!$E$2))/Domain!$E$1</f>
        <v>5.0270426770693311</v>
      </c>
      <c r="L18" s="38"/>
      <c r="M18" s="38"/>
      <c r="N18" s="38"/>
      <c r="O18" s="38"/>
      <c r="P18" s="38">
        <f>((SUM(P9:Q9)*Domain!$F$2))/Domain!$F$1</f>
        <v>7.5701548129974299</v>
      </c>
      <c r="Q18" s="38"/>
      <c r="R18" s="38">
        <f>((SUM(R9:U9)*Domain!$G$2))/(Domain!$G$1)</f>
        <v>5.7873077594517532</v>
      </c>
      <c r="S18" s="38"/>
      <c r="T18" s="38"/>
      <c r="U18" s="39"/>
    </row>
    <row r="21" spans="1:25" x14ac:dyDescent="0.25">
      <c r="D21">
        <v>1</v>
      </c>
      <c r="E21">
        <v>1</v>
      </c>
      <c r="F21">
        <v>1</v>
      </c>
      <c r="G21">
        <v>1</v>
      </c>
      <c r="H21">
        <v>1</v>
      </c>
      <c r="I21">
        <v>1</v>
      </c>
      <c r="J21">
        <v>1</v>
      </c>
      <c r="K21">
        <v>1</v>
      </c>
      <c r="L21">
        <v>1</v>
      </c>
      <c r="M21">
        <v>1</v>
      </c>
      <c r="N21">
        <v>1</v>
      </c>
      <c r="O21">
        <v>1</v>
      </c>
      <c r="P21">
        <v>1</v>
      </c>
      <c r="Q21">
        <v>1</v>
      </c>
      <c r="R21">
        <v>1</v>
      </c>
      <c r="S21">
        <v>1</v>
      </c>
      <c r="T21">
        <v>1</v>
      </c>
      <c r="U21">
        <v>1</v>
      </c>
      <c r="V21">
        <v>1</v>
      </c>
    </row>
    <row r="22" spans="1:25" x14ac:dyDescent="0.25">
      <c r="D22" s="2" t="s">
        <v>222</v>
      </c>
      <c r="E22" s="2" t="s">
        <v>190</v>
      </c>
      <c r="F22" s="12" t="s">
        <v>223</v>
      </c>
      <c r="G22" s="12" t="s">
        <v>224</v>
      </c>
      <c r="H22" s="12" t="s">
        <v>225</v>
      </c>
      <c r="I22" s="12" t="s">
        <v>191</v>
      </c>
      <c r="J22" s="13" t="s">
        <v>226</v>
      </c>
      <c r="K22" s="13" t="s">
        <v>192</v>
      </c>
      <c r="L22" s="14" t="s">
        <v>227</v>
      </c>
      <c r="M22" s="14" t="s">
        <v>193</v>
      </c>
      <c r="N22" s="14" t="s">
        <v>197</v>
      </c>
      <c r="O22" s="14" t="s">
        <v>228</v>
      </c>
      <c r="P22" s="14" t="s">
        <v>194</v>
      </c>
      <c r="Q22" s="17" t="s">
        <v>198</v>
      </c>
      <c r="R22" s="17" t="s">
        <v>199</v>
      </c>
      <c r="S22" s="15" t="s">
        <v>195</v>
      </c>
      <c r="T22" s="15" t="s">
        <v>196</v>
      </c>
      <c r="U22" s="15" t="s">
        <v>229</v>
      </c>
      <c r="V22" s="15" t="s">
        <v>230</v>
      </c>
      <c r="Y22">
        <f>COUNT(D21:V21)</f>
        <v>19</v>
      </c>
    </row>
    <row r="23" spans="1:25" x14ac:dyDescent="0.25">
      <c r="C23" s="2" t="s">
        <v>203</v>
      </c>
    </row>
    <row r="24" spans="1:25" x14ac:dyDescent="0.25">
      <c r="C24" t="s">
        <v>0</v>
      </c>
      <c r="D24">
        <f>C2</f>
        <v>9.9999998509883685</v>
      </c>
      <c r="E24">
        <f>D2</f>
        <v>7.2770403325557709</v>
      </c>
      <c r="F24">
        <f t="shared" ref="F24:V24" si="0">E2</f>
        <v>9.2111420702934268</v>
      </c>
      <c r="G24">
        <f t="shared" si="0"/>
        <v>5.9548855247076018</v>
      </c>
      <c r="H24">
        <f t="shared" si="0"/>
        <v>2.0546163618564606</v>
      </c>
      <c r="I24">
        <f t="shared" si="0"/>
        <v>8.2236469866510795</v>
      </c>
      <c r="J24">
        <f t="shared" si="0"/>
        <v>7.4117648601531982</v>
      </c>
      <c r="K24">
        <f t="shared" si="0"/>
        <v>5.5683707308769224</v>
      </c>
      <c r="L24">
        <f t="shared" si="0"/>
        <v>9.2914194853685181</v>
      </c>
      <c r="M24">
        <f t="shared" si="0"/>
        <v>7.4372080002327223</v>
      </c>
      <c r="N24">
        <f t="shared" si="0"/>
        <v>4.5232152590366796</v>
      </c>
      <c r="O24">
        <f t="shared" si="0"/>
        <v>3.9750865329939677</v>
      </c>
      <c r="P24">
        <f t="shared" si="0"/>
        <v>2.2428043129789921</v>
      </c>
      <c r="Q24">
        <f t="shared" si="0"/>
        <v>9.0695180654678502</v>
      </c>
      <c r="R24">
        <f t="shared" si="0"/>
        <v>8.9236180718227054</v>
      </c>
      <c r="S24">
        <f t="shared" si="0"/>
        <v>7.3666210433370178</v>
      </c>
      <c r="T24">
        <f t="shared" si="0"/>
        <v>7.049708699546489</v>
      </c>
      <c r="U24">
        <f t="shared" si="0"/>
        <v>3.8751472532749176</v>
      </c>
      <c r="V24">
        <f t="shared" si="0"/>
        <v>8.2340649583122953</v>
      </c>
    </row>
    <row r="25" spans="1:25" x14ac:dyDescent="0.25">
      <c r="C25" t="s">
        <v>1</v>
      </c>
      <c r="D25">
        <f t="shared" ref="D25:S31" si="1">C3</f>
        <v>9.4086290747523122</v>
      </c>
      <c r="E25">
        <f t="shared" si="1"/>
        <v>7.2770403325557709</v>
      </c>
      <c r="F25">
        <f t="shared" si="1"/>
        <v>9.2061281427741051</v>
      </c>
      <c r="G25">
        <f t="shared" si="1"/>
        <v>6.0040955184695548</v>
      </c>
      <c r="H25">
        <f t="shared" si="1"/>
        <v>2.0546163618564606</v>
      </c>
      <c r="I25">
        <f t="shared" si="1"/>
        <v>8.8584859600861314</v>
      </c>
      <c r="J25">
        <f t="shared" si="1"/>
        <v>7.4117648601531982</v>
      </c>
      <c r="K25">
        <f t="shared" si="1"/>
        <v>6.8725241073966021</v>
      </c>
      <c r="L25">
        <f t="shared" si="1"/>
        <v>8.8994558729225322</v>
      </c>
      <c r="M25">
        <f t="shared" si="1"/>
        <v>7.7842887164731405</v>
      </c>
      <c r="N25">
        <f t="shared" si="1"/>
        <v>4.2320162101769414</v>
      </c>
      <c r="O25">
        <f t="shared" si="1"/>
        <v>3.3502018806768561</v>
      </c>
      <c r="P25">
        <f t="shared" si="1"/>
        <v>2.1573641486750303</v>
      </c>
      <c r="Q25">
        <f t="shared" si="1"/>
        <v>8.8696098373457062</v>
      </c>
      <c r="R25">
        <f t="shared" si="1"/>
        <v>8.7336246321973441</v>
      </c>
      <c r="S25">
        <f t="shared" si="1"/>
        <v>7.9283446583308672</v>
      </c>
      <c r="T25">
        <f t="shared" ref="T25:V25" si="2">S3</f>
        <v>6.2372352540775831</v>
      </c>
      <c r="U25">
        <f t="shared" si="2"/>
        <v>3.8751472532749176</v>
      </c>
      <c r="V25">
        <f t="shared" si="2"/>
        <v>7.543847181561631</v>
      </c>
    </row>
    <row r="26" spans="1:25" x14ac:dyDescent="0.25">
      <c r="C26" t="s">
        <v>2</v>
      </c>
      <c r="D26">
        <f t="shared" si="1"/>
        <v>9.7573032259940913</v>
      </c>
      <c r="E26">
        <f t="shared" si="1"/>
        <v>7.2770403325557709</v>
      </c>
      <c r="F26">
        <f t="shared" si="1"/>
        <v>9.1208913749456411</v>
      </c>
      <c r="G26">
        <f t="shared" si="1"/>
        <v>6.1515724448835147</v>
      </c>
      <c r="H26">
        <f t="shared" si="1"/>
        <v>2.0546163618564606</v>
      </c>
      <c r="I26">
        <f t="shared" si="1"/>
        <v>9.0757490042914171</v>
      </c>
      <c r="J26">
        <f t="shared" si="1"/>
        <v>7.4117648601531982</v>
      </c>
      <c r="K26">
        <f t="shared" si="1"/>
        <v>6.4916934308409688</v>
      </c>
      <c r="L26">
        <f t="shared" si="1"/>
        <v>9.0277613021981118</v>
      </c>
      <c r="M26">
        <f t="shared" si="1"/>
        <v>7.5005233960184672</v>
      </c>
      <c r="N26">
        <f t="shared" si="1"/>
        <v>4.1243488464235147</v>
      </c>
      <c r="O26">
        <f t="shared" si="1"/>
        <v>2.7395780877940714</v>
      </c>
      <c r="P26">
        <f t="shared" si="1"/>
        <v>1.6447231628512606</v>
      </c>
      <c r="Q26">
        <f t="shared" si="1"/>
        <v>9.2439834281926281</v>
      </c>
      <c r="R26">
        <f t="shared" si="1"/>
        <v>9.0901354786486195</v>
      </c>
      <c r="S26">
        <f t="shared" si="1"/>
        <v>7.3306131192989525</v>
      </c>
      <c r="T26">
        <f t="shared" ref="T26:V26" si="3">S4</f>
        <v>5.4850446622154392</v>
      </c>
      <c r="U26">
        <f t="shared" si="3"/>
        <v>3.8751472532749176</v>
      </c>
      <c r="V26">
        <f t="shared" si="3"/>
        <v>7.6834248838413757</v>
      </c>
    </row>
    <row r="27" spans="1:25" x14ac:dyDescent="0.25">
      <c r="C27" t="s">
        <v>3</v>
      </c>
      <c r="D27">
        <f t="shared" si="1"/>
        <v>9.9999998509883685</v>
      </c>
      <c r="E27">
        <f t="shared" si="1"/>
        <v>7.2770403325557709</v>
      </c>
      <c r="F27">
        <f t="shared" si="1"/>
        <v>10</v>
      </c>
      <c r="G27">
        <f t="shared" si="1"/>
        <v>6.0546550560014625</v>
      </c>
      <c r="H27">
        <f t="shared" si="1"/>
        <v>2.0546163618564606</v>
      </c>
      <c r="I27">
        <f t="shared" si="1"/>
        <v>9.8812060763006624</v>
      </c>
      <c r="J27">
        <f t="shared" si="1"/>
        <v>7.4117648601531982</v>
      </c>
      <c r="K27">
        <f t="shared" si="1"/>
        <v>4.9431311017274862</v>
      </c>
      <c r="L27">
        <f t="shared" si="1"/>
        <v>9.5512290762036773</v>
      </c>
      <c r="M27">
        <f t="shared" si="1"/>
        <v>7.731740945411536</v>
      </c>
      <c r="N27">
        <f t="shared" si="1"/>
        <v>4.0552785323296776</v>
      </c>
      <c r="O27">
        <f t="shared" si="1"/>
        <v>1.1517680932837584</v>
      </c>
      <c r="P27">
        <f t="shared" si="1"/>
        <v>1.4418027726293521</v>
      </c>
      <c r="Q27">
        <f t="shared" si="1"/>
        <v>9.8073611619913912</v>
      </c>
      <c r="R27">
        <f t="shared" si="1"/>
        <v>9.5205598675237475</v>
      </c>
      <c r="S27">
        <f t="shared" si="1"/>
        <v>8.0003605064070022</v>
      </c>
      <c r="T27">
        <f t="shared" ref="T27:V27" si="4">S5</f>
        <v>5.4739274738950785</v>
      </c>
      <c r="U27">
        <f t="shared" si="4"/>
        <v>3.8751472532749176</v>
      </c>
      <c r="V27">
        <f t="shared" si="4"/>
        <v>9.4266155300499861</v>
      </c>
    </row>
    <row r="28" spans="1:25" x14ac:dyDescent="0.25">
      <c r="C28" t="s">
        <v>4</v>
      </c>
      <c r="D28">
        <f t="shared" si="1"/>
        <v>9.9999998509883685</v>
      </c>
      <c r="E28">
        <f t="shared" si="1"/>
        <v>7.2770403325557709</v>
      </c>
      <c r="F28">
        <f t="shared" si="1"/>
        <v>10</v>
      </c>
      <c r="G28">
        <f t="shared" si="1"/>
        <v>5.7893357129931537</v>
      </c>
      <c r="H28">
        <f t="shared" si="1"/>
        <v>2.0546163618564606</v>
      </c>
      <c r="I28">
        <f t="shared" si="1"/>
        <v>9.0703327301072569</v>
      </c>
      <c r="J28">
        <f t="shared" si="1"/>
        <v>7.4117648601531982</v>
      </c>
      <c r="K28">
        <f t="shared" si="1"/>
        <v>6.8220448786020267</v>
      </c>
      <c r="L28">
        <f t="shared" si="1"/>
        <v>8.2612052778633771</v>
      </c>
      <c r="M28">
        <f t="shared" si="1"/>
        <v>8.6314871927051815</v>
      </c>
      <c r="N28">
        <f t="shared" si="1"/>
        <v>5.2142477049068976</v>
      </c>
      <c r="O28">
        <f t="shared" si="1"/>
        <v>3.5414231707411865</v>
      </c>
      <c r="P28">
        <f t="shared" si="1"/>
        <v>1.5592829985472996</v>
      </c>
      <c r="Q28">
        <f t="shared" si="1"/>
        <v>10</v>
      </c>
      <c r="R28">
        <f t="shared" si="1"/>
        <v>8.8983855079591372</v>
      </c>
      <c r="S28">
        <f t="shared" si="1"/>
        <v>7.7339018685253036</v>
      </c>
      <c r="T28">
        <f t="shared" ref="T28:V28" si="5">S6</f>
        <v>5.4534318382474467</v>
      </c>
      <c r="U28">
        <f t="shared" si="5"/>
        <v>3.8751472532749176</v>
      </c>
      <c r="V28">
        <f t="shared" si="5"/>
        <v>6.7482538568837471</v>
      </c>
    </row>
    <row r="29" spans="1:25" x14ac:dyDescent="0.25">
      <c r="C29" t="s">
        <v>5</v>
      </c>
      <c r="D29">
        <f t="shared" si="1"/>
        <v>9.9999998509883685</v>
      </c>
      <c r="E29">
        <f t="shared" si="1"/>
        <v>7.2770403325557709</v>
      </c>
      <c r="F29">
        <f t="shared" si="1"/>
        <v>9.3030640748143192</v>
      </c>
      <c r="G29">
        <f t="shared" si="1"/>
        <v>6.1812834821390776</v>
      </c>
      <c r="H29">
        <f t="shared" si="1"/>
        <v>2.0546163618564606</v>
      </c>
      <c r="I29">
        <f t="shared" si="1"/>
        <v>9.8853089706976967</v>
      </c>
      <c r="J29">
        <f t="shared" si="1"/>
        <v>7.4117648601531982</v>
      </c>
      <c r="K29">
        <f t="shared" si="1"/>
        <v>5.303514494001865</v>
      </c>
      <c r="L29">
        <f t="shared" si="1"/>
        <v>9.0392742582042835</v>
      </c>
      <c r="M29">
        <f t="shared" si="1"/>
        <v>8.0210196664058877</v>
      </c>
      <c r="N29">
        <f t="shared" si="1"/>
        <v>3.9251095951403476</v>
      </c>
      <c r="O29">
        <f t="shared" si="1"/>
        <v>2.1056150265149434</v>
      </c>
      <c r="P29">
        <f t="shared" si="1"/>
        <v>1.343546583679796</v>
      </c>
      <c r="Q29">
        <f t="shared" si="1"/>
        <v>9.0368058099569541</v>
      </c>
      <c r="R29">
        <f t="shared" si="1"/>
        <v>9.9431160482409435</v>
      </c>
      <c r="S29">
        <f t="shared" si="1"/>
        <v>7.6978939444872374</v>
      </c>
      <c r="T29">
        <f t="shared" ref="T29:V29" si="6">S7</f>
        <v>5.4144066610810029</v>
      </c>
      <c r="U29">
        <f t="shared" si="6"/>
        <v>3.8751472532749176</v>
      </c>
      <c r="V29">
        <f t="shared" si="6"/>
        <v>7.5507897620812692</v>
      </c>
    </row>
    <row r="30" spans="1:25" x14ac:dyDescent="0.25">
      <c r="C30" t="s">
        <v>6</v>
      </c>
      <c r="D30">
        <f t="shared" si="1"/>
        <v>9.3258425593375982</v>
      </c>
      <c r="E30">
        <f t="shared" si="1"/>
        <v>7.2770403325557709</v>
      </c>
      <c r="F30">
        <f t="shared" si="1"/>
        <v>10</v>
      </c>
      <c r="G30">
        <f t="shared" si="1"/>
        <v>6.6326533257961273</v>
      </c>
      <c r="H30">
        <f t="shared" si="1"/>
        <v>2.0546163618564606</v>
      </c>
      <c r="I30">
        <f t="shared" si="1"/>
        <v>7.706883780246347</v>
      </c>
      <c r="J30">
        <f t="shared" si="1"/>
        <v>7.4117648601531982</v>
      </c>
      <c r="K30">
        <f t="shared" si="1"/>
        <v>7.4824282735586163</v>
      </c>
      <c r="L30">
        <f t="shared" si="1"/>
        <v>8.5964832452996127</v>
      </c>
      <c r="M30">
        <f t="shared" si="1"/>
        <v>7.8808865247075941</v>
      </c>
      <c r="N30">
        <f t="shared" si="1"/>
        <v>5.6326840398466498</v>
      </c>
      <c r="O30">
        <f t="shared" si="1"/>
        <v>3.2623925509206164</v>
      </c>
      <c r="P30">
        <f t="shared" si="1"/>
        <v>2.7981653809547424</v>
      </c>
      <c r="Q30">
        <f t="shared" si="1"/>
        <v>8.0917850951977375</v>
      </c>
      <c r="R30">
        <f t="shared" si="1"/>
        <v>8.2815423782015216</v>
      </c>
      <c r="S30">
        <f t="shared" si="1"/>
        <v>8.4036492556333542</v>
      </c>
      <c r="T30">
        <f t="shared" ref="T30:V30" si="7">S8</f>
        <v>7.1439967968947835</v>
      </c>
      <c r="U30">
        <f t="shared" si="7"/>
        <v>3.8751472532749176</v>
      </c>
      <c r="V30">
        <f t="shared" si="7"/>
        <v>6.8350642236999821</v>
      </c>
    </row>
    <row r="31" spans="1:25" x14ac:dyDescent="0.25">
      <c r="C31" t="s">
        <v>7</v>
      </c>
      <c r="D31">
        <f t="shared" si="1"/>
        <v>9.6629212051629843</v>
      </c>
      <c r="E31">
        <f t="shared" si="1"/>
        <v>7.2770403325557709</v>
      </c>
      <c r="F31">
        <f t="shared" si="1"/>
        <v>9.3398328766226761</v>
      </c>
      <c r="G31">
        <f t="shared" si="1"/>
        <v>5.8784688247598407</v>
      </c>
      <c r="H31">
        <f t="shared" si="1"/>
        <v>2.0546163618564606</v>
      </c>
      <c r="I31">
        <f t="shared" si="1"/>
        <v>9.0673053233500696</v>
      </c>
      <c r="J31">
        <f t="shared" si="1"/>
        <v>7.4117648601531982</v>
      </c>
      <c r="K31">
        <f t="shared" si="1"/>
        <v>5.0709266340732571</v>
      </c>
      <c r="L31">
        <f t="shared" si="1"/>
        <v>8.4127559702867174</v>
      </c>
      <c r="M31">
        <f t="shared" si="1"/>
        <v>7.2042020987163848</v>
      </c>
      <c r="N31">
        <f t="shared" si="1"/>
        <v>5.4215842295776717</v>
      </c>
      <c r="O31">
        <f t="shared" si="1"/>
        <v>2.0140670818568189</v>
      </c>
      <c r="P31">
        <f t="shared" si="1"/>
        <v>2.0826040049090642</v>
      </c>
      <c r="Q31">
        <f t="shared" si="1"/>
        <v>8.9423037384810318</v>
      </c>
      <c r="R31">
        <f t="shared" si="1"/>
        <v>8.8280127239542487</v>
      </c>
      <c r="S31">
        <f t="shared" si="1"/>
        <v>8.158795372174497</v>
      </c>
      <c r="T31">
        <f t="shared" ref="T31:V31" si="8">S9</f>
        <v>5.6483399687939642</v>
      </c>
      <c r="U31">
        <f t="shared" si="8"/>
        <v>3.8751472532749176</v>
      </c>
      <c r="V31">
        <f t="shared" si="8"/>
        <v>7.6451036615629819</v>
      </c>
    </row>
    <row r="33" spans="2:42" x14ac:dyDescent="0.25">
      <c r="C33" s="2" t="s">
        <v>266</v>
      </c>
      <c r="D33">
        <f>STDEVA(D24:D31)</f>
        <v>0.28058308233464246</v>
      </c>
      <c r="E33">
        <f t="shared" ref="E33:V33" si="9">STDEVA(E24:E31)</f>
        <v>0</v>
      </c>
      <c r="F33">
        <f t="shared" si="9"/>
        <v>0.40068912305027682</v>
      </c>
      <c r="G33">
        <f t="shared" si="9"/>
        <v>0.25855605920978675</v>
      </c>
      <c r="H33">
        <f t="shared" si="9"/>
        <v>0</v>
      </c>
      <c r="I33">
        <f t="shared" si="9"/>
        <v>0.74294161498747113</v>
      </c>
      <c r="J33">
        <f t="shared" si="9"/>
        <v>0</v>
      </c>
      <c r="K33">
        <f t="shared" si="9"/>
        <v>0.96284584726573297</v>
      </c>
      <c r="L33">
        <f t="shared" si="9"/>
        <v>0.43896053574733301</v>
      </c>
      <c r="M33">
        <f t="shared" si="9"/>
        <v>0.43466034627624062</v>
      </c>
      <c r="N33">
        <f t="shared" si="9"/>
        <v>0.6787593709633668</v>
      </c>
      <c r="O33">
        <f t="shared" si="9"/>
        <v>0.94557650844163421</v>
      </c>
      <c r="P33">
        <f t="shared" si="9"/>
        <v>0.49627443068951915</v>
      </c>
      <c r="Q33">
        <f t="shared" si="9"/>
        <v>0.58820788717842065</v>
      </c>
      <c r="R33">
        <f t="shared" si="9"/>
        <v>0.50645216151174355</v>
      </c>
      <c r="S33">
        <f t="shared" si="9"/>
        <v>0.37160257358969512</v>
      </c>
      <c r="T33">
        <f t="shared" si="9"/>
        <v>0.73417082782364451</v>
      </c>
      <c r="U33">
        <f t="shared" si="9"/>
        <v>0</v>
      </c>
      <c r="V33">
        <f t="shared" si="9"/>
        <v>0.84259234765496582</v>
      </c>
    </row>
    <row r="34" spans="2:42" x14ac:dyDescent="0.25">
      <c r="C34" s="2" t="s">
        <v>267</v>
      </c>
      <c r="D34">
        <f>COUNT(D24:D31)</f>
        <v>8</v>
      </c>
      <c r="E34">
        <f t="shared" ref="E34:V34" si="10">COUNT(E24:E31)</f>
        <v>8</v>
      </c>
      <c r="F34">
        <f t="shared" si="10"/>
        <v>8</v>
      </c>
      <c r="G34">
        <f t="shared" si="10"/>
        <v>8</v>
      </c>
      <c r="H34">
        <f t="shared" si="10"/>
        <v>8</v>
      </c>
      <c r="I34">
        <f t="shared" si="10"/>
        <v>8</v>
      </c>
      <c r="J34">
        <f t="shared" si="10"/>
        <v>8</v>
      </c>
      <c r="K34">
        <f t="shared" si="10"/>
        <v>8</v>
      </c>
      <c r="L34">
        <f t="shared" si="10"/>
        <v>8</v>
      </c>
      <c r="M34">
        <f t="shared" si="10"/>
        <v>8</v>
      </c>
      <c r="N34">
        <f t="shared" si="10"/>
        <v>8</v>
      </c>
      <c r="O34">
        <f t="shared" si="10"/>
        <v>8</v>
      </c>
      <c r="P34">
        <f t="shared" si="10"/>
        <v>8</v>
      </c>
      <c r="Q34">
        <f t="shared" si="10"/>
        <v>8</v>
      </c>
      <c r="R34">
        <f t="shared" si="10"/>
        <v>8</v>
      </c>
      <c r="S34">
        <f t="shared" si="10"/>
        <v>8</v>
      </c>
      <c r="T34">
        <f t="shared" si="10"/>
        <v>8</v>
      </c>
      <c r="U34">
        <f t="shared" si="10"/>
        <v>8</v>
      </c>
      <c r="V34">
        <f t="shared" si="10"/>
        <v>8</v>
      </c>
    </row>
    <row r="35" spans="2:42" x14ac:dyDescent="0.25">
      <c r="C35" s="2" t="s">
        <v>268</v>
      </c>
      <c r="D35">
        <v>2.58</v>
      </c>
      <c r="E35">
        <v>2.58</v>
      </c>
      <c r="F35">
        <v>2.58</v>
      </c>
      <c r="G35">
        <v>2.58</v>
      </c>
      <c r="H35">
        <v>2.58</v>
      </c>
      <c r="I35">
        <v>2.58</v>
      </c>
      <c r="J35">
        <v>2.58</v>
      </c>
      <c r="K35">
        <v>2.58</v>
      </c>
      <c r="L35">
        <v>2.58</v>
      </c>
      <c r="M35">
        <v>2.58</v>
      </c>
      <c r="N35">
        <v>2.58</v>
      </c>
      <c r="O35">
        <v>2.58</v>
      </c>
      <c r="P35">
        <v>2.58</v>
      </c>
      <c r="Q35">
        <v>2.58</v>
      </c>
      <c r="R35">
        <v>2.58</v>
      </c>
      <c r="S35">
        <v>2.58</v>
      </c>
      <c r="T35">
        <v>2.58</v>
      </c>
      <c r="U35">
        <v>2.58</v>
      </c>
      <c r="V35">
        <v>2.58</v>
      </c>
    </row>
    <row r="36" spans="2:42" x14ac:dyDescent="0.25">
      <c r="C36" s="2" t="s">
        <v>269</v>
      </c>
      <c r="D36">
        <f>(D35*D33)/(D34^0.5)</f>
        <v>0.2559388382645133</v>
      </c>
      <c r="E36">
        <f t="shared" ref="E36:V36" si="11">(E35*E33)/(E34^0.5)</f>
        <v>0</v>
      </c>
      <c r="F36">
        <f t="shared" si="11"/>
        <v>0.36549569491293882</v>
      </c>
      <c r="G36">
        <f t="shared" si="11"/>
        <v>0.23584649819150277</v>
      </c>
      <c r="H36">
        <f t="shared" si="11"/>
        <v>0</v>
      </c>
      <c r="I36">
        <f t="shared" si="11"/>
        <v>0.67768737963849046</v>
      </c>
      <c r="J36">
        <f t="shared" si="11"/>
        <v>0</v>
      </c>
      <c r="K36">
        <f>(K35*K33)/(K34^0.5)</f>
        <v>0.87827692791218948</v>
      </c>
      <c r="L36">
        <f t="shared" si="11"/>
        <v>0.4004056432352826</v>
      </c>
      <c r="M36">
        <f t="shared" si="11"/>
        <v>0.39648314909062121</v>
      </c>
      <c r="N36">
        <f t="shared" si="11"/>
        <v>0.61914240666272458</v>
      </c>
      <c r="O36">
        <f t="shared" si="11"/>
        <v>0.86252439401221392</v>
      </c>
      <c r="P36">
        <f t="shared" si="11"/>
        <v>0.45268552969836739</v>
      </c>
      <c r="Q36">
        <f t="shared" si="11"/>
        <v>0.53654426364494201</v>
      </c>
      <c r="R36">
        <f t="shared" si="11"/>
        <v>0.46196932749948461</v>
      </c>
      <c r="S36">
        <f t="shared" si="11"/>
        <v>0.33896388260222393</v>
      </c>
      <c r="T36">
        <f t="shared" si="11"/>
        <v>0.66968695046543791</v>
      </c>
      <c r="U36">
        <f t="shared" si="11"/>
        <v>0</v>
      </c>
      <c r="V36">
        <f t="shared" si="11"/>
        <v>0.76858556401550793</v>
      </c>
    </row>
    <row r="38" spans="2:42" x14ac:dyDescent="0.25">
      <c r="C38" s="36" t="s">
        <v>222</v>
      </c>
      <c r="D38" s="37"/>
      <c r="E38" s="36" t="s">
        <v>190</v>
      </c>
      <c r="F38" s="36"/>
      <c r="G38" s="36" t="s">
        <v>223</v>
      </c>
      <c r="H38" s="36"/>
      <c r="I38" s="36" t="s">
        <v>224</v>
      </c>
      <c r="J38" s="36"/>
      <c r="K38" s="36" t="s">
        <v>225</v>
      </c>
      <c r="L38" s="36"/>
      <c r="M38" s="36" t="s">
        <v>191</v>
      </c>
      <c r="N38" s="36"/>
      <c r="O38" s="36" t="s">
        <v>226</v>
      </c>
      <c r="P38" s="36"/>
      <c r="Q38" s="36" t="s">
        <v>192</v>
      </c>
      <c r="R38" s="36"/>
      <c r="S38" s="36" t="s">
        <v>227</v>
      </c>
      <c r="T38" s="36"/>
      <c r="U38" s="36" t="s">
        <v>193</v>
      </c>
      <c r="V38" s="36"/>
      <c r="W38" s="36" t="s">
        <v>197</v>
      </c>
      <c r="X38" s="36"/>
      <c r="Y38" s="36" t="s">
        <v>228</v>
      </c>
      <c r="Z38" s="36"/>
      <c r="AA38" s="36" t="s">
        <v>194</v>
      </c>
      <c r="AB38" s="36"/>
      <c r="AC38" s="36" t="s">
        <v>198</v>
      </c>
      <c r="AD38" s="36"/>
      <c r="AE38" s="36" t="s">
        <v>199</v>
      </c>
      <c r="AF38" s="36"/>
      <c r="AG38" s="36" t="s">
        <v>195</v>
      </c>
      <c r="AH38" s="36"/>
      <c r="AI38" s="36" t="s">
        <v>196</v>
      </c>
      <c r="AJ38" s="36"/>
      <c r="AK38" s="36" t="s">
        <v>229</v>
      </c>
      <c r="AL38" s="36"/>
      <c r="AM38" s="36" t="s">
        <v>230</v>
      </c>
      <c r="AN38" s="36"/>
    </row>
    <row r="39" spans="2:42" x14ac:dyDescent="0.25">
      <c r="C39" s="2" t="s">
        <v>274</v>
      </c>
      <c r="D39" s="2" t="s">
        <v>275</v>
      </c>
      <c r="E39" s="2" t="s">
        <v>274</v>
      </c>
      <c r="F39" s="2" t="s">
        <v>275</v>
      </c>
      <c r="G39" s="2" t="s">
        <v>274</v>
      </c>
      <c r="H39" s="2" t="s">
        <v>275</v>
      </c>
      <c r="I39" s="2" t="s">
        <v>274</v>
      </c>
      <c r="J39" s="2" t="s">
        <v>275</v>
      </c>
      <c r="K39" s="2" t="s">
        <v>274</v>
      </c>
      <c r="L39" s="2" t="s">
        <v>275</v>
      </c>
      <c r="M39" s="2" t="s">
        <v>274</v>
      </c>
      <c r="N39" s="2" t="s">
        <v>275</v>
      </c>
      <c r="O39" s="2" t="s">
        <v>274</v>
      </c>
      <c r="P39" s="2" t="s">
        <v>275</v>
      </c>
      <c r="Q39" s="2" t="s">
        <v>274</v>
      </c>
      <c r="R39" s="2" t="s">
        <v>275</v>
      </c>
      <c r="S39" s="2" t="s">
        <v>274</v>
      </c>
      <c r="T39" s="2" t="s">
        <v>275</v>
      </c>
      <c r="U39" s="2" t="s">
        <v>274</v>
      </c>
      <c r="V39" s="2" t="s">
        <v>275</v>
      </c>
      <c r="W39" s="2" t="s">
        <v>274</v>
      </c>
      <c r="X39" s="2" t="s">
        <v>275</v>
      </c>
      <c r="Y39" s="2" t="s">
        <v>274</v>
      </c>
      <c r="Z39" s="2" t="s">
        <v>275</v>
      </c>
      <c r="AA39" s="2" t="s">
        <v>274</v>
      </c>
      <c r="AB39" s="2" t="s">
        <v>275</v>
      </c>
      <c r="AC39" s="2" t="s">
        <v>274</v>
      </c>
      <c r="AD39" s="2" t="s">
        <v>275</v>
      </c>
      <c r="AE39" s="2" t="s">
        <v>274</v>
      </c>
      <c r="AF39" s="2" t="s">
        <v>275</v>
      </c>
      <c r="AG39" s="2" t="s">
        <v>274</v>
      </c>
      <c r="AH39" s="2" t="s">
        <v>275</v>
      </c>
      <c r="AI39" s="2" t="s">
        <v>274</v>
      </c>
      <c r="AJ39" s="2" t="s">
        <v>275</v>
      </c>
      <c r="AK39" s="2" t="s">
        <v>274</v>
      </c>
      <c r="AL39" s="2" t="s">
        <v>275</v>
      </c>
      <c r="AM39" s="2" t="s">
        <v>274</v>
      </c>
      <c r="AN39" s="2" t="s">
        <v>275</v>
      </c>
      <c r="AP39">
        <v>2</v>
      </c>
    </row>
    <row r="40" spans="2:42" x14ac:dyDescent="0.25">
      <c r="B40" s="20" t="s">
        <v>0</v>
      </c>
      <c r="C40" s="20">
        <f>D24-$D$36</f>
        <v>9.7440610127238561</v>
      </c>
      <c r="D40" s="20">
        <f>D24+$D$36</f>
        <v>10.255938689252881</v>
      </c>
      <c r="E40" s="20">
        <f>E24</f>
        <v>7.2770403325557709</v>
      </c>
      <c r="F40" s="20">
        <f>$E$40</f>
        <v>7.2770403325557709</v>
      </c>
      <c r="G40" s="20">
        <f>F24-$F$36</f>
        <v>8.8456463753804879</v>
      </c>
      <c r="H40" s="20">
        <f>F24+$F$36</f>
        <v>9.5766377652063657</v>
      </c>
      <c r="I40" s="20">
        <f>G24-$G$36</f>
        <v>5.7190390265160991</v>
      </c>
      <c r="J40" s="20">
        <f>G24+$G$36</f>
        <v>6.1907320228991045</v>
      </c>
      <c r="K40" s="20">
        <f>$H$24</f>
        <v>2.0546163618564606</v>
      </c>
      <c r="L40" s="20">
        <f>$H$24</f>
        <v>2.0546163618564606</v>
      </c>
      <c r="M40" s="20">
        <f>I24-$I$36</f>
        <v>7.5459596070125894</v>
      </c>
      <c r="N40" s="29">
        <f t="shared" ref="N40:N46" si="12">I24+$K$36</f>
        <v>9.1019239145632689</v>
      </c>
      <c r="O40" s="20">
        <f>$J$24</f>
        <v>7.4117648601531982</v>
      </c>
      <c r="P40" s="20">
        <f>$J$24</f>
        <v>7.4117648601531982</v>
      </c>
      <c r="Q40" s="20">
        <f>K24-$K$36</f>
        <v>4.690093802964733</v>
      </c>
      <c r="R40" s="20">
        <f>K24+$K$36</f>
        <v>6.4466476587891117</v>
      </c>
      <c r="S40" s="20">
        <f>L24-$L$36</f>
        <v>8.8910138421332352</v>
      </c>
      <c r="T40" s="20">
        <f>L24+$L$36</f>
        <v>9.6918251286038011</v>
      </c>
      <c r="U40" s="20">
        <f>M24-$M$36</f>
        <v>7.0407248511421008</v>
      </c>
      <c r="V40" s="20">
        <f>M24+$M$36</f>
        <v>7.8336911493233439</v>
      </c>
      <c r="W40" s="20">
        <f>N24-$N$36</f>
        <v>3.9040728523739552</v>
      </c>
      <c r="X40" s="20">
        <f>N24+$N$36</f>
        <v>5.1423576656994046</v>
      </c>
      <c r="Y40" s="20">
        <f>O24-$O$36</f>
        <v>3.1125621389817537</v>
      </c>
      <c r="Z40" s="20">
        <f>O24+$O$36</f>
        <v>4.8376109270061818</v>
      </c>
      <c r="AA40" s="20">
        <f>P24-$P$36</f>
        <v>1.7901187832806247</v>
      </c>
      <c r="AB40" s="20">
        <f>P24+$P$36</f>
        <v>2.6954898426773592</v>
      </c>
      <c r="AC40" s="20">
        <f>Q24-$Q$36</f>
        <v>8.5329738018229087</v>
      </c>
      <c r="AD40" s="20">
        <f>Q24+$Q$36</f>
        <v>9.6060623291127918</v>
      </c>
      <c r="AE40" s="20">
        <f>R24-$R$36</f>
        <v>8.4616487443232202</v>
      </c>
      <c r="AF40" s="20">
        <f>R24+$R$36</f>
        <v>9.3855873993221905</v>
      </c>
      <c r="AG40" s="20">
        <f>S24-$S$36</f>
        <v>7.027657160734794</v>
      </c>
      <c r="AH40" s="20">
        <f>S24+$S$36</f>
        <v>7.7055849259392417</v>
      </c>
      <c r="AI40" s="20">
        <f>T24-$T$36</f>
        <v>6.3800217490810507</v>
      </c>
      <c r="AJ40" s="20">
        <f>T24+$T$36</f>
        <v>7.7193956500119274</v>
      </c>
      <c r="AK40" s="20">
        <f>$U$24</f>
        <v>3.8751472532749176</v>
      </c>
      <c r="AL40" s="20">
        <f>$U$24</f>
        <v>3.8751472532749176</v>
      </c>
      <c r="AM40" s="20">
        <f>V24-$V$36</f>
        <v>7.4654793942967874</v>
      </c>
      <c r="AN40" s="20">
        <f>V24+$V$36</f>
        <v>9.0026505223278033</v>
      </c>
      <c r="AP40">
        <v>2</v>
      </c>
    </row>
    <row r="41" spans="2:42" x14ac:dyDescent="0.25">
      <c r="B41" s="21" t="s">
        <v>1</v>
      </c>
      <c r="C41" s="21">
        <f t="shared" ref="C41:C47" si="13">D25-$D$36</f>
        <v>9.1526902364877998</v>
      </c>
      <c r="D41" s="21">
        <f t="shared" ref="D41:D47" si="14">D25+$D$36</f>
        <v>9.6645679130168247</v>
      </c>
      <c r="E41" s="21">
        <f t="shared" ref="E41:E47" si="15">E25</f>
        <v>7.2770403325557709</v>
      </c>
      <c r="F41" s="21">
        <f t="shared" ref="F41:F47" si="16">$E$40</f>
        <v>7.2770403325557709</v>
      </c>
      <c r="G41" s="21">
        <f t="shared" ref="G41:G47" si="17">F25-$F$36</f>
        <v>8.8406324478611662</v>
      </c>
      <c r="H41" s="21">
        <f t="shared" ref="H41:H47" si="18">F25+$F$36</f>
        <v>9.5716238376870439</v>
      </c>
      <c r="I41" s="21">
        <f t="shared" ref="I41:I47" si="19">G25-$G$36</f>
        <v>5.7682490202780521</v>
      </c>
      <c r="J41" s="21">
        <f t="shared" ref="J41:J47" si="20">G25+$G$36</f>
        <v>6.2399420166610575</v>
      </c>
      <c r="K41" s="21">
        <f t="shared" ref="K41:L47" si="21">$H$24</f>
        <v>2.0546163618564606</v>
      </c>
      <c r="L41" s="21">
        <f t="shared" si="21"/>
        <v>2.0546163618564606</v>
      </c>
      <c r="M41" s="21">
        <f t="shared" ref="M41:M47" si="22">I25-$I$36</f>
        <v>8.1807985804476413</v>
      </c>
      <c r="N41" s="29">
        <f t="shared" si="12"/>
        <v>9.7367628879983208</v>
      </c>
      <c r="O41" s="21">
        <f t="shared" ref="O41:P47" si="23">$J$24</f>
        <v>7.4117648601531982</v>
      </c>
      <c r="P41" s="21">
        <f t="shared" si="23"/>
        <v>7.4117648601531982</v>
      </c>
      <c r="Q41" s="21">
        <f t="shared" ref="Q41:Q47" si="24">K25-$K$36</f>
        <v>5.9942471794844128</v>
      </c>
      <c r="R41" s="21">
        <f t="shared" ref="R41:R47" si="25">K25+$K$36</f>
        <v>7.7508010353087915</v>
      </c>
      <c r="S41" s="21">
        <f t="shared" ref="S41:S47" si="26">L25-$L$36</f>
        <v>8.4990502296872492</v>
      </c>
      <c r="T41" s="21">
        <f t="shared" ref="T41:T47" si="27">L25+$L$36</f>
        <v>9.2998615161578151</v>
      </c>
      <c r="U41" s="21">
        <f t="shared" ref="U41:U47" si="28">M25-$M$36</f>
        <v>7.3878055673825189</v>
      </c>
      <c r="V41" s="21">
        <f t="shared" ref="V41:V47" si="29">M25+$M$36</f>
        <v>8.1807718655637611</v>
      </c>
      <c r="W41" s="21">
        <f t="shared" ref="W41:W47" si="30">N25-$N$36</f>
        <v>3.6128738035142169</v>
      </c>
      <c r="X41" s="21">
        <f t="shared" ref="X41:X47" si="31">N25+$N$36</f>
        <v>4.8511586168396663</v>
      </c>
      <c r="Y41" s="21">
        <f t="shared" ref="Y41:Y47" si="32">O25-$O$36</f>
        <v>2.4876774866646421</v>
      </c>
      <c r="Z41" s="21">
        <f t="shared" ref="Z41:Z47" si="33">O25+$O$36</f>
        <v>4.2127262746890697</v>
      </c>
      <c r="AA41" s="21">
        <f t="shared" ref="AA41:AA47" si="34">P25-$P$36</f>
        <v>1.704678618976663</v>
      </c>
      <c r="AB41" s="21">
        <f t="shared" ref="AB41:AB47" si="35">P25+$P$36</f>
        <v>2.6100496783733975</v>
      </c>
      <c r="AC41" s="21">
        <f t="shared" ref="AC41:AC47" si="36">Q25-$Q$36</f>
        <v>8.3330655737007646</v>
      </c>
      <c r="AD41" s="20">
        <f t="shared" ref="AD41:AD47" si="37">Q25+$Q$36</f>
        <v>9.4061541009906477</v>
      </c>
      <c r="AE41" s="21">
        <f t="shared" ref="AE41:AE47" si="38">R25-$R$36</f>
        <v>8.2716553046978589</v>
      </c>
      <c r="AF41" s="21">
        <f t="shared" ref="AF41:AF47" si="39">R25+$R$36</f>
        <v>9.1955939596968292</v>
      </c>
      <c r="AG41" s="21">
        <f t="shared" ref="AG41:AG47" si="40">S25-$S$36</f>
        <v>7.5893807757286433</v>
      </c>
      <c r="AH41" s="21">
        <f t="shared" ref="AH41:AH47" si="41">S25+$S$36</f>
        <v>8.267308540933092</v>
      </c>
      <c r="AI41" s="21">
        <f t="shared" ref="AI41:AI47" si="42">T25-$T$36</f>
        <v>5.5675483036121456</v>
      </c>
      <c r="AJ41" s="21">
        <f t="shared" ref="AJ41:AJ47" si="43">T25+$T$36</f>
        <v>6.9069222045430205</v>
      </c>
      <c r="AK41" s="21">
        <f t="shared" ref="AK41:AL47" si="44">$U$24</f>
        <v>3.8751472532749176</v>
      </c>
      <c r="AL41" s="21">
        <f t="shared" si="44"/>
        <v>3.8751472532749176</v>
      </c>
      <c r="AM41" s="21">
        <f t="shared" ref="AM41:AM47" si="45">V25-$V$36</f>
        <v>6.7752616175461231</v>
      </c>
      <c r="AN41" s="21">
        <f t="shared" ref="AN41:AN47" si="46">V25+$V$36</f>
        <v>8.312432745577139</v>
      </c>
    </row>
    <row r="42" spans="2:42" x14ac:dyDescent="0.25">
      <c r="B42" s="22" t="s">
        <v>2</v>
      </c>
      <c r="C42" s="22">
        <f t="shared" si="13"/>
        <v>9.5013643877295788</v>
      </c>
      <c r="D42" s="22">
        <f t="shared" si="14"/>
        <v>10.013242064258604</v>
      </c>
      <c r="E42" s="22">
        <f t="shared" si="15"/>
        <v>7.2770403325557709</v>
      </c>
      <c r="F42" s="22">
        <f t="shared" si="16"/>
        <v>7.2770403325557709</v>
      </c>
      <c r="G42" s="22">
        <f t="shared" si="17"/>
        <v>8.7553956800327022</v>
      </c>
      <c r="H42" s="22">
        <f t="shared" si="18"/>
        <v>9.4863870698585799</v>
      </c>
      <c r="I42" s="22">
        <f t="shared" si="19"/>
        <v>5.915725946692012</v>
      </c>
      <c r="J42" s="22">
        <f t="shared" si="20"/>
        <v>6.3874189430750175</v>
      </c>
      <c r="K42" s="22">
        <f t="shared" si="21"/>
        <v>2.0546163618564606</v>
      </c>
      <c r="L42" s="22">
        <f t="shared" si="21"/>
        <v>2.0546163618564606</v>
      </c>
      <c r="M42" s="22">
        <f>I26-$I$36</f>
        <v>8.3980616246529269</v>
      </c>
      <c r="N42" s="29">
        <f t="shared" si="12"/>
        <v>9.9540259322036064</v>
      </c>
      <c r="O42" s="22">
        <f t="shared" si="23"/>
        <v>7.4117648601531982</v>
      </c>
      <c r="P42" s="22">
        <f t="shared" si="23"/>
        <v>7.4117648601531982</v>
      </c>
      <c r="Q42" s="22">
        <f t="shared" si="24"/>
        <v>5.6134165029287795</v>
      </c>
      <c r="R42" s="22">
        <f t="shared" si="25"/>
        <v>7.3699703587531582</v>
      </c>
      <c r="S42" s="22">
        <f t="shared" si="26"/>
        <v>8.6273556589628289</v>
      </c>
      <c r="T42" s="22">
        <f t="shared" si="27"/>
        <v>9.4281669454333947</v>
      </c>
      <c r="U42" s="22">
        <f t="shared" si="28"/>
        <v>7.1040402469278456</v>
      </c>
      <c r="V42" s="22">
        <f t="shared" si="29"/>
        <v>7.8970065451090887</v>
      </c>
      <c r="W42" s="22">
        <f t="shared" si="30"/>
        <v>3.5052064397607903</v>
      </c>
      <c r="X42" s="22">
        <f t="shared" si="31"/>
        <v>4.7434912530862396</v>
      </c>
      <c r="Y42" s="22">
        <f t="shared" si="32"/>
        <v>1.8770536937818574</v>
      </c>
      <c r="Z42" s="22">
        <f t="shared" si="33"/>
        <v>3.6021024818062855</v>
      </c>
      <c r="AA42" s="22">
        <f t="shared" si="34"/>
        <v>1.1920376331528932</v>
      </c>
      <c r="AB42" s="22">
        <f t="shared" si="35"/>
        <v>2.097408692549628</v>
      </c>
      <c r="AC42" s="22">
        <f>Q26-$Q$36</f>
        <v>8.7074391645476865</v>
      </c>
      <c r="AD42" s="20">
        <f t="shared" si="37"/>
        <v>9.7805276918375696</v>
      </c>
      <c r="AE42" s="22">
        <f t="shared" si="38"/>
        <v>8.6281661511491343</v>
      </c>
      <c r="AF42" s="22">
        <f t="shared" si="39"/>
        <v>9.5521048061481046</v>
      </c>
      <c r="AG42" s="22">
        <f t="shared" si="40"/>
        <v>6.9916492366967287</v>
      </c>
      <c r="AH42" s="22">
        <f t="shared" si="41"/>
        <v>7.6695770019011764</v>
      </c>
      <c r="AI42" s="22">
        <f t="shared" si="42"/>
        <v>4.8153577117500017</v>
      </c>
      <c r="AJ42" s="22">
        <f t="shared" si="43"/>
        <v>6.1547316126808767</v>
      </c>
      <c r="AK42" s="22">
        <f t="shared" si="44"/>
        <v>3.8751472532749176</v>
      </c>
      <c r="AL42" s="22">
        <f t="shared" si="44"/>
        <v>3.8751472532749176</v>
      </c>
      <c r="AM42" s="22">
        <f t="shared" si="45"/>
        <v>6.9148393198258677</v>
      </c>
      <c r="AN42" s="22">
        <f t="shared" si="46"/>
        <v>8.4520104478568836</v>
      </c>
      <c r="AP42">
        <v>22</v>
      </c>
    </row>
    <row r="43" spans="2:42" x14ac:dyDescent="0.25">
      <c r="B43" s="25" t="s">
        <v>3</v>
      </c>
      <c r="C43" s="25">
        <f t="shared" si="13"/>
        <v>9.7440610127238561</v>
      </c>
      <c r="D43" s="25">
        <f t="shared" si="14"/>
        <v>10.255938689252881</v>
      </c>
      <c r="E43" s="25">
        <f t="shared" si="15"/>
        <v>7.2770403325557709</v>
      </c>
      <c r="F43" s="25">
        <f t="shared" si="16"/>
        <v>7.2770403325557709</v>
      </c>
      <c r="G43" s="25">
        <f t="shared" si="17"/>
        <v>9.6345043050870611</v>
      </c>
      <c r="H43" s="25">
        <f t="shared" si="18"/>
        <v>10.365495694912939</v>
      </c>
      <c r="I43" s="25">
        <f t="shared" si="19"/>
        <v>5.8188085578099598</v>
      </c>
      <c r="J43" s="25">
        <f t="shared" si="20"/>
        <v>6.2905015541929652</v>
      </c>
      <c r="K43" s="25">
        <f t="shared" si="21"/>
        <v>2.0546163618564606</v>
      </c>
      <c r="L43" s="25">
        <f t="shared" si="21"/>
        <v>2.0546163618564606</v>
      </c>
      <c r="M43" s="25">
        <f t="shared" si="22"/>
        <v>9.2035186966621723</v>
      </c>
      <c r="N43" s="29">
        <f t="shared" si="12"/>
        <v>10.759483004212852</v>
      </c>
      <c r="O43" s="25">
        <f t="shared" si="23"/>
        <v>7.4117648601531982</v>
      </c>
      <c r="P43" s="25">
        <f t="shared" si="23"/>
        <v>7.4117648601531982</v>
      </c>
      <c r="Q43" s="25">
        <f t="shared" si="24"/>
        <v>4.0648541738152968</v>
      </c>
      <c r="R43" s="25">
        <f t="shared" si="25"/>
        <v>5.8214080296396755</v>
      </c>
      <c r="S43" s="25">
        <f t="shared" si="26"/>
        <v>9.1508234329683944</v>
      </c>
      <c r="T43" s="25">
        <f t="shared" si="27"/>
        <v>9.9516347194389603</v>
      </c>
      <c r="U43" s="25">
        <f t="shared" si="28"/>
        <v>7.3352577963209145</v>
      </c>
      <c r="V43" s="25">
        <f t="shared" si="29"/>
        <v>8.1282240945021567</v>
      </c>
      <c r="W43" s="25">
        <f t="shared" si="30"/>
        <v>3.4361361256669531</v>
      </c>
      <c r="X43" s="25">
        <f t="shared" si="31"/>
        <v>4.6744209389924025</v>
      </c>
      <c r="Y43" s="25">
        <f t="shared" si="32"/>
        <v>0.28924369927154447</v>
      </c>
      <c r="Z43" s="25">
        <f t="shared" si="33"/>
        <v>2.0142924872959722</v>
      </c>
      <c r="AA43" s="25">
        <f t="shared" si="34"/>
        <v>0.98911724293098469</v>
      </c>
      <c r="AB43" s="25">
        <f t="shared" si="35"/>
        <v>1.8944883023277195</v>
      </c>
      <c r="AC43" s="25">
        <f t="shared" si="36"/>
        <v>9.2708168983464496</v>
      </c>
      <c r="AD43" s="20">
        <f t="shared" si="37"/>
        <v>10.343905425636333</v>
      </c>
      <c r="AE43" s="25">
        <f t="shared" si="38"/>
        <v>9.0585905400242623</v>
      </c>
      <c r="AF43" s="25">
        <f>R27+$R$36</f>
        <v>9.9825291950232327</v>
      </c>
      <c r="AG43" s="25">
        <f>S27-$S$36</f>
        <v>7.6613966238047784</v>
      </c>
      <c r="AH43" s="25">
        <f t="shared" si="41"/>
        <v>8.3393243890092261</v>
      </c>
      <c r="AI43" s="25">
        <f t="shared" si="42"/>
        <v>4.804240523429641</v>
      </c>
      <c r="AJ43" s="25">
        <f t="shared" si="43"/>
        <v>6.143614424360516</v>
      </c>
      <c r="AK43" s="25">
        <f t="shared" si="44"/>
        <v>3.8751472532749176</v>
      </c>
      <c r="AL43" s="25">
        <f t="shared" si="44"/>
        <v>3.8751472532749176</v>
      </c>
      <c r="AM43" s="25">
        <f t="shared" si="45"/>
        <v>8.6580299660344782</v>
      </c>
      <c r="AN43" s="25">
        <f t="shared" si="46"/>
        <v>10.195201094065494</v>
      </c>
      <c r="AP43">
        <v>2</v>
      </c>
    </row>
    <row r="44" spans="2:42" x14ac:dyDescent="0.25">
      <c r="B44" s="26" t="s">
        <v>4</v>
      </c>
      <c r="C44" s="26">
        <f t="shared" si="13"/>
        <v>9.7440610127238561</v>
      </c>
      <c r="D44" s="26">
        <f t="shared" si="14"/>
        <v>10.255938689252881</v>
      </c>
      <c r="E44" s="26">
        <f t="shared" si="15"/>
        <v>7.2770403325557709</v>
      </c>
      <c r="F44" s="26">
        <f t="shared" si="16"/>
        <v>7.2770403325557709</v>
      </c>
      <c r="G44" s="26">
        <f t="shared" si="17"/>
        <v>9.6345043050870611</v>
      </c>
      <c r="H44" s="26">
        <f t="shared" si="18"/>
        <v>10.365495694912939</v>
      </c>
      <c r="I44" s="26">
        <f t="shared" si="19"/>
        <v>5.553489214801651</v>
      </c>
      <c r="J44" s="26">
        <f t="shared" si="20"/>
        <v>6.0251822111846565</v>
      </c>
      <c r="K44" s="26">
        <f t="shared" si="21"/>
        <v>2.0546163618564606</v>
      </c>
      <c r="L44" s="26">
        <f t="shared" si="21"/>
        <v>2.0546163618564606</v>
      </c>
      <c r="M44" s="26">
        <f t="shared" si="22"/>
        <v>8.3926453504687668</v>
      </c>
      <c r="N44" s="29">
        <f t="shared" si="12"/>
        <v>9.9486096580194463</v>
      </c>
      <c r="O44" s="26">
        <f t="shared" si="23"/>
        <v>7.4117648601531982</v>
      </c>
      <c r="P44" s="26">
        <f t="shared" si="23"/>
        <v>7.4117648601531982</v>
      </c>
      <c r="Q44" s="26">
        <f t="shared" si="24"/>
        <v>5.9437679506898373</v>
      </c>
      <c r="R44" s="26">
        <f t="shared" si="25"/>
        <v>7.700321806514216</v>
      </c>
      <c r="S44" s="26">
        <f t="shared" si="26"/>
        <v>7.8607996346280942</v>
      </c>
      <c r="T44" s="26">
        <f t="shared" si="27"/>
        <v>8.66161092109866</v>
      </c>
      <c r="U44" s="26">
        <f t="shared" si="28"/>
        <v>8.2350040436145608</v>
      </c>
      <c r="V44" s="26">
        <f t="shared" si="29"/>
        <v>9.0279703417958022</v>
      </c>
      <c r="W44" s="26">
        <f t="shared" si="30"/>
        <v>4.5951052982441727</v>
      </c>
      <c r="X44" s="26">
        <f t="shared" si="31"/>
        <v>5.8333901115696225</v>
      </c>
      <c r="Y44" s="26">
        <f t="shared" si="32"/>
        <v>2.6788987767289725</v>
      </c>
      <c r="Z44" s="26">
        <f t="shared" si="33"/>
        <v>4.4039475647534001</v>
      </c>
      <c r="AA44" s="26">
        <f t="shared" si="34"/>
        <v>1.1065974688489322</v>
      </c>
      <c r="AB44" s="26">
        <f t="shared" si="35"/>
        <v>2.0119685282456672</v>
      </c>
      <c r="AC44" s="26">
        <f t="shared" si="36"/>
        <v>9.4634557363550584</v>
      </c>
      <c r="AD44" s="20">
        <f t="shared" si="37"/>
        <v>10.536544263644942</v>
      </c>
      <c r="AE44" s="26">
        <f t="shared" si="38"/>
        <v>8.436416180459652</v>
      </c>
      <c r="AF44" s="26">
        <f t="shared" si="39"/>
        <v>9.3603548354586223</v>
      </c>
      <c r="AG44" s="26">
        <f>S28-$S$36</f>
        <v>7.3949379859230797</v>
      </c>
      <c r="AH44" s="26">
        <f t="shared" si="41"/>
        <v>8.0728657511275284</v>
      </c>
      <c r="AI44" s="26">
        <f t="shared" si="42"/>
        <v>4.7837448877820083</v>
      </c>
      <c r="AJ44" s="26">
        <f t="shared" si="43"/>
        <v>6.1231187887128851</v>
      </c>
      <c r="AK44" s="26">
        <f t="shared" si="44"/>
        <v>3.8751472532749176</v>
      </c>
      <c r="AL44" s="26">
        <f t="shared" si="44"/>
        <v>3.8751472532749176</v>
      </c>
      <c r="AM44" s="26">
        <f t="shared" si="45"/>
        <v>5.9796682928682392</v>
      </c>
      <c r="AN44" s="26">
        <f t="shared" si="46"/>
        <v>7.5168394208992551</v>
      </c>
      <c r="AP44">
        <v>2</v>
      </c>
    </row>
    <row r="45" spans="2:42" x14ac:dyDescent="0.25">
      <c r="B45" s="27" t="s">
        <v>5</v>
      </c>
      <c r="C45" s="27">
        <f t="shared" si="13"/>
        <v>9.7440610127238561</v>
      </c>
      <c r="D45" s="27">
        <f t="shared" si="14"/>
        <v>10.255938689252881</v>
      </c>
      <c r="E45" s="27">
        <f t="shared" si="15"/>
        <v>7.2770403325557709</v>
      </c>
      <c r="F45" s="27">
        <f t="shared" si="16"/>
        <v>7.2770403325557709</v>
      </c>
      <c r="G45" s="27">
        <f t="shared" si="17"/>
        <v>8.9375683799013803</v>
      </c>
      <c r="H45" s="27">
        <f t="shared" si="18"/>
        <v>9.6685597697272581</v>
      </c>
      <c r="I45" s="27">
        <f>G29-$G$36</f>
        <v>5.9454369839475749</v>
      </c>
      <c r="J45" s="27">
        <f t="shared" si="20"/>
        <v>6.4171299803305804</v>
      </c>
      <c r="K45" s="27">
        <f t="shared" si="21"/>
        <v>2.0546163618564606</v>
      </c>
      <c r="L45" s="27">
        <f t="shared" si="21"/>
        <v>2.0546163618564606</v>
      </c>
      <c r="M45" s="27">
        <f t="shared" si="22"/>
        <v>9.2076215910592065</v>
      </c>
      <c r="N45" s="29">
        <f t="shared" si="12"/>
        <v>10.763585898609886</v>
      </c>
      <c r="O45" s="27">
        <f t="shared" si="23"/>
        <v>7.4117648601531982</v>
      </c>
      <c r="P45" s="27">
        <f t="shared" si="23"/>
        <v>7.4117648601531982</v>
      </c>
      <c r="Q45" s="27">
        <f t="shared" si="24"/>
        <v>4.4252375660896757</v>
      </c>
      <c r="R45" s="27">
        <f t="shared" si="25"/>
        <v>6.1817914219140544</v>
      </c>
      <c r="S45" s="27">
        <f t="shared" si="26"/>
        <v>8.6388686149690006</v>
      </c>
      <c r="T45" s="27">
        <f t="shared" si="27"/>
        <v>9.4396799014395665</v>
      </c>
      <c r="U45" s="27">
        <f t="shared" si="28"/>
        <v>7.6245365173152662</v>
      </c>
      <c r="V45" s="27">
        <f t="shared" si="29"/>
        <v>8.4175028154965084</v>
      </c>
      <c r="W45" s="27">
        <f t="shared" si="30"/>
        <v>3.3059671884776232</v>
      </c>
      <c r="X45" s="27">
        <f t="shared" si="31"/>
        <v>4.5442520018030725</v>
      </c>
      <c r="Y45" s="27">
        <f t="shared" si="32"/>
        <v>1.2430906325027293</v>
      </c>
      <c r="Z45" s="27">
        <f t="shared" si="33"/>
        <v>2.9681394205271574</v>
      </c>
      <c r="AA45" s="27">
        <f t="shared" si="34"/>
        <v>0.89086105398142856</v>
      </c>
      <c r="AB45" s="27">
        <f t="shared" si="35"/>
        <v>1.7962321133781634</v>
      </c>
      <c r="AC45" s="27">
        <f t="shared" si="36"/>
        <v>8.5002615463120126</v>
      </c>
      <c r="AD45" s="20">
        <f t="shared" si="37"/>
        <v>9.5733500736018957</v>
      </c>
      <c r="AE45" s="27">
        <f t="shared" si="38"/>
        <v>9.4811467207414584</v>
      </c>
      <c r="AF45" s="27">
        <f t="shared" si="39"/>
        <v>10.405085375740429</v>
      </c>
      <c r="AG45" s="27">
        <f t="shared" si="40"/>
        <v>7.3589300618850135</v>
      </c>
      <c r="AH45" s="27">
        <f t="shared" si="41"/>
        <v>8.0368578270894613</v>
      </c>
      <c r="AI45" s="27">
        <f t="shared" si="42"/>
        <v>4.7447197106155645</v>
      </c>
      <c r="AJ45" s="27">
        <f t="shared" si="43"/>
        <v>6.0840936115464412</v>
      </c>
      <c r="AK45" s="27">
        <f t="shared" si="44"/>
        <v>3.8751472532749176</v>
      </c>
      <c r="AL45" s="27">
        <f t="shared" si="44"/>
        <v>3.8751472532749176</v>
      </c>
      <c r="AM45" s="27">
        <f t="shared" si="45"/>
        <v>6.7822041980657612</v>
      </c>
      <c r="AN45" s="27">
        <f t="shared" si="46"/>
        <v>8.3193753260967771</v>
      </c>
      <c r="AP45">
        <v>2</v>
      </c>
    </row>
    <row r="46" spans="2:42" x14ac:dyDescent="0.25">
      <c r="B46" s="28" t="s">
        <v>6</v>
      </c>
      <c r="C46" s="28">
        <f t="shared" si="13"/>
        <v>9.0699037210730857</v>
      </c>
      <c r="D46" s="28">
        <f t="shared" si="14"/>
        <v>9.5817813976021107</v>
      </c>
      <c r="E46" s="28">
        <f t="shared" si="15"/>
        <v>7.2770403325557709</v>
      </c>
      <c r="F46" s="28">
        <f t="shared" si="16"/>
        <v>7.2770403325557709</v>
      </c>
      <c r="G46" s="28">
        <f t="shared" si="17"/>
        <v>9.6345043050870611</v>
      </c>
      <c r="H46" s="28">
        <f t="shared" si="18"/>
        <v>10.365495694912939</v>
      </c>
      <c r="I46" s="28">
        <f t="shared" si="19"/>
        <v>6.3968068276046246</v>
      </c>
      <c r="J46" s="28">
        <f t="shared" si="20"/>
        <v>6.86849982398763</v>
      </c>
      <c r="K46" s="28">
        <f t="shared" si="21"/>
        <v>2.0546163618564606</v>
      </c>
      <c r="L46" s="28">
        <f t="shared" si="21"/>
        <v>2.0546163618564606</v>
      </c>
      <c r="M46" s="28">
        <f t="shared" si="22"/>
        <v>7.0291964006078569</v>
      </c>
      <c r="N46" s="29">
        <f t="shared" si="12"/>
        <v>8.5851607081585364</v>
      </c>
      <c r="O46" s="28">
        <f t="shared" si="23"/>
        <v>7.4117648601531982</v>
      </c>
      <c r="P46" s="28">
        <f t="shared" si="23"/>
        <v>7.4117648601531982</v>
      </c>
      <c r="Q46" s="28">
        <f t="shared" si="24"/>
        <v>6.6041513456464269</v>
      </c>
      <c r="R46" s="28">
        <f t="shared" si="25"/>
        <v>8.3607052014708056</v>
      </c>
      <c r="S46" s="28">
        <f t="shared" si="26"/>
        <v>8.1960776020643298</v>
      </c>
      <c r="T46" s="28">
        <f t="shared" si="27"/>
        <v>8.9968888885348957</v>
      </c>
      <c r="U46" s="28">
        <f t="shared" si="28"/>
        <v>7.4844033756169726</v>
      </c>
      <c r="V46" s="28">
        <f t="shared" si="29"/>
        <v>8.2773696737982156</v>
      </c>
      <c r="W46" s="28">
        <f t="shared" si="30"/>
        <v>5.0135416331839249</v>
      </c>
      <c r="X46" s="28">
        <f t="shared" si="31"/>
        <v>6.2518264465093747</v>
      </c>
      <c r="Y46" s="28">
        <f t="shared" si="32"/>
        <v>2.3998681569084024</v>
      </c>
      <c r="Z46" s="28">
        <f t="shared" si="33"/>
        <v>4.1249169449328305</v>
      </c>
      <c r="AA46" s="28">
        <f t="shared" si="34"/>
        <v>2.3454798512563748</v>
      </c>
      <c r="AB46" s="28">
        <f t="shared" si="35"/>
        <v>3.25085091065311</v>
      </c>
      <c r="AC46" s="28">
        <f t="shared" si="36"/>
        <v>7.5552408315527959</v>
      </c>
      <c r="AD46" s="20">
        <f t="shared" si="37"/>
        <v>8.628329358842679</v>
      </c>
      <c r="AE46" s="28">
        <f t="shared" si="38"/>
        <v>7.8195730507020373</v>
      </c>
      <c r="AF46" s="28">
        <f t="shared" si="39"/>
        <v>8.7435117057010068</v>
      </c>
      <c r="AG46" s="28">
        <f>S30-$S$36</f>
        <v>8.0646853730311303</v>
      </c>
      <c r="AH46" s="28">
        <f t="shared" si="41"/>
        <v>8.7426131382355781</v>
      </c>
      <c r="AI46" s="28">
        <f t="shared" si="42"/>
        <v>6.474309846429346</v>
      </c>
      <c r="AJ46" s="28">
        <f t="shared" si="43"/>
        <v>7.813683747360221</v>
      </c>
      <c r="AK46" s="28">
        <f t="shared" si="44"/>
        <v>3.8751472532749176</v>
      </c>
      <c r="AL46" s="28">
        <f t="shared" si="44"/>
        <v>3.8751472532749176</v>
      </c>
      <c r="AM46" s="28">
        <f t="shared" si="45"/>
        <v>6.0664786596844742</v>
      </c>
      <c r="AN46" s="28">
        <f t="shared" si="46"/>
        <v>7.60364978771549</v>
      </c>
      <c r="AP46">
        <v>2</v>
      </c>
    </row>
    <row r="47" spans="2:42" x14ac:dyDescent="0.25">
      <c r="B47" s="29" t="s">
        <v>7</v>
      </c>
      <c r="C47" s="29">
        <f t="shared" si="13"/>
        <v>9.4069823668984718</v>
      </c>
      <c r="D47" s="29">
        <f t="shared" si="14"/>
        <v>9.9188600434274967</v>
      </c>
      <c r="E47" s="29">
        <f t="shared" si="15"/>
        <v>7.2770403325557709</v>
      </c>
      <c r="F47" s="29">
        <f t="shared" si="16"/>
        <v>7.2770403325557709</v>
      </c>
      <c r="G47" s="29">
        <f t="shared" si="17"/>
        <v>8.9743371817097373</v>
      </c>
      <c r="H47" s="29">
        <f t="shared" si="18"/>
        <v>9.705328571535615</v>
      </c>
      <c r="I47" s="29">
        <f t="shared" si="19"/>
        <v>5.642622326568338</v>
      </c>
      <c r="J47" s="29">
        <f t="shared" si="20"/>
        <v>6.1143153229513434</v>
      </c>
      <c r="K47" s="29">
        <f t="shared" si="21"/>
        <v>2.0546163618564606</v>
      </c>
      <c r="L47" s="29">
        <f t="shared" si="21"/>
        <v>2.0546163618564606</v>
      </c>
      <c r="M47" s="29">
        <f t="shared" si="22"/>
        <v>8.3896179437115794</v>
      </c>
      <c r="N47" s="29">
        <f>I31+$K$36</f>
        <v>9.9455822512622589</v>
      </c>
      <c r="O47" s="29">
        <f t="shared" si="23"/>
        <v>7.4117648601531982</v>
      </c>
      <c r="P47" s="29">
        <f t="shared" si="23"/>
        <v>7.4117648601531982</v>
      </c>
      <c r="Q47" s="29">
        <f t="shared" si="24"/>
        <v>4.1926497061610677</v>
      </c>
      <c r="R47" s="29">
        <f t="shared" si="25"/>
        <v>5.9492035619854464</v>
      </c>
      <c r="S47" s="29">
        <f t="shared" si="26"/>
        <v>8.0123503270514345</v>
      </c>
      <c r="T47" s="29">
        <f t="shared" si="27"/>
        <v>8.8131616135220003</v>
      </c>
      <c r="U47" s="29">
        <f t="shared" si="28"/>
        <v>6.8077189496257633</v>
      </c>
      <c r="V47" s="29">
        <f t="shared" si="29"/>
        <v>7.6006852478070064</v>
      </c>
      <c r="W47" s="29">
        <f t="shared" si="30"/>
        <v>4.8024418229149468</v>
      </c>
      <c r="X47" s="29">
        <f t="shared" si="31"/>
        <v>6.0407266362403966</v>
      </c>
      <c r="Y47" s="29">
        <f t="shared" si="32"/>
        <v>1.1515426878446049</v>
      </c>
      <c r="Z47" s="29">
        <f t="shared" si="33"/>
        <v>2.876591475869033</v>
      </c>
      <c r="AA47" s="29">
        <f t="shared" si="34"/>
        <v>1.6299184752106968</v>
      </c>
      <c r="AB47" s="29">
        <f t="shared" si="35"/>
        <v>2.5352895346074318</v>
      </c>
      <c r="AC47" s="29">
        <f t="shared" si="36"/>
        <v>8.4057594748360902</v>
      </c>
      <c r="AD47" s="20">
        <f t="shared" si="37"/>
        <v>9.4788480021259733</v>
      </c>
      <c r="AE47" s="29">
        <f t="shared" si="38"/>
        <v>8.3660433964547636</v>
      </c>
      <c r="AF47" s="29">
        <f t="shared" si="39"/>
        <v>9.2899820514537339</v>
      </c>
      <c r="AG47" s="29">
        <f t="shared" si="40"/>
        <v>7.8198314895722731</v>
      </c>
      <c r="AH47" s="29">
        <f t="shared" si="41"/>
        <v>8.4977592547767209</v>
      </c>
      <c r="AI47" s="29">
        <f t="shared" si="42"/>
        <v>4.9786530183285258</v>
      </c>
      <c r="AJ47" s="29">
        <f t="shared" si="43"/>
        <v>6.3180269192594025</v>
      </c>
      <c r="AK47" s="29">
        <f t="shared" si="44"/>
        <v>3.8751472532749176</v>
      </c>
      <c r="AL47" s="29">
        <f t="shared" si="44"/>
        <v>3.8751472532749176</v>
      </c>
      <c r="AM47" s="29">
        <f t="shared" si="45"/>
        <v>6.876518097547474</v>
      </c>
      <c r="AN47" s="29">
        <f t="shared" si="46"/>
        <v>8.4136892255784907</v>
      </c>
      <c r="AP47">
        <v>2</v>
      </c>
    </row>
  </sheetData>
  <mergeCells count="67">
    <mergeCell ref="C15:D15"/>
    <mergeCell ref="C16:D16"/>
    <mergeCell ref="C17:D17"/>
    <mergeCell ref="C18:D18"/>
    <mergeCell ref="C11:D11"/>
    <mergeCell ref="C12:D12"/>
    <mergeCell ref="C13:D13"/>
    <mergeCell ref="C14:D14"/>
    <mergeCell ref="P15:Q15"/>
    <mergeCell ref="P16:Q16"/>
    <mergeCell ref="P17:Q17"/>
    <mergeCell ref="P18:Q18"/>
    <mergeCell ref="K17:O17"/>
    <mergeCell ref="K18:O18"/>
    <mergeCell ref="K16:O16"/>
    <mergeCell ref="R18:U18"/>
    <mergeCell ref="P11:Q11"/>
    <mergeCell ref="R11:U11"/>
    <mergeCell ref="E11:H11"/>
    <mergeCell ref="E12:H12"/>
    <mergeCell ref="E13:H13"/>
    <mergeCell ref="E14:H14"/>
    <mergeCell ref="R12:U12"/>
    <mergeCell ref="R13:U13"/>
    <mergeCell ref="R14:U14"/>
    <mergeCell ref="R15:U15"/>
    <mergeCell ref="R16:U16"/>
    <mergeCell ref="R17:U17"/>
    <mergeCell ref="P12:Q12"/>
    <mergeCell ref="P13:Q13"/>
    <mergeCell ref="P14:Q14"/>
    <mergeCell ref="E17:H17"/>
    <mergeCell ref="E18:H18"/>
    <mergeCell ref="I11:J11"/>
    <mergeCell ref="I12:J12"/>
    <mergeCell ref="I13:J13"/>
    <mergeCell ref="I14:J14"/>
    <mergeCell ref="I15:J15"/>
    <mergeCell ref="I16:J16"/>
    <mergeCell ref="I17:J17"/>
    <mergeCell ref="I18:J18"/>
    <mergeCell ref="E15:H15"/>
    <mergeCell ref="E16:H16"/>
    <mergeCell ref="K11:O11"/>
    <mergeCell ref="K12:O12"/>
    <mergeCell ref="K13:O13"/>
    <mergeCell ref="K14:O14"/>
    <mergeCell ref="K15:O15"/>
    <mergeCell ref="C38:D38"/>
    <mergeCell ref="E38:F38"/>
    <mergeCell ref="G38:H38"/>
    <mergeCell ref="I38:J38"/>
    <mergeCell ref="K38:L38"/>
    <mergeCell ref="M38:N38"/>
    <mergeCell ref="O38:P38"/>
    <mergeCell ref="Q38:R38"/>
    <mergeCell ref="S38:T38"/>
    <mergeCell ref="U38:V38"/>
    <mergeCell ref="AG38:AH38"/>
    <mergeCell ref="AI38:AJ38"/>
    <mergeCell ref="AK38:AL38"/>
    <mergeCell ref="AM38:AN38"/>
    <mergeCell ref="W38:X38"/>
    <mergeCell ref="Y38:Z38"/>
    <mergeCell ref="AA38:AB38"/>
    <mergeCell ref="AC38:AD38"/>
    <mergeCell ref="AE38:AF38"/>
  </mergeCells>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57FAC9-7526-488E-8C8C-C701A1CACCEA}">
  <dimension ref="A1:AI59"/>
  <sheetViews>
    <sheetView topLeftCell="A25" zoomScale="85" zoomScaleNormal="85" workbookViewId="0">
      <selection activeCell="H18" sqref="H18"/>
    </sheetView>
  </sheetViews>
  <sheetFormatPr defaultRowHeight="15" x14ac:dyDescent="0.25"/>
  <cols>
    <col min="8" max="10" width="14.140625" customWidth="1"/>
  </cols>
  <sheetData>
    <row r="1" spans="1:35" x14ac:dyDescent="0.25">
      <c r="A1" s="2" t="s">
        <v>259</v>
      </c>
      <c r="B1">
        <v>2</v>
      </c>
      <c r="C1">
        <v>5</v>
      </c>
      <c r="D1">
        <v>2</v>
      </c>
      <c r="E1">
        <v>5</v>
      </c>
      <c r="F1">
        <v>2</v>
      </c>
      <c r="G1">
        <v>4</v>
      </c>
    </row>
    <row r="2" spans="1:35" x14ac:dyDescent="0.25">
      <c r="A2" s="2" t="s">
        <v>252</v>
      </c>
      <c r="B2">
        <v>0.77300000000000002</v>
      </c>
      <c r="C2">
        <v>0.94</v>
      </c>
      <c r="D2">
        <v>0.45900000000000002</v>
      </c>
      <c r="E2">
        <v>1</v>
      </c>
      <c r="F2">
        <v>0.85199999999999998</v>
      </c>
      <c r="G2">
        <v>0.91400000000000003</v>
      </c>
    </row>
    <row r="3" spans="1:35" x14ac:dyDescent="0.25">
      <c r="A3" s="2" t="s">
        <v>203</v>
      </c>
      <c r="B3" s="2" t="s">
        <v>204</v>
      </c>
      <c r="C3" s="2" t="s">
        <v>205</v>
      </c>
      <c r="D3" s="2" t="s">
        <v>209</v>
      </c>
      <c r="E3" s="2" t="s">
        <v>251</v>
      </c>
      <c r="F3" s="2" t="s">
        <v>206</v>
      </c>
      <c r="G3" s="2" t="s">
        <v>210</v>
      </c>
    </row>
    <row r="4" spans="1:35" x14ac:dyDescent="0.25">
      <c r="A4" t="s">
        <v>0</v>
      </c>
      <c r="B4">
        <f>Subdomain!C11</f>
        <v>6.6775760309398091</v>
      </c>
      <c r="C4">
        <f>Subdomain!E11</f>
        <v>4.7835266973796111</v>
      </c>
      <c r="D4">
        <f>Subdomain!I11</f>
        <v>2.9789411181414125</v>
      </c>
      <c r="E4">
        <f>Subdomain!K11</f>
        <v>5.4939467181221762</v>
      </c>
      <c r="F4">
        <f>Subdomain!P11</f>
        <v>7.6650759944857763</v>
      </c>
      <c r="G4">
        <f>Subdomain!R11</f>
        <v>6.061086336596559</v>
      </c>
    </row>
    <row r="5" spans="1:35" x14ac:dyDescent="0.25">
      <c r="A5" t="s">
        <v>1</v>
      </c>
      <c r="B5">
        <f>Subdomain!C12</f>
        <v>6.4490112259245747</v>
      </c>
      <c r="C5">
        <f>Subdomain!E12</f>
        <v>4.9111852848390152</v>
      </c>
      <c r="D5">
        <f>Subdomain!I12</f>
        <v>3.2782443180526792</v>
      </c>
      <c r="E5">
        <f>Subdomain!K12</f>
        <v>5.2846653657848996</v>
      </c>
      <c r="F5">
        <f>Subdomain!P12</f>
        <v>7.4989778840253392</v>
      </c>
      <c r="G5">
        <f>Subdomain!R12</f>
        <v>5.8460752383454828</v>
      </c>
    </row>
    <row r="6" spans="1:35" x14ac:dyDescent="0.25">
      <c r="A6" t="s">
        <v>2</v>
      </c>
      <c r="B6">
        <f>Subdomain!C13</f>
        <v>6.5837737853795222</v>
      </c>
      <c r="C6">
        <f>Subdomain!E13</f>
        <v>4.9637318869636822</v>
      </c>
      <c r="D6">
        <f>Subdomain!I13</f>
        <v>3.1908436777831612</v>
      </c>
      <c r="E6">
        <f>Subdomain!K13</f>
        <v>5.0073869590570856</v>
      </c>
      <c r="F6">
        <f>Subdomain!P13</f>
        <v>7.8103346543143717</v>
      </c>
      <c r="G6">
        <f>Subdomain!R13</f>
        <v>5.5695115364071119</v>
      </c>
    </row>
    <row r="7" spans="1:35" x14ac:dyDescent="0.25">
      <c r="A7" t="s">
        <v>3</v>
      </c>
      <c r="B7">
        <f>Subdomain!C14</f>
        <v>6.6775760309398091</v>
      </c>
      <c r="C7">
        <f>Subdomain!E14</f>
        <v>5.2622097689018137</v>
      </c>
      <c r="D7">
        <f>Subdomain!I14</f>
        <v>2.8354486232516174</v>
      </c>
      <c r="E7">
        <f>Subdomain!K14</f>
        <v>4.7863638839716005</v>
      </c>
      <c r="F7">
        <f>Subdomain!P14</f>
        <v>8.2336943585734481</v>
      </c>
      <c r="G7">
        <f>Subdomain!R14</f>
        <v>6.118327599488766</v>
      </c>
    </row>
    <row r="8" spans="1:35" x14ac:dyDescent="0.25">
      <c r="A8" t="s">
        <v>4</v>
      </c>
      <c r="B8">
        <f>Subdomain!C15</f>
        <v>6.6775760309398091</v>
      </c>
      <c r="C8">
        <f>Subdomain!E15</f>
        <v>5.0598855433318919</v>
      </c>
      <c r="D8">
        <f>Subdomain!I15</f>
        <v>3.266659335044324</v>
      </c>
      <c r="E8">
        <f>Subdomain!K15</f>
        <v>5.441529268952789</v>
      </c>
      <c r="F8">
        <f>Subdomain!P15</f>
        <v>8.0507122263905924</v>
      </c>
      <c r="G8">
        <f>Subdomain!R15</f>
        <v>5.4407529056688286</v>
      </c>
    </row>
    <row r="9" spans="1:35" x14ac:dyDescent="0.25">
      <c r="A9" t="s">
        <v>5</v>
      </c>
      <c r="B9">
        <f>Subdomain!C16</f>
        <v>6.6775760309398091</v>
      </c>
      <c r="C9">
        <f>Subdomain!E16</f>
        <v>5.1557633032274195</v>
      </c>
      <c r="D9">
        <f>Subdomain!I16</f>
        <v>2.9181566117785871</v>
      </c>
      <c r="E9">
        <f>Subdomain!K16</f>
        <v>4.8869130259890516</v>
      </c>
      <c r="F9">
        <f>Subdomain!P16</f>
        <v>8.0854467115923043</v>
      </c>
      <c r="G9">
        <f>Subdomain!R16</f>
        <v>5.6069872963812317</v>
      </c>
    </row>
    <row r="10" spans="1:35" x14ac:dyDescent="0.25">
      <c r="A10" t="s">
        <v>6</v>
      </c>
      <c r="B10">
        <f>Subdomain!C17</f>
        <v>6.4170142377167876</v>
      </c>
      <c r="C10">
        <f>Subdomain!E17</f>
        <v>4.9621008519649994</v>
      </c>
      <c r="D10">
        <f>Subdomain!I17</f>
        <v>3.4182173241868616</v>
      </c>
      <c r="E10">
        <f>Subdomain!K17</f>
        <v>5.6341223483458434</v>
      </c>
      <c r="F10">
        <f>Subdomain!P17</f>
        <v>6.9750375036680836</v>
      </c>
      <c r="G10">
        <f>Subdomain!R17</f>
        <v>5.9999204454914441</v>
      </c>
    </row>
    <row r="11" spans="1:35" x14ac:dyDescent="0.25">
      <c r="A11" t="s">
        <v>7</v>
      </c>
      <c r="B11">
        <f>Subdomain!C18</f>
        <v>6.5472951343282988</v>
      </c>
      <c r="C11">
        <f>Subdomain!E18</f>
        <v>4.9519619966787403</v>
      </c>
      <c r="D11">
        <f>Subdomain!I18</f>
        <v>2.8647776979249713</v>
      </c>
      <c r="E11">
        <f>Subdomain!K18</f>
        <v>5.0270426770693311</v>
      </c>
      <c r="F11">
        <f>Subdomain!P18</f>
        <v>7.5701548129974299</v>
      </c>
      <c r="G11">
        <f>Subdomain!R18</f>
        <v>5.7873077594517532</v>
      </c>
    </row>
    <row r="12" spans="1:35" x14ac:dyDescent="0.25">
      <c r="A12" s="2" t="s">
        <v>260</v>
      </c>
      <c r="B12">
        <f>'Foundational Capacities'!G3</f>
        <v>2.27</v>
      </c>
      <c r="C12">
        <f>'Foundational Capacities'!G4</f>
        <v>0.6</v>
      </c>
      <c r="D12">
        <f>'Foundational Capacities'!G7</f>
        <v>5.41</v>
      </c>
      <c r="E12">
        <v>0</v>
      </c>
      <c r="F12">
        <f>'Foundational Capacities'!G5</f>
        <v>1.48</v>
      </c>
      <c r="G12">
        <f>'Foundational Capacities'!G6</f>
        <v>0.85999999999999988</v>
      </c>
    </row>
    <row r="13" spans="1:35" x14ac:dyDescent="0.25">
      <c r="A13" s="2" t="s">
        <v>262</v>
      </c>
      <c r="B13">
        <v>0.19</v>
      </c>
      <c r="C13">
        <v>0.19</v>
      </c>
      <c r="D13">
        <v>0.19</v>
      </c>
      <c r="E13">
        <v>0.19</v>
      </c>
      <c r="F13">
        <v>0.152</v>
      </c>
      <c r="G13">
        <v>8.7999999999999995E-2</v>
      </c>
      <c r="H13" s="2" t="s">
        <v>261</v>
      </c>
      <c r="I13" s="2" t="s">
        <v>263</v>
      </c>
      <c r="J13" s="2" t="s">
        <v>264</v>
      </c>
      <c r="K13" s="2" t="s">
        <v>265</v>
      </c>
      <c r="L13" s="2" t="s">
        <v>266</v>
      </c>
      <c r="M13" s="2" t="s">
        <v>276</v>
      </c>
      <c r="N13" s="2" t="s">
        <v>269</v>
      </c>
      <c r="O13" s="2" t="s">
        <v>267</v>
      </c>
      <c r="P13" s="2"/>
      <c r="Q13" s="2"/>
      <c r="R13" s="2"/>
      <c r="S13" s="2"/>
      <c r="T13" s="2"/>
      <c r="U13" s="2"/>
      <c r="V13" s="2"/>
      <c r="W13" s="2"/>
      <c r="X13" s="2"/>
      <c r="Y13" s="2"/>
      <c r="Z13" s="2"/>
      <c r="AA13" s="2"/>
      <c r="AE13" s="2" t="s">
        <v>266</v>
      </c>
      <c r="AF13" s="2" t="s">
        <v>267</v>
      </c>
      <c r="AG13" s="2" t="s">
        <v>268</v>
      </c>
      <c r="AH13" s="2" t="s">
        <v>269</v>
      </c>
      <c r="AI13" s="2"/>
    </row>
    <row r="14" spans="1:35" x14ac:dyDescent="0.25">
      <c r="A14" t="s">
        <v>0</v>
      </c>
      <c r="B14">
        <f t="shared" ref="B14:B21" si="0">B4+$B$12</f>
        <v>8.9475760309398087</v>
      </c>
      <c r="C14">
        <f t="shared" ref="C14:C21" si="1">C4+$C$12</f>
        <v>5.3835266973796108</v>
      </c>
      <c r="D14">
        <f t="shared" ref="D14:D21" si="2">D4+$D$12</f>
        <v>8.3889411181414122</v>
      </c>
      <c r="E14">
        <f t="shared" ref="E14:E21" si="3">E4+$E$12</f>
        <v>5.4939467181221762</v>
      </c>
      <c r="F14">
        <f t="shared" ref="F14:F21" si="4">F4+$F$12</f>
        <v>9.1450759944857758</v>
      </c>
      <c r="G14">
        <f t="shared" ref="G14:G21" si="5">G4+$G$12</f>
        <v>6.9210863365965594</v>
      </c>
      <c r="H14" s="2">
        <f t="shared" ref="H14:H21" si="6">((SUM(B14)*$B$13))+(SUM(C14)*$C$13)+(D14*$D$13)+(E14*$E$13)+(F14*$F$13)+(G14*$G$13)</f>
        <v>7.3597653560531064</v>
      </c>
      <c r="I14" s="41">
        <f>AVERAGE(H14:H21)</f>
        <v>7.3384057004250272</v>
      </c>
      <c r="J14" s="41">
        <f>I14-$N$14</f>
        <v>7.2750510277114211</v>
      </c>
      <c r="K14" s="41">
        <f>I14+$N$14</f>
        <v>7.4017603731386332</v>
      </c>
      <c r="L14" s="2">
        <f>STDEVA(H14:H21)</f>
        <v>6.9455067745186047E-2</v>
      </c>
      <c r="M14" s="2">
        <v>2.58</v>
      </c>
      <c r="N14" s="2">
        <f>(L14*M14)/(O14^0.5)</f>
        <v>6.3354672713605814E-2</v>
      </c>
      <c r="O14" s="2">
        <f>COUNT(H14:H21)</f>
        <v>8</v>
      </c>
      <c r="P14" s="2"/>
      <c r="Q14" s="2"/>
      <c r="R14" s="2"/>
      <c r="S14" s="2"/>
      <c r="T14" s="2"/>
      <c r="U14" s="2"/>
      <c r="V14" s="2"/>
      <c r="W14" s="2"/>
      <c r="X14" s="2"/>
      <c r="Y14" s="2"/>
      <c r="Z14" s="2"/>
      <c r="AA14" s="2"/>
      <c r="AE14" s="41">
        <f>STDEVA(H14:H21)</f>
        <v>6.9455067745186047E-2</v>
      </c>
      <c r="AF14" s="41">
        <f>COUNT(H14:H21)</f>
        <v>8</v>
      </c>
      <c r="AG14" s="41">
        <v>2.58</v>
      </c>
      <c r="AH14" s="41">
        <f>($AG$14*$AE$14)/($AF$14^0.5)</f>
        <v>6.3354672713605814E-2</v>
      </c>
    </row>
    <row r="15" spans="1:35" x14ac:dyDescent="0.25">
      <c r="A15" t="s">
        <v>1</v>
      </c>
      <c r="B15">
        <f t="shared" si="0"/>
        <v>8.7190112259245751</v>
      </c>
      <c r="C15">
        <f t="shared" si="1"/>
        <v>5.5111852848390148</v>
      </c>
      <c r="D15">
        <f t="shared" si="2"/>
        <v>8.6882443180526785</v>
      </c>
      <c r="E15">
        <f t="shared" si="3"/>
        <v>5.2846653657848996</v>
      </c>
      <c r="F15">
        <f t="shared" si="4"/>
        <v>8.9789778840253387</v>
      </c>
      <c r="G15">
        <f t="shared" si="5"/>
        <v>6.7060752383454822</v>
      </c>
      <c r="H15" s="2">
        <f t="shared" si="6"/>
        <v>7.3135294363204757</v>
      </c>
      <c r="I15" s="41"/>
      <c r="J15" s="41"/>
      <c r="K15" s="41"/>
      <c r="L15" s="2"/>
      <c r="M15" s="2"/>
      <c r="N15" s="2"/>
      <c r="O15" s="2"/>
      <c r="P15" s="2"/>
      <c r="Q15" s="2"/>
      <c r="R15" s="2"/>
      <c r="S15" s="2"/>
      <c r="T15" s="2"/>
      <c r="U15" s="2"/>
      <c r="V15" s="2"/>
      <c r="W15" s="2"/>
      <c r="X15" s="2"/>
      <c r="Y15" s="2"/>
      <c r="Z15" s="2"/>
      <c r="AA15" s="2"/>
      <c r="AE15" s="41"/>
      <c r="AF15" s="41"/>
      <c r="AG15" s="41"/>
      <c r="AH15" s="41"/>
    </row>
    <row r="16" spans="1:35" x14ac:dyDescent="0.25">
      <c r="A16" t="s">
        <v>2</v>
      </c>
      <c r="B16">
        <f t="shared" si="0"/>
        <v>8.8537737853795218</v>
      </c>
      <c r="C16">
        <f t="shared" si="1"/>
        <v>5.5637318869636818</v>
      </c>
      <c r="D16">
        <f t="shared" si="2"/>
        <v>8.6008436777831605</v>
      </c>
      <c r="E16">
        <f t="shared" si="3"/>
        <v>5.0073869590570856</v>
      </c>
      <c r="F16">
        <f t="shared" si="4"/>
        <v>9.2903346543143712</v>
      </c>
      <c r="G16">
        <f t="shared" si="5"/>
        <v>6.4295115364071123</v>
      </c>
      <c r="H16" s="2">
        <f t="shared" si="6"/>
        <v>7.3028177814044657</v>
      </c>
      <c r="I16" s="41"/>
      <c r="J16" s="41"/>
      <c r="K16" s="41"/>
      <c r="L16" s="2"/>
      <c r="M16" s="2"/>
      <c r="N16" s="2"/>
      <c r="O16" s="2"/>
      <c r="P16" s="2"/>
      <c r="Q16" s="2"/>
      <c r="R16" s="2"/>
      <c r="S16" s="2"/>
      <c r="T16" s="2"/>
      <c r="U16" s="2"/>
      <c r="V16" s="2"/>
      <c r="W16" s="2"/>
      <c r="X16" s="2"/>
      <c r="Y16" s="2"/>
      <c r="Z16" s="2"/>
      <c r="AA16" s="2"/>
      <c r="AE16" s="41"/>
      <c r="AF16" s="41"/>
      <c r="AG16" s="41"/>
      <c r="AH16" s="41"/>
    </row>
    <row r="17" spans="1:34" x14ac:dyDescent="0.25">
      <c r="A17" t="s">
        <v>3</v>
      </c>
      <c r="B17">
        <f t="shared" si="0"/>
        <v>8.9475760309398087</v>
      </c>
      <c r="C17">
        <f t="shared" si="1"/>
        <v>5.8622097689018133</v>
      </c>
      <c r="D17">
        <f t="shared" si="2"/>
        <v>8.2454486232516171</v>
      </c>
      <c r="E17">
        <f t="shared" si="3"/>
        <v>4.7863638839716005</v>
      </c>
      <c r="F17">
        <f t="shared" si="4"/>
        <v>9.7136943585734485</v>
      </c>
      <c r="G17">
        <f t="shared" si="5"/>
        <v>6.9783275994887664</v>
      </c>
      <c r="H17" s="2">
        <f t="shared" si="6"/>
        <v>7.3804780496004954</v>
      </c>
      <c r="I17" s="41"/>
      <c r="J17" s="41"/>
      <c r="K17" s="41"/>
      <c r="L17" s="2"/>
      <c r="M17" s="2"/>
      <c r="N17" s="2"/>
      <c r="O17" s="2"/>
      <c r="P17" s="2"/>
      <c r="Q17" s="2"/>
      <c r="R17" s="2"/>
      <c r="S17" s="2"/>
      <c r="T17" s="2"/>
      <c r="U17" s="2"/>
      <c r="V17" s="2"/>
      <c r="W17" s="2"/>
      <c r="X17" s="2"/>
      <c r="Y17" s="2"/>
      <c r="Z17" s="2"/>
      <c r="AA17" s="2"/>
      <c r="AE17" s="41"/>
      <c r="AF17" s="41"/>
      <c r="AG17" s="41"/>
      <c r="AH17" s="41"/>
    </row>
    <row r="18" spans="1:34" x14ac:dyDescent="0.25">
      <c r="A18" t="s">
        <v>4</v>
      </c>
      <c r="B18">
        <f t="shared" si="0"/>
        <v>8.9475760309398087</v>
      </c>
      <c r="C18">
        <f t="shared" si="1"/>
        <v>5.6598855433318915</v>
      </c>
      <c r="D18">
        <f t="shared" si="2"/>
        <v>8.6766593350443237</v>
      </c>
      <c r="E18">
        <f t="shared" si="3"/>
        <v>5.441529268952789</v>
      </c>
      <c r="F18">
        <f t="shared" si="4"/>
        <v>9.5307122263905928</v>
      </c>
      <c r="G18">
        <f t="shared" si="5"/>
        <v>6.3007529056688281</v>
      </c>
      <c r="H18" s="2">
        <f t="shared" si="6"/>
        <v>7.4610080479813021</v>
      </c>
      <c r="I18" s="41"/>
      <c r="J18" s="41"/>
      <c r="K18" s="41"/>
      <c r="L18" s="2"/>
      <c r="M18" s="2"/>
      <c r="N18" s="2"/>
      <c r="O18" s="2"/>
      <c r="P18" s="2"/>
      <c r="Q18" s="2"/>
      <c r="R18" s="2"/>
      <c r="S18" s="2"/>
      <c r="T18" s="2"/>
      <c r="U18" s="2"/>
      <c r="V18" s="2"/>
      <c r="W18" s="2"/>
      <c r="X18" s="2"/>
      <c r="Y18" s="2"/>
      <c r="Z18" s="2"/>
      <c r="AA18" s="2"/>
      <c r="AE18" s="41"/>
      <c r="AF18" s="41"/>
      <c r="AG18" s="41"/>
      <c r="AH18" s="41"/>
    </row>
    <row r="19" spans="1:34" x14ac:dyDescent="0.25">
      <c r="A19" t="s">
        <v>5</v>
      </c>
      <c r="B19">
        <f t="shared" si="0"/>
        <v>8.9475760309398087</v>
      </c>
      <c r="C19">
        <f t="shared" si="1"/>
        <v>5.7557633032274191</v>
      </c>
      <c r="D19">
        <f t="shared" si="2"/>
        <v>8.3281566117785868</v>
      </c>
      <c r="E19">
        <f t="shared" si="3"/>
        <v>4.8869130259890516</v>
      </c>
      <c r="F19">
        <f t="shared" si="4"/>
        <v>9.5654467115923048</v>
      </c>
      <c r="G19">
        <f t="shared" si="5"/>
        <v>6.466987296381232</v>
      </c>
      <c r="H19" s="2">
        <f t="shared" si="6"/>
        <v>7.3275404869112029</v>
      </c>
      <c r="I19" s="41"/>
      <c r="J19" s="41"/>
      <c r="K19" s="41"/>
      <c r="L19" s="2"/>
      <c r="M19" s="2"/>
      <c r="N19" s="2"/>
      <c r="O19" s="2"/>
      <c r="P19" s="2"/>
      <c r="Q19" s="2"/>
      <c r="R19" s="2"/>
      <c r="S19" s="2"/>
      <c r="T19" s="2"/>
      <c r="U19" s="2"/>
      <c r="V19" s="2"/>
      <c r="W19" s="2"/>
      <c r="X19" s="2"/>
      <c r="Y19" s="2"/>
      <c r="Z19" s="2"/>
      <c r="AA19" s="2"/>
      <c r="AE19" s="41"/>
      <c r="AF19" s="41"/>
      <c r="AG19" s="41"/>
      <c r="AH19" s="41"/>
    </row>
    <row r="20" spans="1:34" x14ac:dyDescent="0.25">
      <c r="A20" t="s">
        <v>6</v>
      </c>
      <c r="B20">
        <f t="shared" si="0"/>
        <v>8.687014237716788</v>
      </c>
      <c r="C20">
        <f t="shared" si="1"/>
        <v>5.562100851964999</v>
      </c>
      <c r="D20">
        <f t="shared" si="2"/>
        <v>8.8282173241868627</v>
      </c>
      <c r="E20">
        <f t="shared" si="3"/>
        <v>5.6341223483458434</v>
      </c>
      <c r="F20">
        <f t="shared" si="4"/>
        <v>8.455037503668084</v>
      </c>
      <c r="G20">
        <f t="shared" si="5"/>
        <v>6.8599204454914435</v>
      </c>
      <c r="H20" s="2">
        <f t="shared" si="6"/>
        <v>7.3440151045815494</v>
      </c>
      <c r="I20" s="41"/>
      <c r="J20" s="41"/>
      <c r="K20" s="41"/>
      <c r="L20" s="2"/>
      <c r="M20" s="2"/>
      <c r="N20" s="2"/>
      <c r="O20" s="2"/>
      <c r="P20" s="2"/>
      <c r="Q20" s="2"/>
      <c r="R20" s="2"/>
      <c r="S20" s="2"/>
      <c r="T20" s="2"/>
      <c r="U20" s="2"/>
      <c r="V20" s="2"/>
      <c r="W20" s="2"/>
      <c r="X20" s="2"/>
      <c r="Y20" s="2"/>
      <c r="Z20" s="2"/>
      <c r="AA20" s="2"/>
      <c r="AE20" s="41"/>
      <c r="AF20" s="41"/>
      <c r="AG20" s="41"/>
      <c r="AH20" s="41"/>
    </row>
    <row r="21" spans="1:34" x14ac:dyDescent="0.25">
      <c r="A21" t="s">
        <v>7</v>
      </c>
      <c r="B21">
        <f t="shared" si="0"/>
        <v>8.8172951343282993</v>
      </c>
      <c r="C21">
        <f t="shared" si="1"/>
        <v>5.5519619966787399</v>
      </c>
      <c r="D21">
        <f t="shared" si="2"/>
        <v>8.2747776979249714</v>
      </c>
      <c r="E21">
        <f t="shared" si="3"/>
        <v>5.0270426770693311</v>
      </c>
      <c r="F21">
        <f t="shared" si="4"/>
        <v>9.0501548129974303</v>
      </c>
      <c r="G21">
        <f t="shared" si="5"/>
        <v>6.6473077594517527</v>
      </c>
      <c r="H21" s="2">
        <f t="shared" si="6"/>
        <v>7.2180913405476179</v>
      </c>
      <c r="I21" s="41"/>
      <c r="J21" s="41"/>
      <c r="K21" s="41"/>
      <c r="L21" s="2"/>
      <c r="M21" s="2"/>
      <c r="N21" s="2"/>
      <c r="O21" s="2"/>
      <c r="P21" s="2"/>
      <c r="Q21" s="2"/>
      <c r="R21" s="2"/>
      <c r="S21" s="2"/>
      <c r="T21" s="2"/>
      <c r="U21" s="2"/>
      <c r="V21" s="2"/>
      <c r="W21" s="2"/>
      <c r="X21" s="2"/>
      <c r="Y21" s="2"/>
      <c r="Z21" s="2"/>
      <c r="AA21" s="2"/>
      <c r="AE21" s="41"/>
      <c r="AF21" s="41"/>
      <c r="AG21" s="41"/>
      <c r="AH21" s="41"/>
    </row>
    <row r="22" spans="1:34" x14ac:dyDescent="0.25">
      <c r="A22" s="9"/>
      <c r="B22" s="9"/>
    </row>
    <row r="30" spans="1:34" x14ac:dyDescent="0.25">
      <c r="H30" s="2" t="s">
        <v>270</v>
      </c>
      <c r="I30" s="2"/>
      <c r="J30" s="2"/>
    </row>
    <row r="31" spans="1:34" x14ac:dyDescent="0.25">
      <c r="G31" s="2" t="s">
        <v>203</v>
      </c>
      <c r="H31" s="2" t="s">
        <v>204</v>
      </c>
      <c r="I31" s="2" t="s">
        <v>264</v>
      </c>
      <c r="J31" s="2" t="s">
        <v>265</v>
      </c>
      <c r="K31" s="2" t="s">
        <v>205</v>
      </c>
      <c r="L31" s="2" t="s">
        <v>264</v>
      </c>
      <c r="M31" s="2" t="s">
        <v>265</v>
      </c>
      <c r="N31" s="2" t="s">
        <v>209</v>
      </c>
      <c r="O31" s="2" t="s">
        <v>264</v>
      </c>
      <c r="P31" s="2" t="s">
        <v>265</v>
      </c>
      <c r="Q31" s="2" t="s">
        <v>251</v>
      </c>
      <c r="R31" s="2" t="s">
        <v>264</v>
      </c>
      <c r="S31" s="2" t="s">
        <v>265</v>
      </c>
      <c r="T31" s="2" t="s">
        <v>206</v>
      </c>
      <c r="U31" s="2" t="s">
        <v>264</v>
      </c>
      <c r="V31" s="2" t="s">
        <v>265</v>
      </c>
      <c r="W31" s="2" t="s">
        <v>210</v>
      </c>
      <c r="X31" s="2" t="s">
        <v>264</v>
      </c>
      <c r="Y31" s="2" t="s">
        <v>265</v>
      </c>
      <c r="Z31" s="2" t="s">
        <v>263</v>
      </c>
      <c r="AA31" s="2" t="s">
        <v>264</v>
      </c>
      <c r="AB31" s="2" t="s">
        <v>265</v>
      </c>
    </row>
    <row r="32" spans="1:34" x14ac:dyDescent="0.25">
      <c r="G32" s="2" t="s">
        <v>0</v>
      </c>
      <c r="H32" s="22">
        <v>8.9475760309398087</v>
      </c>
      <c r="I32">
        <f>H32-$H$44</f>
        <v>8.8486556699505758</v>
      </c>
      <c r="J32">
        <f>H32+$H$44</f>
        <v>9.0464963919290415</v>
      </c>
      <c r="K32" s="21">
        <v>5.3835266973796108</v>
      </c>
      <c r="L32">
        <f>K32-$K$44</f>
        <v>5.2828181853547074</v>
      </c>
      <c r="M32">
        <f>K32+$K$44</f>
        <v>5.4842352094045141</v>
      </c>
      <c r="N32" s="20">
        <v>8.3889411181414122</v>
      </c>
      <c r="O32">
        <f>N32-$N$44</f>
        <v>8.2288001087182288</v>
      </c>
      <c r="P32">
        <f>N32+$N$44</f>
        <v>8.5490821275645956</v>
      </c>
      <c r="Q32" s="26">
        <v>5.4939467181221762</v>
      </c>
      <c r="R32">
        <f>Q32-$Q$44</f>
        <v>5.0645045706857399</v>
      </c>
      <c r="S32">
        <f>Q32+$Q$44</f>
        <v>5.9233888655586124</v>
      </c>
      <c r="T32" s="18">
        <v>9.1450759944857758</v>
      </c>
      <c r="U32">
        <f>T32-$T$44</f>
        <v>8.7494762478854256</v>
      </c>
      <c r="V32">
        <f>T32+$T$44</f>
        <v>9.540675741086126</v>
      </c>
      <c r="W32" s="23">
        <v>6.9210863365965594</v>
      </c>
      <c r="X32">
        <f>W32-$W$44</f>
        <v>6.6947248668127424</v>
      </c>
      <c r="Y32">
        <f>W32+$W$44</f>
        <v>7.1474478063803764</v>
      </c>
      <c r="Z32" s="41">
        <f>AVERAGE(H14:H21)</f>
        <v>7.3384057004250272</v>
      </c>
      <c r="AA32" s="41">
        <f>$Z$32-$AH$14</f>
        <v>7.2750510277114211</v>
      </c>
      <c r="AB32" s="41">
        <f>$Z$32+$AH$14</f>
        <v>7.4017603731386332</v>
      </c>
    </row>
    <row r="33" spans="7:28" x14ac:dyDescent="0.25">
      <c r="G33" s="2" t="s">
        <v>1</v>
      </c>
      <c r="H33" s="22">
        <v>8.7190112259245751</v>
      </c>
      <c r="I33">
        <f t="shared" ref="I33:I40" si="7">H33-$H$44</f>
        <v>8.6200908649353423</v>
      </c>
      <c r="J33">
        <f t="shared" ref="J33:J40" si="8">H33+$H$44</f>
        <v>8.817931586913808</v>
      </c>
      <c r="K33" s="21">
        <v>5.4333250071769799</v>
      </c>
      <c r="L33">
        <f>K33-$K$44</f>
        <v>5.3326164951520765</v>
      </c>
      <c r="M33">
        <f>K33+$K$44</f>
        <v>5.5340335192018832</v>
      </c>
      <c r="N33" s="20">
        <v>8.2869535143118629</v>
      </c>
      <c r="O33">
        <f t="shared" ref="O33:O40" si="9">N33-$N$44</f>
        <v>8.1268125048886795</v>
      </c>
      <c r="P33">
        <f t="shared" ref="P33:P40" si="10">N33+$N$44</f>
        <v>8.4470945237350463</v>
      </c>
      <c r="Q33" s="26">
        <v>4.9968442092607583</v>
      </c>
      <c r="R33">
        <f t="shared" ref="R33:R40" si="11">Q33-$Q$44</f>
        <v>4.5674020618243221</v>
      </c>
      <c r="S33">
        <f t="shared" ref="S33:S40" si="12">Q33+$Q$44</f>
        <v>5.4262863566971946</v>
      </c>
      <c r="T33" s="18">
        <v>8.7472109097806836</v>
      </c>
      <c r="U33">
        <f t="shared" ref="U33:U40" si="13">T33-$T$44</f>
        <v>8.3516111631803334</v>
      </c>
      <c r="V33">
        <f t="shared" ref="V33:V40" si="14">T33+$T$44</f>
        <v>9.1428106563810339</v>
      </c>
      <c r="W33" s="23">
        <v>6.7060752383454822</v>
      </c>
      <c r="X33">
        <f t="shared" ref="X33:X40" si="15">W33-$W$44</f>
        <v>6.4797137685616653</v>
      </c>
      <c r="Y33">
        <f t="shared" ref="Y33:Y40" si="16">W33+$W$44</f>
        <v>6.9324367081292992</v>
      </c>
      <c r="Z33" s="41"/>
      <c r="AA33" s="41"/>
      <c r="AB33" s="41"/>
    </row>
    <row r="34" spans="7:28" x14ac:dyDescent="0.25">
      <c r="G34" s="2" t="s">
        <v>2</v>
      </c>
      <c r="H34" s="22">
        <v>8.8537737853795218</v>
      </c>
      <c r="I34">
        <f t="shared" si="7"/>
        <v>8.7548534243902889</v>
      </c>
      <c r="J34">
        <f t="shared" si="8"/>
        <v>8.9526941463687546</v>
      </c>
      <c r="K34" s="21">
        <v>5.456082606410761</v>
      </c>
      <c r="L34">
        <f t="shared" ref="L34:L40" si="17">K34-$K$44</f>
        <v>5.3553740943858577</v>
      </c>
      <c r="M34">
        <f t="shared" ref="M34:M40" si="18">K34+$K$44</f>
        <v>5.5567911184356644</v>
      </c>
      <c r="N34" s="20">
        <v>8.1912503281344122</v>
      </c>
      <c r="O34">
        <f t="shared" si="9"/>
        <v>8.0311093187112288</v>
      </c>
      <c r="P34">
        <f t="shared" si="10"/>
        <v>8.3513913375575957</v>
      </c>
      <c r="Q34" s="26">
        <v>4.5739153178541496</v>
      </c>
      <c r="R34">
        <f t="shared" si="11"/>
        <v>4.1444731704177133</v>
      </c>
      <c r="S34">
        <f t="shared" si="12"/>
        <v>5.0033574652905859</v>
      </c>
      <c r="T34" s="18">
        <v>8.8033771809959358</v>
      </c>
      <c r="U34">
        <f t="shared" si="13"/>
        <v>8.4077774343955856</v>
      </c>
      <c r="V34">
        <f t="shared" si="14"/>
        <v>9.198976927596286</v>
      </c>
      <c r="W34" s="23">
        <v>6.4295115364071123</v>
      </c>
      <c r="X34">
        <f t="shared" si="15"/>
        <v>6.2031500666232953</v>
      </c>
      <c r="Y34">
        <f t="shared" si="16"/>
        <v>6.6558730061909293</v>
      </c>
      <c r="Z34" s="41"/>
      <c r="AA34" s="41"/>
      <c r="AB34" s="41"/>
    </row>
    <row r="35" spans="7:28" x14ac:dyDescent="0.25">
      <c r="G35" s="2" t="s">
        <v>3</v>
      </c>
      <c r="H35" s="22">
        <v>8.9475760309398087</v>
      </c>
      <c r="I35">
        <f t="shared" si="7"/>
        <v>8.8486556699505758</v>
      </c>
      <c r="J35">
        <f t="shared" si="8"/>
        <v>9.0464963919290415</v>
      </c>
      <c r="K35" s="21">
        <v>5.589288066838674</v>
      </c>
      <c r="L35">
        <f t="shared" si="17"/>
        <v>5.4885795548137706</v>
      </c>
      <c r="M35">
        <f t="shared" si="18"/>
        <v>5.6899965788635773</v>
      </c>
      <c r="N35" s="20">
        <v>8.0684623923561034</v>
      </c>
      <c r="O35">
        <f t="shared" si="9"/>
        <v>7.90832138293292</v>
      </c>
      <c r="P35">
        <f t="shared" si="10"/>
        <v>8.2286034017792868</v>
      </c>
      <c r="Q35" s="26">
        <v>4.1678496847945841</v>
      </c>
      <c r="R35">
        <f t="shared" si="11"/>
        <v>3.7384075373581482</v>
      </c>
      <c r="S35">
        <f t="shared" si="12"/>
        <v>4.5972918322310203</v>
      </c>
      <c r="T35" s="18">
        <v>9.0013310095929828</v>
      </c>
      <c r="U35">
        <f t="shared" si="13"/>
        <v>8.6057312629926326</v>
      </c>
      <c r="V35">
        <f t="shared" si="14"/>
        <v>9.3969307561933331</v>
      </c>
      <c r="W35" s="23">
        <v>6.9783275994887664</v>
      </c>
      <c r="X35">
        <f t="shared" si="15"/>
        <v>6.7519661297049494</v>
      </c>
      <c r="Y35">
        <f t="shared" si="16"/>
        <v>7.2046890692725833</v>
      </c>
      <c r="Z35" s="41"/>
      <c r="AA35" s="41"/>
      <c r="AB35" s="41"/>
    </row>
    <row r="36" spans="7:28" x14ac:dyDescent="0.25">
      <c r="G36" s="2" t="s">
        <v>4</v>
      </c>
      <c r="H36" s="22">
        <v>8.9475760309398087</v>
      </c>
      <c r="I36">
        <f t="shared" si="7"/>
        <v>8.8486556699505758</v>
      </c>
      <c r="J36">
        <f t="shared" si="8"/>
        <v>9.0464963919290415</v>
      </c>
      <c r="K36" s="21">
        <v>5.3869638412687522</v>
      </c>
      <c r="L36">
        <f t="shared" si="17"/>
        <v>5.2862553292438488</v>
      </c>
      <c r="M36">
        <f t="shared" si="18"/>
        <v>5.4876723532936555</v>
      </c>
      <c r="N36" s="20">
        <v>8.4184877430031246</v>
      </c>
      <c r="O36">
        <f t="shared" si="9"/>
        <v>8.2583467335799412</v>
      </c>
      <c r="P36">
        <f t="shared" si="10"/>
        <v>8.5786287524263081</v>
      </c>
      <c r="Q36" s="26">
        <v>4.5969164397154767</v>
      </c>
      <c r="R36">
        <f t="shared" si="11"/>
        <v>4.1674742922790404</v>
      </c>
      <c r="S36">
        <f t="shared" si="12"/>
        <v>5.026358587151913</v>
      </c>
      <c r="T36" s="18">
        <v>8.9659181070079654</v>
      </c>
      <c r="U36">
        <f t="shared" si="13"/>
        <v>8.5703183604076152</v>
      </c>
      <c r="V36">
        <f t="shared" si="14"/>
        <v>9.3615178536083157</v>
      </c>
      <c r="W36" s="23">
        <v>6.3007529056688281</v>
      </c>
      <c r="X36">
        <f t="shared" si="15"/>
        <v>6.0743914358850111</v>
      </c>
      <c r="Y36">
        <f t="shared" si="16"/>
        <v>6.5271143754526451</v>
      </c>
      <c r="Z36" s="41"/>
      <c r="AA36" s="41"/>
      <c r="AB36" s="41"/>
    </row>
    <row r="37" spans="7:28" x14ac:dyDescent="0.25">
      <c r="G37" s="2" t="s">
        <v>5</v>
      </c>
      <c r="H37" s="22">
        <v>8.9475760309398087</v>
      </c>
      <c r="I37">
        <f t="shared" si="7"/>
        <v>8.8486556699505758</v>
      </c>
      <c r="J37">
        <f t="shared" si="8"/>
        <v>9.0464963919290415</v>
      </c>
      <c r="K37" s="21">
        <v>5.5966499509246095</v>
      </c>
      <c r="L37">
        <f t="shared" si="17"/>
        <v>5.4959414388997061</v>
      </c>
      <c r="M37">
        <f t="shared" si="18"/>
        <v>5.6973584629495129</v>
      </c>
      <c r="N37" s="20">
        <v>8.0575774109005884</v>
      </c>
      <c r="O37">
        <f t="shared" si="9"/>
        <v>7.897436401477405</v>
      </c>
      <c r="P37">
        <f t="shared" si="10"/>
        <v>8.2177184203237719</v>
      </c>
      <c r="Q37" s="26">
        <v>4.1035181282901663</v>
      </c>
      <c r="R37">
        <f t="shared" si="11"/>
        <v>3.6740759808537304</v>
      </c>
      <c r="S37">
        <f t="shared" si="12"/>
        <v>4.5329602757266025</v>
      </c>
      <c r="T37" s="18">
        <v>8.5772149322974549</v>
      </c>
      <c r="U37">
        <f t="shared" si="13"/>
        <v>8.1816151856971047</v>
      </c>
      <c r="V37">
        <f t="shared" si="14"/>
        <v>8.9728146788978052</v>
      </c>
      <c r="W37" s="23">
        <v>6.466987296381232</v>
      </c>
      <c r="X37">
        <f t="shared" si="15"/>
        <v>6.240625826597415</v>
      </c>
      <c r="Y37">
        <f t="shared" si="16"/>
        <v>6.693348766165049</v>
      </c>
      <c r="Z37" s="41"/>
      <c r="AA37" s="41"/>
      <c r="AB37" s="41"/>
    </row>
    <row r="38" spans="7:28" x14ac:dyDescent="0.25">
      <c r="G38" s="2" t="s">
        <v>6</v>
      </c>
      <c r="H38" s="22">
        <v>8.687014237716788</v>
      </c>
      <c r="I38">
        <f t="shared" si="7"/>
        <v>8.5880938767275552</v>
      </c>
      <c r="J38">
        <f t="shared" si="8"/>
        <v>8.7859345987060209</v>
      </c>
      <c r="K38" s="21">
        <v>5.2719635457272807</v>
      </c>
      <c r="L38">
        <f t="shared" si="17"/>
        <v>5.1712550337023773</v>
      </c>
      <c r="M38">
        <f t="shared" si="18"/>
        <v>5.372672057752184</v>
      </c>
      <c r="N38" s="20">
        <v>8.0309149163075855</v>
      </c>
      <c r="O38">
        <f t="shared" si="9"/>
        <v>7.870773906884402</v>
      </c>
      <c r="P38">
        <f t="shared" si="10"/>
        <v>8.1910559257307689</v>
      </c>
      <c r="Q38" s="26">
        <v>4.8236309959167745</v>
      </c>
      <c r="R38">
        <f t="shared" si="11"/>
        <v>4.3941888484803382</v>
      </c>
      <c r="S38">
        <f t="shared" si="12"/>
        <v>5.2530731433532107</v>
      </c>
      <c r="T38" s="18">
        <v>7.8791734268615272</v>
      </c>
      <c r="U38">
        <f t="shared" si="13"/>
        <v>7.4835736802611761</v>
      </c>
      <c r="V38">
        <f t="shared" si="14"/>
        <v>8.2747731734618775</v>
      </c>
      <c r="W38" s="23">
        <v>6.8599204454914435</v>
      </c>
      <c r="X38">
        <f t="shared" si="15"/>
        <v>6.6335589757076265</v>
      </c>
      <c r="Y38">
        <f t="shared" si="16"/>
        <v>7.0862819152752605</v>
      </c>
      <c r="Z38" s="41"/>
      <c r="AA38" s="41"/>
      <c r="AB38" s="41"/>
    </row>
    <row r="39" spans="7:28" x14ac:dyDescent="0.25">
      <c r="G39" s="2" t="s">
        <v>7</v>
      </c>
      <c r="H39" s="22">
        <v>8.8172951343282993</v>
      </c>
      <c r="I39">
        <f t="shared" si="7"/>
        <v>8.7183747733390664</v>
      </c>
      <c r="J39">
        <f t="shared" si="8"/>
        <v>8.9162154953175321</v>
      </c>
      <c r="K39" s="21">
        <v>5.3764289264049205</v>
      </c>
      <c r="L39">
        <f t="shared" si="17"/>
        <v>5.2757204143800172</v>
      </c>
      <c r="M39">
        <f t="shared" si="18"/>
        <v>5.4771374384298239</v>
      </c>
      <c r="N39" s="20">
        <v>7.9469395144818034</v>
      </c>
      <c r="O39">
        <f t="shared" si="9"/>
        <v>7.7867985050586199</v>
      </c>
      <c r="P39">
        <f t="shared" si="10"/>
        <v>8.1070805239049868</v>
      </c>
      <c r="Q39" s="26">
        <v>4.2583514177887141</v>
      </c>
      <c r="R39">
        <f t="shared" si="11"/>
        <v>3.8289092703522782</v>
      </c>
      <c r="S39">
        <f t="shared" si="12"/>
        <v>4.6877935652251503</v>
      </c>
      <c r="T39" s="18">
        <v>8.1839846784720667</v>
      </c>
      <c r="U39">
        <f t="shared" si="13"/>
        <v>7.7883849318717155</v>
      </c>
      <c r="V39">
        <f t="shared" si="14"/>
        <v>8.5795844250724169</v>
      </c>
      <c r="W39" s="23">
        <v>6.6473077594517527</v>
      </c>
      <c r="X39">
        <f t="shared" si="15"/>
        <v>6.4209462896679357</v>
      </c>
      <c r="Y39">
        <f t="shared" si="16"/>
        <v>6.8736692292355697</v>
      </c>
      <c r="Z39" s="41"/>
      <c r="AA39" s="41"/>
      <c r="AB39" s="41"/>
    </row>
    <row r="40" spans="7:28" x14ac:dyDescent="0.25">
      <c r="G40" s="2" t="s">
        <v>271</v>
      </c>
      <c r="H40" s="13">
        <f>AVERAGE(H32:H39)</f>
        <v>8.8584248133885524</v>
      </c>
      <c r="I40" s="2">
        <f t="shared" si="7"/>
        <v>8.7595044523993195</v>
      </c>
      <c r="J40" s="2">
        <f t="shared" si="8"/>
        <v>8.9573451743777852</v>
      </c>
      <c r="K40" s="12">
        <f t="shared" ref="K40:T40" si="19">AVERAGE(K32:K39)</f>
        <v>5.4367785802664486</v>
      </c>
      <c r="L40" s="2">
        <f t="shared" si="17"/>
        <v>5.3360700682415452</v>
      </c>
      <c r="M40" s="2">
        <f t="shared" si="18"/>
        <v>5.5374870922913519</v>
      </c>
      <c r="N40" s="11">
        <f t="shared" si="19"/>
        <v>8.1736908672046127</v>
      </c>
      <c r="O40" s="2">
        <f t="shared" si="9"/>
        <v>8.0135498577814293</v>
      </c>
      <c r="P40" s="2">
        <f t="shared" si="10"/>
        <v>8.3338318766277961</v>
      </c>
      <c r="Q40" s="15">
        <f t="shared" si="19"/>
        <v>4.6268716139678503</v>
      </c>
      <c r="R40" s="2">
        <f t="shared" si="11"/>
        <v>4.197429466531414</v>
      </c>
      <c r="S40" s="2">
        <f t="shared" si="12"/>
        <v>5.0563137614042866</v>
      </c>
      <c r="T40" s="19">
        <f t="shared" si="19"/>
        <v>8.6629107799367997</v>
      </c>
      <c r="U40" s="2">
        <f t="shared" si="13"/>
        <v>8.2673110333364495</v>
      </c>
      <c r="V40" s="2">
        <f t="shared" si="14"/>
        <v>9.0585105265371499</v>
      </c>
      <c r="W40" s="24">
        <f>AVERAGE(W32:W39)</f>
        <v>6.6637461397288966</v>
      </c>
      <c r="X40" s="2">
        <f t="shared" si="15"/>
        <v>6.4373846699450796</v>
      </c>
      <c r="Y40" s="2">
        <f t="shared" si="16"/>
        <v>6.8901076095127136</v>
      </c>
    </row>
    <row r="41" spans="7:28" x14ac:dyDescent="0.25">
      <c r="G41" s="2" t="s">
        <v>266</v>
      </c>
      <c r="H41">
        <f>STDEVA(H32:H39)</f>
        <v>0.10844536132233835</v>
      </c>
      <c r="K41">
        <f t="shared" ref="K41:W41" si="20">STDEVA(K32:K39)</f>
        <v>0.11040569267599444</v>
      </c>
      <c r="N41">
        <f t="shared" si="20"/>
        <v>0.17556092047936686</v>
      </c>
      <c r="Q41">
        <f t="shared" si="20"/>
        <v>0.47079295283661549</v>
      </c>
      <c r="T41">
        <f t="shared" si="20"/>
        <v>0.43369188132835335</v>
      </c>
      <c r="W41">
        <f t="shared" si="20"/>
        <v>0.24815772136975309</v>
      </c>
    </row>
    <row r="42" spans="7:28" x14ac:dyDescent="0.25">
      <c r="G42" s="2" t="s">
        <v>267</v>
      </c>
      <c r="H42">
        <f>COUNT(H32:H39)</f>
        <v>8</v>
      </c>
      <c r="K42">
        <f t="shared" ref="K42:W42" si="21">COUNT(K32:K39)</f>
        <v>8</v>
      </c>
      <c r="N42">
        <f t="shared" si="21"/>
        <v>8</v>
      </c>
      <c r="Q42">
        <f t="shared" si="21"/>
        <v>8</v>
      </c>
      <c r="T42">
        <f t="shared" si="21"/>
        <v>8</v>
      </c>
      <c r="W42">
        <f t="shared" si="21"/>
        <v>8</v>
      </c>
    </row>
    <row r="43" spans="7:28" x14ac:dyDescent="0.25">
      <c r="G43" s="2" t="s">
        <v>268</v>
      </c>
      <c r="H43">
        <v>2.58</v>
      </c>
      <c r="K43">
        <v>2.58</v>
      </c>
      <c r="N43">
        <v>2.58</v>
      </c>
      <c r="Q43">
        <v>2.58</v>
      </c>
      <c r="T43">
        <v>2.58</v>
      </c>
      <c r="W43">
        <v>2.58</v>
      </c>
    </row>
    <row r="44" spans="7:28" x14ac:dyDescent="0.25">
      <c r="G44" s="2" t="s">
        <v>269</v>
      </c>
      <c r="H44" s="3">
        <f>(H43*H41)/(H42^0.5)</f>
        <v>9.8920360989233527E-2</v>
      </c>
      <c r="I44" s="3"/>
      <c r="J44" s="3"/>
      <c r="K44" s="3">
        <f t="shared" ref="K44:W44" si="22">(K43*K41)/(K42^0.5)</f>
        <v>0.10070851202490376</v>
      </c>
      <c r="L44" s="3"/>
      <c r="M44" s="3"/>
      <c r="N44" s="3">
        <f t="shared" si="22"/>
        <v>0.16014100942318316</v>
      </c>
      <c r="O44" s="3"/>
      <c r="P44" s="3"/>
      <c r="Q44" s="3">
        <f t="shared" si="22"/>
        <v>0.42944214743643594</v>
      </c>
      <c r="R44" s="3"/>
      <c r="S44" s="3"/>
      <c r="T44" s="3">
        <f t="shared" si="22"/>
        <v>0.39559974660035074</v>
      </c>
      <c r="U44" s="3"/>
      <c r="V44" s="3"/>
      <c r="W44" s="3">
        <f t="shared" si="22"/>
        <v>0.22636146978381694</v>
      </c>
      <c r="X44" s="3"/>
      <c r="Y44" s="3"/>
    </row>
    <row r="45" spans="7:28" x14ac:dyDescent="0.25">
      <c r="G45" s="2" t="s">
        <v>273</v>
      </c>
      <c r="H45" s="2" t="s">
        <v>0</v>
      </c>
      <c r="I45" s="2" t="s">
        <v>1</v>
      </c>
      <c r="J45" s="2" t="s">
        <v>2</v>
      </c>
      <c r="K45" s="2" t="s">
        <v>3</v>
      </c>
      <c r="L45" s="2" t="s">
        <v>4</v>
      </c>
      <c r="M45" s="2" t="s">
        <v>5</v>
      </c>
      <c r="N45" s="2" t="s">
        <v>6</v>
      </c>
      <c r="O45" s="2" t="s">
        <v>7</v>
      </c>
    </row>
    <row r="46" spans="7:28" x14ac:dyDescent="0.25">
      <c r="G46" s="2" t="s">
        <v>266</v>
      </c>
      <c r="H46">
        <f>STDEVA($H32,$K32,$N32,$Q32,$T32,$W32)</f>
        <v>1.6937800586666356</v>
      </c>
      <c r="I46">
        <f>STDEVA($H33,$K33,$N33,$Q33,$T33,$W33)</f>
        <v>1.6784305549885963</v>
      </c>
      <c r="J46">
        <f>STDEVA($H34,$K34,$N34,$Q34,$T34,$W34)</f>
        <v>1.8268523330206015</v>
      </c>
      <c r="K46">
        <f>STDEVA($H35,$K35,$N35,$Q35,$T35,$W35)</f>
        <v>1.9420187081497828</v>
      </c>
      <c r="L46">
        <f>STDEVA($H36,$K36,$N36,$Q36,$T36,$W36)</f>
        <v>1.922096126587769</v>
      </c>
      <c r="M46">
        <f>STDEVA($H37,$K37,$N37,$Q37,$T37,$W37)</f>
        <v>1.8990404978626347</v>
      </c>
      <c r="N46">
        <f>STDEVA($H38,$K38,$N38,$Q38,$T38,$W38)</f>
        <v>1.5742111879607776</v>
      </c>
      <c r="O46">
        <f>STDEVA($H39,$K39,$N39,$Q39,$T39,$W39)</f>
        <v>1.7764768385176459</v>
      </c>
    </row>
    <row r="47" spans="7:28" x14ac:dyDescent="0.25">
      <c r="G47" s="2" t="s">
        <v>267</v>
      </c>
      <c r="H47">
        <f>COUNT(H32,K32,N32,Q32,T32,W32)</f>
        <v>6</v>
      </c>
      <c r="I47">
        <v>6</v>
      </c>
      <c r="J47">
        <v>6</v>
      </c>
      <c r="K47">
        <v>6</v>
      </c>
      <c r="L47">
        <v>6</v>
      </c>
      <c r="M47">
        <v>6</v>
      </c>
      <c r="N47">
        <v>6</v>
      </c>
      <c r="O47">
        <v>6</v>
      </c>
    </row>
    <row r="48" spans="7:28" x14ac:dyDescent="0.25">
      <c r="G48" s="2" t="s">
        <v>268</v>
      </c>
      <c r="H48">
        <v>2.58</v>
      </c>
      <c r="I48">
        <v>2.58</v>
      </c>
      <c r="J48">
        <v>2.58</v>
      </c>
      <c r="K48">
        <v>2.58</v>
      </c>
      <c r="L48">
        <v>2.58</v>
      </c>
      <c r="M48">
        <v>2.58</v>
      </c>
      <c r="N48">
        <v>2.58</v>
      </c>
      <c r="O48">
        <v>2.58</v>
      </c>
    </row>
    <row r="49" spans="6:15" x14ac:dyDescent="0.25">
      <c r="G49" s="2" t="s">
        <v>269</v>
      </c>
      <c r="H49">
        <f>(H48*H46)/(6^0.5)</f>
        <v>1.784025658500884</v>
      </c>
      <c r="I49">
        <f>(I48*I46)/(6^0.5)</f>
        <v>1.7678583242199311</v>
      </c>
      <c r="J49">
        <f t="shared" ref="J49:O49" si="23">(J48*J46)/(6^0.5)</f>
        <v>1.9241881020647975</v>
      </c>
      <c r="K49">
        <f t="shared" si="23"/>
        <v>2.0454906095395509</v>
      </c>
      <c r="L49">
        <f t="shared" si="23"/>
        <v>2.0245065410896075</v>
      </c>
      <c r="M49">
        <f t="shared" si="23"/>
        <v>2.000222494877085</v>
      </c>
      <c r="N49">
        <f t="shared" si="23"/>
        <v>1.6580860878903123</v>
      </c>
      <c r="O49">
        <f t="shared" si="23"/>
        <v>1.871128571523571</v>
      </c>
    </row>
    <row r="51" spans="6:15" x14ac:dyDescent="0.25">
      <c r="G51" s="2" t="s">
        <v>272</v>
      </c>
      <c r="H51" s="2" t="s">
        <v>264</v>
      </c>
      <c r="I51" s="2" t="s">
        <v>265</v>
      </c>
      <c r="J51" s="2"/>
    </row>
    <row r="52" spans="6:15" x14ac:dyDescent="0.25">
      <c r="F52" s="2" t="s">
        <v>0</v>
      </c>
      <c r="G52">
        <f>H14</f>
        <v>7.3597653560531064</v>
      </c>
      <c r="H52">
        <f>$G52-$H$49</f>
        <v>5.5757396975522227</v>
      </c>
      <c r="I52">
        <f>$G52+$H$49</f>
        <v>9.1437910145539902</v>
      </c>
    </row>
    <row r="53" spans="6:15" x14ac:dyDescent="0.25">
      <c r="F53" s="2" t="s">
        <v>1</v>
      </c>
      <c r="G53">
        <f t="shared" ref="G53:G59" si="24">H15</f>
        <v>7.3135294363204757</v>
      </c>
      <c r="H53">
        <f>$G53-$I$49</f>
        <v>5.5456711121005444</v>
      </c>
      <c r="I53">
        <f>$G53+$I$49</f>
        <v>9.081387760540407</v>
      </c>
    </row>
    <row r="54" spans="6:15" x14ac:dyDescent="0.25">
      <c r="F54" s="2" t="s">
        <v>2</v>
      </c>
      <c r="G54">
        <f t="shared" si="24"/>
        <v>7.3028177814044657</v>
      </c>
      <c r="H54">
        <f>G54-$J$49</f>
        <v>5.3786296793396682</v>
      </c>
      <c r="I54">
        <f>G54+$J$49</f>
        <v>9.2270058834692641</v>
      </c>
    </row>
    <row r="55" spans="6:15" x14ac:dyDescent="0.25">
      <c r="F55" s="2" t="s">
        <v>3</v>
      </c>
      <c r="G55">
        <f t="shared" si="24"/>
        <v>7.3804780496004954</v>
      </c>
      <c r="H55">
        <f>$G$55-$K$49</f>
        <v>5.3349874400609441</v>
      </c>
      <c r="I55">
        <f>$G$55+$K$49</f>
        <v>9.4259686591400467</v>
      </c>
    </row>
    <row r="56" spans="6:15" x14ac:dyDescent="0.25">
      <c r="F56" s="2" t="s">
        <v>4</v>
      </c>
      <c r="G56">
        <f t="shared" si="24"/>
        <v>7.4610080479813021</v>
      </c>
      <c r="H56">
        <f>$G$56-$L$49</f>
        <v>5.4365015068916946</v>
      </c>
      <c r="I56">
        <f>$G$56+$L$49</f>
        <v>9.4855145890709096</v>
      </c>
    </row>
    <row r="57" spans="6:15" x14ac:dyDescent="0.25">
      <c r="F57" s="2" t="s">
        <v>5</v>
      </c>
      <c r="G57">
        <f t="shared" si="24"/>
        <v>7.3275404869112029</v>
      </c>
      <c r="H57">
        <f>$G$57-$M$49</f>
        <v>5.3273179920341178</v>
      </c>
      <c r="I57">
        <f>$G$57+$M$49</f>
        <v>9.3277629817882879</v>
      </c>
    </row>
    <row r="58" spans="6:15" x14ac:dyDescent="0.25">
      <c r="F58" s="2" t="s">
        <v>6</v>
      </c>
      <c r="G58">
        <f t="shared" si="24"/>
        <v>7.3440151045815494</v>
      </c>
      <c r="H58">
        <f>$G$58-$N$49</f>
        <v>5.6859290166912366</v>
      </c>
      <c r="I58">
        <f>$G$58+$N$49</f>
        <v>9.0021011924718621</v>
      </c>
    </row>
    <row r="59" spans="6:15" x14ac:dyDescent="0.25">
      <c r="F59" s="2" t="s">
        <v>7</v>
      </c>
      <c r="G59">
        <f t="shared" si="24"/>
        <v>7.2180913405476179</v>
      </c>
      <c r="H59">
        <f>$G$59-$O$49</f>
        <v>5.3469627690240467</v>
      </c>
      <c r="I59">
        <f>$G$59+$O$49</f>
        <v>9.0892199120711883</v>
      </c>
    </row>
  </sheetData>
  <autoFilter ref="G31:AB31" xr:uid="{0061A109-8395-4DBF-A625-9A81DAAACD08}"/>
  <mergeCells count="10">
    <mergeCell ref="I14:I21"/>
    <mergeCell ref="AG14:AG21"/>
    <mergeCell ref="AH14:AH21"/>
    <mergeCell ref="Z32:Z39"/>
    <mergeCell ref="AA32:AA39"/>
    <mergeCell ref="AB32:AB39"/>
    <mergeCell ref="AE14:AE21"/>
    <mergeCell ref="AF14:AF21"/>
    <mergeCell ref="J14:J21"/>
    <mergeCell ref="K14:K21"/>
  </mergeCells>
  <pageMargins left="0.7" right="0.7" top="0.75" bottom="0.75" header="0.3" footer="0.3"/>
  <pageSetup paperSize="9"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A64223-D71D-47EF-806A-D4079A481EA0}">
  <dimension ref="A2:H22"/>
  <sheetViews>
    <sheetView workbookViewId="0">
      <selection activeCell="G6" sqref="G6"/>
    </sheetView>
  </sheetViews>
  <sheetFormatPr defaultRowHeight="15" x14ac:dyDescent="0.25"/>
  <sheetData>
    <row r="2" spans="1:8" x14ac:dyDescent="0.25">
      <c r="A2" s="2" t="s">
        <v>158</v>
      </c>
      <c r="B2" s="2" t="s">
        <v>177</v>
      </c>
      <c r="D2" s="2" t="s">
        <v>178</v>
      </c>
      <c r="F2" s="2" t="s">
        <v>202</v>
      </c>
      <c r="G2" s="2" t="s">
        <v>250</v>
      </c>
    </row>
    <row r="3" spans="1:8" x14ac:dyDescent="0.25">
      <c r="A3" t="s">
        <v>180</v>
      </c>
      <c r="B3">
        <v>1</v>
      </c>
      <c r="D3" s="2" t="s">
        <v>181</v>
      </c>
      <c r="E3">
        <v>0.22700000000000001</v>
      </c>
      <c r="F3">
        <f>E3*1</f>
        <v>0.22700000000000001</v>
      </c>
      <c r="G3">
        <f>F3*10</f>
        <v>2.27</v>
      </c>
      <c r="H3" s="2" t="s">
        <v>185</v>
      </c>
    </row>
    <row r="4" spans="1:8" x14ac:dyDescent="0.25">
      <c r="A4" t="s">
        <v>160</v>
      </c>
      <c r="B4">
        <v>1</v>
      </c>
      <c r="D4" s="2" t="s">
        <v>182</v>
      </c>
      <c r="E4">
        <v>0.06</v>
      </c>
      <c r="F4">
        <f t="shared" ref="F4:F7" si="0">E4*1</f>
        <v>0.06</v>
      </c>
      <c r="G4">
        <f t="shared" ref="G4:G7" si="1">F4*10</f>
        <v>0.6</v>
      </c>
      <c r="H4" s="2" t="s">
        <v>186</v>
      </c>
    </row>
    <row r="5" spans="1:8" x14ac:dyDescent="0.25">
      <c r="A5" t="s">
        <v>159</v>
      </c>
      <c r="B5">
        <v>1</v>
      </c>
      <c r="D5" s="2" t="s">
        <v>183</v>
      </c>
      <c r="E5">
        <v>0.14799999999999999</v>
      </c>
      <c r="F5">
        <f t="shared" si="0"/>
        <v>0.14799999999999999</v>
      </c>
      <c r="G5">
        <f t="shared" si="1"/>
        <v>1.48</v>
      </c>
      <c r="H5" s="2" t="s">
        <v>187</v>
      </c>
    </row>
    <row r="6" spans="1:8" x14ac:dyDescent="0.25">
      <c r="A6" t="s">
        <v>161</v>
      </c>
      <c r="B6">
        <v>1</v>
      </c>
      <c r="D6" s="2" t="s">
        <v>184</v>
      </c>
      <c r="E6">
        <v>8.5999999999999993E-2</v>
      </c>
      <c r="F6">
        <f t="shared" si="0"/>
        <v>8.5999999999999993E-2</v>
      </c>
      <c r="G6">
        <f t="shared" si="1"/>
        <v>0.85999999999999988</v>
      </c>
      <c r="H6" s="2" t="s">
        <v>188</v>
      </c>
    </row>
    <row r="7" spans="1:8" x14ac:dyDescent="0.25">
      <c r="A7" t="s">
        <v>162</v>
      </c>
      <c r="B7">
        <v>1</v>
      </c>
      <c r="D7" s="2" t="s">
        <v>207</v>
      </c>
      <c r="E7">
        <v>0.54100000000000004</v>
      </c>
      <c r="F7">
        <f t="shared" si="0"/>
        <v>0.54100000000000004</v>
      </c>
      <c r="G7">
        <f t="shared" si="1"/>
        <v>5.41</v>
      </c>
      <c r="H7" s="2" t="s">
        <v>189</v>
      </c>
    </row>
    <row r="8" spans="1:8" x14ac:dyDescent="0.25">
      <c r="A8" t="s">
        <v>163</v>
      </c>
      <c r="B8">
        <v>1</v>
      </c>
      <c r="H8" s="2" t="s">
        <v>208</v>
      </c>
    </row>
    <row r="9" spans="1:8" x14ac:dyDescent="0.25">
      <c r="A9" t="s">
        <v>164</v>
      </c>
      <c r="B9">
        <v>1</v>
      </c>
      <c r="H9" s="2" t="s">
        <v>211</v>
      </c>
    </row>
    <row r="10" spans="1:8" x14ac:dyDescent="0.25">
      <c r="A10" t="s">
        <v>165</v>
      </c>
      <c r="B10">
        <v>1</v>
      </c>
    </row>
    <row r="11" spans="1:8" x14ac:dyDescent="0.25">
      <c r="A11" t="s">
        <v>166</v>
      </c>
      <c r="B11">
        <v>1</v>
      </c>
    </row>
    <row r="12" spans="1:8" x14ac:dyDescent="0.25">
      <c r="A12" t="s">
        <v>167</v>
      </c>
      <c r="B12">
        <v>1</v>
      </c>
      <c r="H12" s="2" t="s">
        <v>212</v>
      </c>
    </row>
    <row r="13" spans="1:8" x14ac:dyDescent="0.25">
      <c r="A13" t="s">
        <v>169</v>
      </c>
      <c r="B13">
        <v>1</v>
      </c>
    </row>
    <row r="14" spans="1:8" x14ac:dyDescent="0.25">
      <c r="A14" t="s">
        <v>168</v>
      </c>
      <c r="B14">
        <v>1</v>
      </c>
    </row>
    <row r="15" spans="1:8" x14ac:dyDescent="0.25">
      <c r="A15" t="s">
        <v>170</v>
      </c>
      <c r="B15">
        <v>1</v>
      </c>
    </row>
    <row r="16" spans="1:8" x14ac:dyDescent="0.25">
      <c r="A16" t="s">
        <v>171</v>
      </c>
      <c r="B16">
        <v>1</v>
      </c>
    </row>
    <row r="17" spans="1:2" x14ac:dyDescent="0.25">
      <c r="A17" t="s">
        <v>172</v>
      </c>
      <c r="B17">
        <v>1</v>
      </c>
    </row>
    <row r="18" spans="1:2" x14ac:dyDescent="0.25">
      <c r="A18" t="s">
        <v>173</v>
      </c>
      <c r="B18">
        <v>1</v>
      </c>
    </row>
    <row r="19" spans="1:2" x14ac:dyDescent="0.25">
      <c r="A19" t="s">
        <v>174</v>
      </c>
      <c r="B19">
        <v>1</v>
      </c>
    </row>
    <row r="20" spans="1:2" x14ac:dyDescent="0.25">
      <c r="A20" t="s">
        <v>175</v>
      </c>
      <c r="B20">
        <v>1</v>
      </c>
    </row>
    <row r="21" spans="1:2" x14ac:dyDescent="0.25">
      <c r="A21" t="s">
        <v>176</v>
      </c>
      <c r="B21">
        <v>1</v>
      </c>
    </row>
    <row r="22" spans="1:2" x14ac:dyDescent="0.25">
      <c r="A22" s="2" t="s">
        <v>179</v>
      </c>
      <c r="B22">
        <f>SUM(B3:B21)</f>
        <v>19</v>
      </c>
    </row>
  </sheetData>
  <pageMargins left="0.7" right="0.7" top="0.75" bottom="0.75" header="0.3" footer="0.3"/>
  <pageSetup orientation="portrait" horizontalDpi="300" verticalDpi="30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F0549E-5789-4B05-88A1-690A1DBD7EAB}">
  <dimension ref="A5:A157"/>
  <sheetViews>
    <sheetView topLeftCell="A151" workbookViewId="0">
      <selection activeCell="Q7" sqref="Q7"/>
    </sheetView>
  </sheetViews>
  <sheetFormatPr defaultRowHeight="15" x14ac:dyDescent="0.25"/>
  <sheetData>
    <row r="5" spans="1:1" x14ac:dyDescent="0.25">
      <c r="A5" s="1" t="s">
        <v>9</v>
      </c>
    </row>
    <row r="6" spans="1:1" x14ac:dyDescent="0.25">
      <c r="A6" s="5" t="s">
        <v>10</v>
      </c>
    </row>
    <row r="7" spans="1:1" x14ac:dyDescent="0.25">
      <c r="A7" s="6" t="s">
        <v>11</v>
      </c>
    </row>
    <row r="8" spans="1:1" x14ac:dyDescent="0.25">
      <c r="A8" s="6" t="s">
        <v>12</v>
      </c>
    </row>
    <row r="9" spans="1:1" x14ac:dyDescent="0.25">
      <c r="A9" s="3" t="s">
        <v>13</v>
      </c>
    </row>
    <row r="10" spans="1:1" x14ac:dyDescent="0.25">
      <c r="A10" s="3" t="s">
        <v>14</v>
      </c>
    </row>
    <row r="11" spans="1:1" x14ac:dyDescent="0.25">
      <c r="A11" s="3" t="s">
        <v>15</v>
      </c>
    </row>
    <row r="12" spans="1:1" x14ac:dyDescent="0.25">
      <c r="A12" s="3" t="s">
        <v>16</v>
      </c>
    </row>
    <row r="13" spans="1:1" x14ac:dyDescent="0.25">
      <c r="A13" s="3" t="s">
        <v>17</v>
      </c>
    </row>
    <row r="14" spans="1:1" x14ac:dyDescent="0.25">
      <c r="A14" s="3" t="s">
        <v>18</v>
      </c>
    </row>
    <row r="15" spans="1:1" x14ac:dyDescent="0.25">
      <c r="A15" s="3" t="s">
        <v>19</v>
      </c>
    </row>
    <row r="16" spans="1:1" x14ac:dyDescent="0.25">
      <c r="A16" s="3" t="s">
        <v>20</v>
      </c>
    </row>
    <row r="17" spans="1:1" x14ac:dyDescent="0.25">
      <c r="A17" s="3" t="s">
        <v>21</v>
      </c>
    </row>
    <row r="18" spans="1:1" x14ac:dyDescent="0.25">
      <c r="A18" s="3" t="s">
        <v>22</v>
      </c>
    </row>
    <row r="19" spans="1:1" x14ac:dyDescent="0.25">
      <c r="A19" s="3" t="s">
        <v>23</v>
      </c>
    </row>
    <row r="20" spans="1:1" x14ac:dyDescent="0.25">
      <c r="A20" s="5" t="s">
        <v>24</v>
      </c>
    </row>
    <row r="21" spans="1:1" x14ac:dyDescent="0.25">
      <c r="A21" s="3" t="s">
        <v>25</v>
      </c>
    </row>
    <row r="22" spans="1:1" x14ac:dyDescent="0.25">
      <c r="A22" s="16" t="s">
        <v>26</v>
      </c>
    </row>
    <row r="23" spans="1:1" x14ac:dyDescent="0.25">
      <c r="A23" s="16" t="s">
        <v>27</v>
      </c>
    </row>
    <row r="24" spans="1:1" x14ac:dyDescent="0.25">
      <c r="A24" s="16" t="s">
        <v>232</v>
      </c>
    </row>
    <row r="25" spans="1:1" x14ac:dyDescent="0.25">
      <c r="A25" s="16" t="s">
        <v>233</v>
      </c>
    </row>
    <row r="26" spans="1:1" x14ac:dyDescent="0.25">
      <c r="A26" s="16" t="s">
        <v>234</v>
      </c>
    </row>
    <row r="27" spans="1:1" x14ac:dyDescent="0.25">
      <c r="A27" s="16" t="s">
        <v>235</v>
      </c>
    </row>
    <row r="28" spans="1:1" x14ac:dyDescent="0.25">
      <c r="A28" s="16" t="s">
        <v>236</v>
      </c>
    </row>
    <row r="29" spans="1:1" x14ac:dyDescent="0.25">
      <c r="A29" s="16" t="s">
        <v>237</v>
      </c>
    </row>
    <row r="30" spans="1:1" x14ac:dyDescent="0.25">
      <c r="A30" s="16" t="s">
        <v>238</v>
      </c>
    </row>
    <row r="31" spans="1:1" x14ac:dyDescent="0.25">
      <c r="A31" s="16" t="s">
        <v>239</v>
      </c>
    </row>
    <row r="32" spans="1:1" x14ac:dyDescent="0.25">
      <c r="A32" s="16" t="s">
        <v>240</v>
      </c>
    </row>
    <row r="33" spans="1:1" x14ac:dyDescent="0.25">
      <c r="A33" s="16" t="s">
        <v>241</v>
      </c>
    </row>
    <row r="34" spans="1:1" x14ac:dyDescent="0.25">
      <c r="A34" s="16" t="s">
        <v>242</v>
      </c>
    </row>
    <row r="35" spans="1:1" x14ac:dyDescent="0.25">
      <c r="A35" s="16" t="s">
        <v>243</v>
      </c>
    </row>
    <row r="36" spans="1:1" x14ac:dyDescent="0.25">
      <c r="A36" s="16" t="s">
        <v>244</v>
      </c>
    </row>
    <row r="37" spans="1:1" x14ac:dyDescent="0.25">
      <c r="A37" s="16" t="s">
        <v>245</v>
      </c>
    </row>
    <row r="38" spans="1:1" x14ac:dyDescent="0.25">
      <c r="A38" s="16" t="s">
        <v>246</v>
      </c>
    </row>
    <row r="39" spans="1:1" x14ac:dyDescent="0.25">
      <c r="A39" s="8" t="s">
        <v>43</v>
      </c>
    </row>
    <row r="40" spans="1:1" x14ac:dyDescent="0.25">
      <c r="A40" s="7" t="s">
        <v>44</v>
      </c>
    </row>
    <row r="41" spans="1:1" x14ac:dyDescent="0.25">
      <c r="A41" t="s">
        <v>45</v>
      </c>
    </row>
    <row r="42" spans="1:1" x14ac:dyDescent="0.25">
      <c r="A42" t="s">
        <v>46</v>
      </c>
    </row>
    <row r="43" spans="1:1" x14ac:dyDescent="0.25">
      <c r="A43" t="s">
        <v>47</v>
      </c>
    </row>
    <row r="44" spans="1:1" x14ac:dyDescent="0.25">
      <c r="A44" t="s">
        <v>48</v>
      </c>
    </row>
    <row r="45" spans="1:1" x14ac:dyDescent="0.25">
      <c r="A45" t="s">
        <v>49</v>
      </c>
    </row>
    <row r="46" spans="1:1" x14ac:dyDescent="0.25">
      <c r="A46" t="s">
        <v>50</v>
      </c>
    </row>
    <row r="47" spans="1:1" x14ac:dyDescent="0.25">
      <c r="A47" s="2" t="s">
        <v>43</v>
      </c>
    </row>
    <row r="48" spans="1:1" x14ac:dyDescent="0.25">
      <c r="A48" s="7" t="s">
        <v>51</v>
      </c>
    </row>
    <row r="49" spans="1:1" x14ac:dyDescent="0.25">
      <c r="A49" t="s">
        <v>52</v>
      </c>
    </row>
    <row r="50" spans="1:1" x14ac:dyDescent="0.25">
      <c r="A50" t="s">
        <v>53</v>
      </c>
    </row>
    <row r="51" spans="1:1" x14ac:dyDescent="0.25">
      <c r="A51" t="s">
        <v>54</v>
      </c>
    </row>
    <row r="52" spans="1:1" x14ac:dyDescent="0.25">
      <c r="A52" t="s">
        <v>55</v>
      </c>
    </row>
    <row r="53" spans="1:1" x14ac:dyDescent="0.25">
      <c r="A53" s="7" t="s">
        <v>56</v>
      </c>
    </row>
    <row r="54" spans="1:1" x14ac:dyDescent="0.25">
      <c r="A54" t="s">
        <v>57</v>
      </c>
    </row>
    <row r="55" spans="1:1" x14ac:dyDescent="0.25">
      <c r="A55" t="s">
        <v>58</v>
      </c>
    </row>
    <row r="56" spans="1:1" x14ac:dyDescent="0.25">
      <c r="A56" t="s">
        <v>59</v>
      </c>
    </row>
    <row r="57" spans="1:1" x14ac:dyDescent="0.25">
      <c r="A57" t="s">
        <v>60</v>
      </c>
    </row>
    <row r="58" spans="1:1" x14ac:dyDescent="0.25">
      <c r="A58" t="s">
        <v>61</v>
      </c>
    </row>
    <row r="59" spans="1:1" x14ac:dyDescent="0.25">
      <c r="A59" t="s">
        <v>62</v>
      </c>
    </row>
    <row r="60" spans="1:1" x14ac:dyDescent="0.25">
      <c r="A60" s="7" t="s">
        <v>63</v>
      </c>
    </row>
    <row r="61" spans="1:1" x14ac:dyDescent="0.25">
      <c r="A61" s="10" t="s">
        <v>64</v>
      </c>
    </row>
    <row r="62" spans="1:1" x14ac:dyDescent="0.25">
      <c r="A62" t="s">
        <v>65</v>
      </c>
    </row>
    <row r="63" spans="1:1" x14ac:dyDescent="0.25">
      <c r="A63" t="s">
        <v>66</v>
      </c>
    </row>
    <row r="64" spans="1:1" x14ac:dyDescent="0.25">
      <c r="A64" s="2" t="s">
        <v>67</v>
      </c>
    </row>
    <row r="65" spans="1:1" x14ac:dyDescent="0.25">
      <c r="A65" s="7" t="s">
        <v>80</v>
      </c>
    </row>
    <row r="66" spans="1:1" x14ac:dyDescent="0.25">
      <c r="A66" t="s">
        <v>68</v>
      </c>
    </row>
    <row r="67" spans="1:1" x14ac:dyDescent="0.25">
      <c r="A67" t="s">
        <v>69</v>
      </c>
    </row>
    <row r="68" spans="1:1" x14ac:dyDescent="0.25">
      <c r="A68" t="s">
        <v>70</v>
      </c>
    </row>
    <row r="69" spans="1:1" x14ac:dyDescent="0.25">
      <c r="A69" t="s">
        <v>71</v>
      </c>
    </row>
    <row r="70" spans="1:1" x14ac:dyDescent="0.25">
      <c r="A70" t="s">
        <v>72</v>
      </c>
    </row>
    <row r="71" spans="1:1" x14ac:dyDescent="0.25">
      <c r="A71" t="s">
        <v>73</v>
      </c>
    </row>
    <row r="72" spans="1:1" x14ac:dyDescent="0.25">
      <c r="A72" t="s">
        <v>74</v>
      </c>
    </row>
    <row r="73" spans="1:1" x14ac:dyDescent="0.25">
      <c r="A73" t="s">
        <v>75</v>
      </c>
    </row>
    <row r="74" spans="1:1" x14ac:dyDescent="0.25">
      <c r="A74" t="s">
        <v>76</v>
      </c>
    </row>
    <row r="75" spans="1:1" x14ac:dyDescent="0.25">
      <c r="A75" t="s">
        <v>77</v>
      </c>
    </row>
    <row r="76" spans="1:1" x14ac:dyDescent="0.25">
      <c r="A76" t="s">
        <v>78</v>
      </c>
    </row>
    <row r="77" spans="1:1" x14ac:dyDescent="0.25">
      <c r="A77" s="7" t="s">
        <v>79</v>
      </c>
    </row>
    <row r="78" spans="1:1" x14ac:dyDescent="0.25">
      <c r="A78" t="s">
        <v>81</v>
      </c>
    </row>
    <row r="79" spans="1:1" x14ac:dyDescent="0.25">
      <c r="A79" t="s">
        <v>82</v>
      </c>
    </row>
    <row r="80" spans="1:1" x14ac:dyDescent="0.25">
      <c r="A80" s="16" t="s">
        <v>247</v>
      </c>
    </row>
    <row r="81" spans="1:1" x14ac:dyDescent="0.25">
      <c r="A81" s="16" t="s">
        <v>248</v>
      </c>
    </row>
    <row r="82" spans="1:1" x14ac:dyDescent="0.25">
      <c r="A82" t="s">
        <v>85</v>
      </c>
    </row>
    <row r="83" spans="1:1" x14ac:dyDescent="0.25">
      <c r="A83" s="8" t="s">
        <v>86</v>
      </c>
    </row>
    <row r="84" spans="1:1" x14ac:dyDescent="0.25">
      <c r="A84" s="7" t="s">
        <v>93</v>
      </c>
    </row>
    <row r="85" spans="1:1" x14ac:dyDescent="0.25">
      <c r="A85" s="10" t="s">
        <v>87</v>
      </c>
    </row>
    <row r="86" spans="1:1" x14ac:dyDescent="0.25">
      <c r="A86" t="s">
        <v>88</v>
      </c>
    </row>
    <row r="87" spans="1:1" x14ac:dyDescent="0.25">
      <c r="A87" t="s">
        <v>89</v>
      </c>
    </row>
    <row r="88" spans="1:1" x14ac:dyDescent="0.25">
      <c r="A88" t="s">
        <v>90</v>
      </c>
    </row>
    <row r="89" spans="1:1" x14ac:dyDescent="0.25">
      <c r="A89" t="s">
        <v>91</v>
      </c>
    </row>
    <row r="90" spans="1:1" x14ac:dyDescent="0.25">
      <c r="A90" s="7" t="s">
        <v>92</v>
      </c>
    </row>
    <row r="91" spans="1:1" x14ac:dyDescent="0.25">
      <c r="A91" t="s">
        <v>94</v>
      </c>
    </row>
    <row r="92" spans="1:1" x14ac:dyDescent="0.25">
      <c r="A92" t="s">
        <v>95</v>
      </c>
    </row>
    <row r="93" spans="1:1" x14ac:dyDescent="0.25">
      <c r="A93" t="s">
        <v>96</v>
      </c>
    </row>
    <row r="94" spans="1:1" x14ac:dyDescent="0.25">
      <c r="A94" t="s">
        <v>101</v>
      </c>
    </row>
    <row r="95" spans="1:1" x14ac:dyDescent="0.25">
      <c r="A95" t="s">
        <v>97</v>
      </c>
    </row>
    <row r="96" spans="1:1" x14ac:dyDescent="0.25">
      <c r="A96" t="s">
        <v>98</v>
      </c>
    </row>
    <row r="97" spans="1:1" x14ac:dyDescent="0.25">
      <c r="A97" t="s">
        <v>99</v>
      </c>
    </row>
    <row r="98" spans="1:1" x14ac:dyDescent="0.25">
      <c r="A98" t="s">
        <v>100</v>
      </c>
    </row>
    <row r="99" spans="1:1" x14ac:dyDescent="0.25">
      <c r="A99" t="s">
        <v>102</v>
      </c>
    </row>
    <row r="100" spans="1:1" x14ac:dyDescent="0.25">
      <c r="A100" t="s">
        <v>103</v>
      </c>
    </row>
    <row r="101" spans="1:1" x14ac:dyDescent="0.25">
      <c r="A101" t="s">
        <v>217</v>
      </c>
    </row>
    <row r="102" spans="1:1" x14ac:dyDescent="0.25">
      <c r="A102" s="7" t="s">
        <v>104</v>
      </c>
    </row>
    <row r="103" spans="1:1" x14ac:dyDescent="0.25">
      <c r="A103" t="s">
        <v>105</v>
      </c>
    </row>
    <row r="104" spans="1:1" x14ac:dyDescent="0.25">
      <c r="A104" t="s">
        <v>106</v>
      </c>
    </row>
    <row r="105" spans="1:1" x14ac:dyDescent="0.25">
      <c r="A105" t="s">
        <v>107</v>
      </c>
    </row>
    <row r="106" spans="1:1" x14ac:dyDescent="0.25">
      <c r="A106" t="s">
        <v>108</v>
      </c>
    </row>
    <row r="107" spans="1:1" x14ac:dyDescent="0.25">
      <c r="A107" t="s">
        <v>109</v>
      </c>
    </row>
    <row r="108" spans="1:1" x14ac:dyDescent="0.25">
      <c r="A108" t="s">
        <v>110</v>
      </c>
    </row>
    <row r="109" spans="1:1" x14ac:dyDescent="0.25">
      <c r="A109" s="7" t="s">
        <v>111</v>
      </c>
    </row>
    <row r="110" spans="1:1" x14ac:dyDescent="0.25">
      <c r="A110" t="s">
        <v>112</v>
      </c>
    </row>
    <row r="111" spans="1:1" x14ac:dyDescent="0.25">
      <c r="A111" t="s">
        <v>113</v>
      </c>
    </row>
    <row r="112" spans="1:1" x14ac:dyDescent="0.25">
      <c r="A112" t="s">
        <v>114</v>
      </c>
    </row>
    <row r="113" spans="1:1" x14ac:dyDescent="0.25">
      <c r="A113" s="7" t="s">
        <v>115</v>
      </c>
    </row>
    <row r="114" spans="1:1" x14ac:dyDescent="0.25">
      <c r="A114" t="s">
        <v>116</v>
      </c>
    </row>
    <row r="115" spans="1:1" x14ac:dyDescent="0.25">
      <c r="A115" t="s">
        <v>117</v>
      </c>
    </row>
    <row r="116" spans="1:1" x14ac:dyDescent="0.25">
      <c r="A116" t="s">
        <v>118</v>
      </c>
    </row>
    <row r="117" spans="1:1" x14ac:dyDescent="0.25">
      <c r="A117" s="2" t="s">
        <v>119</v>
      </c>
    </row>
    <row r="118" spans="1:1" x14ac:dyDescent="0.25">
      <c r="A118" s="7" t="s">
        <v>120</v>
      </c>
    </row>
    <row r="119" spans="1:1" x14ac:dyDescent="0.25">
      <c r="A119" t="s">
        <v>122</v>
      </c>
    </row>
    <row r="120" spans="1:1" x14ac:dyDescent="0.25">
      <c r="A120" t="s">
        <v>121</v>
      </c>
    </row>
    <row r="121" spans="1:1" x14ac:dyDescent="0.25">
      <c r="A121" t="s">
        <v>123</v>
      </c>
    </row>
    <row r="122" spans="1:1" x14ac:dyDescent="0.25">
      <c r="A122" s="7" t="s">
        <v>124</v>
      </c>
    </row>
    <row r="123" spans="1:1" x14ac:dyDescent="0.25">
      <c r="A123" t="s">
        <v>125</v>
      </c>
    </row>
    <row r="124" spans="1:1" x14ac:dyDescent="0.25">
      <c r="A124" t="s">
        <v>126</v>
      </c>
    </row>
    <row r="125" spans="1:1" x14ac:dyDescent="0.25">
      <c r="A125" t="s">
        <v>127</v>
      </c>
    </row>
    <row r="126" spans="1:1" x14ac:dyDescent="0.25">
      <c r="A126" t="s">
        <v>128</v>
      </c>
    </row>
    <row r="127" spans="1:1" x14ac:dyDescent="0.25">
      <c r="A127" t="s">
        <v>129</v>
      </c>
    </row>
    <row r="128" spans="1:1" x14ac:dyDescent="0.25">
      <c r="A128" s="2" t="s">
        <v>130</v>
      </c>
    </row>
    <row r="129" spans="1:1" x14ac:dyDescent="0.25">
      <c r="A129" s="7" t="s">
        <v>131</v>
      </c>
    </row>
    <row r="130" spans="1:1" x14ac:dyDescent="0.25">
      <c r="A130" t="s">
        <v>132</v>
      </c>
    </row>
    <row r="131" spans="1:1" x14ac:dyDescent="0.25">
      <c r="A131" t="s">
        <v>133</v>
      </c>
    </row>
    <row r="132" spans="1:1" x14ac:dyDescent="0.25">
      <c r="A132" t="s">
        <v>134</v>
      </c>
    </row>
    <row r="133" spans="1:1" x14ac:dyDescent="0.25">
      <c r="A133" t="s">
        <v>135</v>
      </c>
    </row>
    <row r="134" spans="1:1" x14ac:dyDescent="0.25">
      <c r="A134" t="s">
        <v>136</v>
      </c>
    </row>
    <row r="135" spans="1:1" x14ac:dyDescent="0.25">
      <c r="A135" t="s">
        <v>137</v>
      </c>
    </row>
    <row r="136" spans="1:1" x14ac:dyDescent="0.25">
      <c r="A136" t="s">
        <v>138</v>
      </c>
    </row>
    <row r="137" spans="1:1" x14ac:dyDescent="0.25">
      <c r="A137" t="s">
        <v>139</v>
      </c>
    </row>
    <row r="138" spans="1:1" x14ac:dyDescent="0.25">
      <c r="A138" t="s">
        <v>140</v>
      </c>
    </row>
    <row r="139" spans="1:1" x14ac:dyDescent="0.25">
      <c r="A139" s="7" t="s">
        <v>141</v>
      </c>
    </row>
    <row r="140" spans="1:1" x14ac:dyDescent="0.25">
      <c r="A140" t="s">
        <v>142</v>
      </c>
    </row>
    <row r="141" spans="1:1" x14ac:dyDescent="0.25">
      <c r="A141" t="s">
        <v>143</v>
      </c>
    </row>
    <row r="142" spans="1:1" x14ac:dyDescent="0.25">
      <c r="A142" t="s">
        <v>144</v>
      </c>
    </row>
    <row r="143" spans="1:1" x14ac:dyDescent="0.25">
      <c r="A143" t="s">
        <v>145</v>
      </c>
    </row>
    <row r="144" spans="1:1" x14ac:dyDescent="0.25">
      <c r="A144" t="s">
        <v>146</v>
      </c>
    </row>
    <row r="145" spans="1:1" x14ac:dyDescent="0.25">
      <c r="A145" t="s">
        <v>147</v>
      </c>
    </row>
    <row r="146" spans="1:1" x14ac:dyDescent="0.25">
      <c r="A146" t="s">
        <v>218</v>
      </c>
    </row>
    <row r="147" spans="1:1" x14ac:dyDescent="0.25">
      <c r="A147" t="s">
        <v>148</v>
      </c>
    </row>
    <row r="148" spans="1:1" x14ac:dyDescent="0.25">
      <c r="A148" s="7" t="s">
        <v>220</v>
      </c>
    </row>
    <row r="149" spans="1:1" x14ac:dyDescent="0.25">
      <c r="A149" t="s">
        <v>150</v>
      </c>
    </row>
    <row r="150" spans="1:1" x14ac:dyDescent="0.25">
      <c r="A150" t="s">
        <v>151</v>
      </c>
    </row>
    <row r="151" spans="1:1" x14ac:dyDescent="0.25">
      <c r="A151" t="s">
        <v>152</v>
      </c>
    </row>
    <row r="152" spans="1:1" x14ac:dyDescent="0.25">
      <c r="A152" t="s">
        <v>153</v>
      </c>
    </row>
    <row r="153" spans="1:1" x14ac:dyDescent="0.25">
      <c r="A153" t="s">
        <v>154</v>
      </c>
    </row>
    <row r="154" spans="1:1" x14ac:dyDescent="0.25">
      <c r="A154" s="7" t="s">
        <v>219</v>
      </c>
    </row>
    <row r="155" spans="1:1" x14ac:dyDescent="0.25">
      <c r="A155" t="s">
        <v>155</v>
      </c>
    </row>
    <row r="156" spans="1:1" x14ac:dyDescent="0.25">
      <c r="A156" t="s">
        <v>156</v>
      </c>
    </row>
    <row r="157" spans="1:1" x14ac:dyDescent="0.25">
      <c r="A157" t="s">
        <v>157</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CE66F04-4482-4179-B261-4EC53497F9EC}">
  <dimension ref="A1:N560"/>
  <sheetViews>
    <sheetView zoomScale="85" zoomScaleNormal="85" workbookViewId="0">
      <pane ySplit="1" topLeftCell="A2" activePane="bottomLeft" state="frozen"/>
      <selection pane="bottomLeft" activeCell="G14" sqref="G14"/>
    </sheetView>
  </sheetViews>
  <sheetFormatPr defaultRowHeight="15" x14ac:dyDescent="0.25"/>
  <cols>
    <col min="1" max="1" width="35.140625" style="4" customWidth="1"/>
    <col min="2" max="3" width="18.5703125" style="4" customWidth="1"/>
    <col min="4" max="4" width="17.7109375" style="4" customWidth="1"/>
    <col min="5" max="5" width="18.42578125" style="4" customWidth="1"/>
    <col min="6" max="6" width="18.28515625" style="4" customWidth="1"/>
    <col min="7" max="7" width="18.85546875" style="4" customWidth="1"/>
    <col min="8" max="8" width="17.85546875" style="4" customWidth="1"/>
    <col min="9" max="9" width="18" style="4" customWidth="1"/>
    <col min="10" max="10" width="16.28515625" style="4" customWidth="1"/>
    <col min="11" max="16384" width="9.140625" style="4"/>
  </cols>
  <sheetData>
    <row r="1" spans="1:10" x14ac:dyDescent="0.25">
      <c r="A1" s="1" t="s">
        <v>8</v>
      </c>
      <c r="C1" s="1" t="s">
        <v>0</v>
      </c>
      <c r="D1" s="1" t="s">
        <v>1</v>
      </c>
      <c r="E1" s="1" t="s">
        <v>2</v>
      </c>
      <c r="F1" s="1" t="s">
        <v>3</v>
      </c>
      <c r="G1" s="1" t="s">
        <v>4</v>
      </c>
      <c r="H1" s="1" t="s">
        <v>5</v>
      </c>
      <c r="I1" s="1" t="s">
        <v>6</v>
      </c>
      <c r="J1" s="1" t="s">
        <v>7</v>
      </c>
    </row>
    <row r="3" spans="1:10" x14ac:dyDescent="0.25">
      <c r="A3" s="1" t="s">
        <v>9</v>
      </c>
    </row>
    <row r="4" spans="1:10" x14ac:dyDescent="0.25">
      <c r="A4" s="7" t="s">
        <v>10</v>
      </c>
    </row>
    <row r="5" spans="1:10" x14ac:dyDescent="0.25">
      <c r="A5" s="33" t="s">
        <v>11</v>
      </c>
      <c r="C5" s="4">
        <v>1</v>
      </c>
      <c r="D5" s="4">
        <v>1</v>
      </c>
      <c r="E5" s="4">
        <v>1</v>
      </c>
      <c r="F5" s="4">
        <v>1</v>
      </c>
      <c r="G5" s="4">
        <v>1</v>
      </c>
      <c r="H5" s="4">
        <v>1</v>
      </c>
      <c r="I5" s="4">
        <v>1</v>
      </c>
    </row>
    <row r="6" spans="1:10" x14ac:dyDescent="0.25">
      <c r="A6" s="1" t="s">
        <v>356</v>
      </c>
    </row>
    <row r="7" spans="1:10" x14ac:dyDescent="0.25">
      <c r="A7" s="4" t="s">
        <v>433</v>
      </c>
    </row>
    <row r="8" spans="1:10" x14ac:dyDescent="0.25">
      <c r="A8" s="4" t="s">
        <v>432</v>
      </c>
    </row>
    <row r="9" spans="1:10" x14ac:dyDescent="0.25">
      <c r="A9" s="4" t="s">
        <v>431</v>
      </c>
    </row>
    <row r="10" spans="1:10" x14ac:dyDescent="0.25">
      <c r="A10" s="4" t="s">
        <v>430</v>
      </c>
    </row>
    <row r="11" spans="1:10" x14ac:dyDescent="0.25">
      <c r="A11" s="1" t="s">
        <v>429</v>
      </c>
    </row>
    <row r="16" spans="1:10" x14ac:dyDescent="0.25">
      <c r="A16" s="33" t="s">
        <v>12</v>
      </c>
      <c r="C16" s="4">
        <v>4</v>
      </c>
      <c r="D16" s="4">
        <v>4</v>
      </c>
      <c r="E16" s="4">
        <v>4</v>
      </c>
      <c r="F16" s="4">
        <v>4</v>
      </c>
      <c r="G16" s="4">
        <v>5</v>
      </c>
      <c r="H16" s="4">
        <v>5</v>
      </c>
      <c r="I16" s="4">
        <v>5</v>
      </c>
      <c r="J16" s="4">
        <v>4</v>
      </c>
    </row>
    <row r="17" spans="1:10" x14ac:dyDescent="0.25">
      <c r="A17" s="1" t="s">
        <v>356</v>
      </c>
    </row>
    <row r="18" spans="1:10" x14ac:dyDescent="0.25">
      <c r="A18" s="4" t="s">
        <v>445</v>
      </c>
    </row>
    <row r="20" spans="1:10" x14ac:dyDescent="0.25">
      <c r="A20" s="33" t="s">
        <v>13</v>
      </c>
    </row>
    <row r="21" spans="1:10" x14ac:dyDescent="0.25">
      <c r="A21" s="1" t="s">
        <v>356</v>
      </c>
    </row>
    <row r="22" spans="1:10" x14ac:dyDescent="0.25">
      <c r="A22" s="1" t="s">
        <v>428</v>
      </c>
      <c r="C22" s="4">
        <v>1</v>
      </c>
      <c r="D22" s="4">
        <v>1</v>
      </c>
      <c r="E22" s="4">
        <v>1</v>
      </c>
      <c r="F22" s="4">
        <v>1</v>
      </c>
      <c r="G22" s="4">
        <v>1</v>
      </c>
      <c r="H22" s="4">
        <v>1</v>
      </c>
      <c r="I22" s="4">
        <v>1</v>
      </c>
      <c r="J22" s="4">
        <v>1</v>
      </c>
    </row>
    <row r="23" spans="1:10" x14ac:dyDescent="0.25">
      <c r="A23" s="1" t="s">
        <v>427</v>
      </c>
    </row>
    <row r="25" spans="1:10" x14ac:dyDescent="0.25">
      <c r="A25" s="33" t="s">
        <v>14</v>
      </c>
      <c r="C25" s="4">
        <v>1</v>
      </c>
      <c r="D25" s="4">
        <v>1</v>
      </c>
      <c r="E25" s="4">
        <v>1</v>
      </c>
      <c r="F25" s="4">
        <v>1</v>
      </c>
      <c r="G25" s="4">
        <v>1</v>
      </c>
      <c r="H25" s="4">
        <v>1</v>
      </c>
      <c r="I25" s="4">
        <v>1</v>
      </c>
      <c r="J25" s="4">
        <v>1</v>
      </c>
    </row>
    <row r="26" spans="1:10" x14ac:dyDescent="0.25">
      <c r="A26" s="1" t="s">
        <v>356</v>
      </c>
    </row>
    <row r="27" spans="1:10" x14ac:dyDescent="0.25">
      <c r="A27" s="1" t="s">
        <v>434</v>
      </c>
    </row>
    <row r="29" spans="1:10" x14ac:dyDescent="0.25">
      <c r="A29" s="33" t="s">
        <v>15</v>
      </c>
      <c r="C29" s="4">
        <v>1</v>
      </c>
      <c r="D29" s="4">
        <v>1</v>
      </c>
      <c r="E29" s="4">
        <v>1</v>
      </c>
      <c r="F29" s="4">
        <v>1</v>
      </c>
      <c r="G29" s="4">
        <v>1</v>
      </c>
      <c r="H29" s="4">
        <v>1</v>
      </c>
      <c r="I29" s="4">
        <v>1</v>
      </c>
      <c r="J29" s="4">
        <v>1</v>
      </c>
    </row>
    <row r="30" spans="1:10" x14ac:dyDescent="0.25">
      <c r="A30" s="1" t="s">
        <v>356</v>
      </c>
    </row>
    <row r="31" spans="1:10" x14ac:dyDescent="0.25">
      <c r="A31" s="35" t="s">
        <v>426</v>
      </c>
    </row>
    <row r="32" spans="1:10" x14ac:dyDescent="0.25">
      <c r="A32" s="1" t="s">
        <v>425</v>
      </c>
    </row>
    <row r="34" spans="1:10" x14ac:dyDescent="0.25">
      <c r="A34" s="33" t="s">
        <v>16</v>
      </c>
      <c r="C34" s="4">
        <v>1</v>
      </c>
      <c r="D34" s="4">
        <v>1</v>
      </c>
      <c r="E34" s="4">
        <v>1</v>
      </c>
      <c r="F34" s="4" t="s">
        <v>403</v>
      </c>
      <c r="G34" s="4">
        <v>1</v>
      </c>
      <c r="H34" s="4">
        <v>1</v>
      </c>
      <c r="I34" s="4">
        <v>1</v>
      </c>
      <c r="J34" s="4">
        <v>1</v>
      </c>
    </row>
    <row r="35" spans="1:10" x14ac:dyDescent="0.25">
      <c r="A35" s="1" t="s">
        <v>381</v>
      </c>
    </row>
    <row r="36" spans="1:10" x14ac:dyDescent="0.25">
      <c r="A36" s="1" t="s">
        <v>424</v>
      </c>
    </row>
    <row r="37" spans="1:10" x14ac:dyDescent="0.25">
      <c r="A37" s="1" t="s">
        <v>423</v>
      </c>
    </row>
    <row r="38" spans="1:10" x14ac:dyDescent="0.25">
      <c r="A38" s="1" t="s">
        <v>422</v>
      </c>
    </row>
    <row r="39" spans="1:10" x14ac:dyDescent="0.25">
      <c r="A39" s="1" t="s">
        <v>421</v>
      </c>
    </row>
    <row r="40" spans="1:10" x14ac:dyDescent="0.25">
      <c r="A40" s="1" t="s">
        <v>435</v>
      </c>
    </row>
    <row r="41" spans="1:10" x14ac:dyDescent="0.25">
      <c r="A41" s="1" t="s">
        <v>420</v>
      </c>
    </row>
    <row r="42" spans="1:10" x14ac:dyDescent="0.25">
      <c r="A42" s="1" t="s">
        <v>419</v>
      </c>
    </row>
    <row r="43" spans="1:10" x14ac:dyDescent="0.25">
      <c r="A43" s="1" t="s">
        <v>418</v>
      </c>
    </row>
    <row r="45" spans="1:10" x14ac:dyDescent="0.25">
      <c r="A45" s="33" t="s">
        <v>417</v>
      </c>
      <c r="C45" s="4" t="s">
        <v>403</v>
      </c>
      <c r="D45" s="4" t="s">
        <v>403</v>
      </c>
      <c r="E45" s="4" t="s">
        <v>403</v>
      </c>
      <c r="F45" s="4" t="s">
        <v>403</v>
      </c>
      <c r="G45" s="4" t="s">
        <v>403</v>
      </c>
      <c r="H45" s="4" t="s">
        <v>403</v>
      </c>
      <c r="I45" s="4" t="s">
        <v>403</v>
      </c>
    </row>
    <row r="46" spans="1:10" x14ac:dyDescent="0.25">
      <c r="A46" s="1" t="s">
        <v>416</v>
      </c>
    </row>
    <row r="47" spans="1:10" x14ac:dyDescent="0.25">
      <c r="A47" s="1" t="s">
        <v>415</v>
      </c>
    </row>
    <row r="49" spans="1:10" x14ac:dyDescent="0.25">
      <c r="A49" s="31" t="s">
        <v>18</v>
      </c>
    </row>
    <row r="50" spans="1:10" x14ac:dyDescent="0.25">
      <c r="A50" s="1" t="s">
        <v>278</v>
      </c>
    </row>
    <row r="51" spans="1:10" x14ac:dyDescent="0.25">
      <c r="A51" s="4" t="s">
        <v>414</v>
      </c>
      <c r="C51" s="4">
        <v>1</v>
      </c>
      <c r="D51" s="4">
        <v>1</v>
      </c>
      <c r="E51" s="4">
        <v>1</v>
      </c>
      <c r="F51" s="4">
        <v>1</v>
      </c>
      <c r="G51" s="4">
        <v>1</v>
      </c>
      <c r="H51" s="4">
        <v>1</v>
      </c>
      <c r="I51" s="4">
        <v>1</v>
      </c>
    </row>
    <row r="53" spans="1:10" x14ac:dyDescent="0.25">
      <c r="A53" s="31" t="s">
        <v>19</v>
      </c>
    </row>
    <row r="54" spans="1:10" x14ac:dyDescent="0.25">
      <c r="A54" s="1" t="s">
        <v>356</v>
      </c>
    </row>
    <row r="55" spans="1:10" x14ac:dyDescent="0.25">
      <c r="A55" s="4" t="s">
        <v>436</v>
      </c>
      <c r="C55">
        <v>100</v>
      </c>
      <c r="D55">
        <v>56.14</v>
      </c>
      <c r="E55" s="4">
        <v>82</v>
      </c>
      <c r="F55" s="4">
        <v>100</v>
      </c>
      <c r="G55" s="4">
        <v>100</v>
      </c>
      <c r="H55" s="4">
        <v>100</v>
      </c>
      <c r="I55" s="4">
        <v>50</v>
      </c>
      <c r="J55" s="4">
        <v>75</v>
      </c>
    </row>
    <row r="57" spans="1:10" x14ac:dyDescent="0.25">
      <c r="A57" s="31" t="s">
        <v>20</v>
      </c>
    </row>
    <row r="58" spans="1:10" x14ac:dyDescent="0.25">
      <c r="A58" s="1" t="s">
        <v>356</v>
      </c>
    </row>
    <row r="59" spans="1:10" x14ac:dyDescent="0.25">
      <c r="A59" s="4" t="s">
        <v>413</v>
      </c>
      <c r="C59" s="4">
        <v>1</v>
      </c>
      <c r="D59" s="4">
        <v>1</v>
      </c>
      <c r="E59" s="4">
        <v>1</v>
      </c>
      <c r="F59" s="4">
        <v>1</v>
      </c>
      <c r="G59" s="4">
        <v>1</v>
      </c>
      <c r="H59" s="4">
        <v>1</v>
      </c>
      <c r="I59" s="4">
        <v>1</v>
      </c>
      <c r="J59" s="4">
        <v>1</v>
      </c>
    </row>
    <row r="60" spans="1:10" x14ac:dyDescent="0.25">
      <c r="A60" s="4" t="s">
        <v>412</v>
      </c>
    </row>
    <row r="61" spans="1:10" x14ac:dyDescent="0.25">
      <c r="A61" s="4" t="s">
        <v>411</v>
      </c>
    </row>
    <row r="63" spans="1:10" x14ac:dyDescent="0.25">
      <c r="A63" s="31" t="s">
        <v>21</v>
      </c>
      <c r="C63" s="4">
        <v>1</v>
      </c>
      <c r="D63" s="4">
        <v>1</v>
      </c>
      <c r="E63" s="4">
        <v>1</v>
      </c>
      <c r="F63" s="4">
        <v>1</v>
      </c>
      <c r="G63" s="4">
        <v>1</v>
      </c>
      <c r="H63" s="4">
        <v>1</v>
      </c>
      <c r="I63" s="4">
        <v>1</v>
      </c>
      <c r="J63" s="4">
        <v>1</v>
      </c>
    </row>
    <row r="66" spans="1:10" x14ac:dyDescent="0.25">
      <c r="A66" s="31" t="s">
        <v>22</v>
      </c>
    </row>
    <row r="70" spans="1:10" x14ac:dyDescent="0.25">
      <c r="A70" s="31" t="s">
        <v>409</v>
      </c>
    </row>
    <row r="71" spans="1:10" x14ac:dyDescent="0.25">
      <c r="A71" s="1" t="s">
        <v>356</v>
      </c>
    </row>
    <row r="72" spans="1:10" x14ac:dyDescent="0.25">
      <c r="A72" s="4" t="s">
        <v>437</v>
      </c>
      <c r="C72" s="4">
        <v>1</v>
      </c>
      <c r="D72" s="4">
        <v>1</v>
      </c>
      <c r="E72" s="4">
        <v>1</v>
      </c>
      <c r="F72" s="4">
        <v>1</v>
      </c>
      <c r="G72" s="4">
        <v>1</v>
      </c>
      <c r="H72" s="4">
        <v>1</v>
      </c>
      <c r="I72" s="4">
        <v>1</v>
      </c>
      <c r="J72" s="4">
        <v>1</v>
      </c>
    </row>
    <row r="73" spans="1:10" x14ac:dyDescent="0.25">
      <c r="A73" s="35" t="s">
        <v>438</v>
      </c>
    </row>
    <row r="74" spans="1:10" x14ac:dyDescent="0.25">
      <c r="A74" s="4" t="s">
        <v>410</v>
      </c>
    </row>
    <row r="76" spans="1:10" x14ac:dyDescent="0.25">
      <c r="A76" s="31" t="s">
        <v>409</v>
      </c>
      <c r="C76" s="4">
        <v>1</v>
      </c>
      <c r="D76" s="4">
        <v>1</v>
      </c>
      <c r="E76" s="4">
        <v>1</v>
      </c>
      <c r="F76" s="4">
        <v>1</v>
      </c>
      <c r="G76" s="4">
        <v>1</v>
      </c>
      <c r="H76" s="4">
        <v>1</v>
      </c>
      <c r="I76" s="4">
        <v>1</v>
      </c>
      <c r="J76" s="4">
        <v>1</v>
      </c>
    </row>
    <row r="77" spans="1:10" x14ac:dyDescent="0.25">
      <c r="A77" s="1" t="s">
        <v>356</v>
      </c>
    </row>
    <row r="78" spans="1:10" x14ac:dyDescent="0.25">
      <c r="A78" s="1" t="s">
        <v>408</v>
      </c>
    </row>
    <row r="81" spans="1:10" x14ac:dyDescent="0.25">
      <c r="A81" s="5" t="s">
        <v>24</v>
      </c>
    </row>
    <row r="82" spans="1:10" x14ac:dyDescent="0.25">
      <c r="A82" s="31" t="s">
        <v>25</v>
      </c>
      <c r="C82" s="4">
        <v>1</v>
      </c>
      <c r="D82" s="4">
        <v>1</v>
      </c>
      <c r="E82" s="4">
        <v>1</v>
      </c>
      <c r="F82" s="4">
        <v>1</v>
      </c>
      <c r="G82" s="4">
        <v>1</v>
      </c>
      <c r="H82" s="4">
        <v>1</v>
      </c>
      <c r="I82" s="4">
        <v>1</v>
      </c>
      <c r="J82" s="4">
        <v>1</v>
      </c>
    </row>
    <row r="83" spans="1:10" x14ac:dyDescent="0.25">
      <c r="A83" s="1" t="s">
        <v>356</v>
      </c>
    </row>
    <row r="84" spans="1:10" x14ac:dyDescent="0.25">
      <c r="A84" s="4" t="s">
        <v>407</v>
      </c>
    </row>
    <row r="86" spans="1:10" x14ac:dyDescent="0.25">
      <c r="A86" s="31" t="s">
        <v>26</v>
      </c>
      <c r="C86" s="4">
        <v>1</v>
      </c>
      <c r="D86" s="4">
        <v>1</v>
      </c>
      <c r="E86" s="4">
        <v>1</v>
      </c>
      <c r="F86" s="4">
        <v>1</v>
      </c>
      <c r="G86" s="4">
        <v>1</v>
      </c>
      <c r="H86" s="4">
        <v>1</v>
      </c>
      <c r="I86" s="4">
        <v>1</v>
      </c>
      <c r="J86" s="4">
        <v>1</v>
      </c>
    </row>
    <row r="87" spans="1:10" x14ac:dyDescent="0.25">
      <c r="A87" s="1" t="s">
        <v>356</v>
      </c>
    </row>
    <row r="88" spans="1:10" x14ac:dyDescent="0.25">
      <c r="A88" s="4" t="s">
        <v>406</v>
      </c>
    </row>
    <row r="89" spans="1:10" x14ac:dyDescent="0.25">
      <c r="A89" s="4" t="s">
        <v>405</v>
      </c>
    </row>
    <row r="91" spans="1:10" x14ac:dyDescent="0.25">
      <c r="A91" s="33" t="s">
        <v>404</v>
      </c>
      <c r="C91" s="4">
        <v>1</v>
      </c>
      <c r="D91" s="4">
        <v>1</v>
      </c>
      <c r="E91" s="4">
        <v>1</v>
      </c>
      <c r="F91" s="4">
        <v>1</v>
      </c>
      <c r="G91" s="4">
        <v>1</v>
      </c>
      <c r="H91" s="4">
        <v>1</v>
      </c>
      <c r="I91" s="4">
        <v>1</v>
      </c>
      <c r="J91" s="4">
        <v>1</v>
      </c>
    </row>
    <row r="92" spans="1:10" x14ac:dyDescent="0.25">
      <c r="A92" s="1" t="s">
        <v>381</v>
      </c>
    </row>
    <row r="93" spans="1:10" x14ac:dyDescent="0.25">
      <c r="A93" s="4" t="s">
        <v>402</v>
      </c>
    </row>
    <row r="94" spans="1:10" x14ac:dyDescent="0.25">
      <c r="A94" s="4" t="s">
        <v>401</v>
      </c>
    </row>
    <row r="96" spans="1:10" x14ac:dyDescent="0.25">
      <c r="A96" s="31" t="s">
        <v>28</v>
      </c>
      <c r="C96" s="4">
        <v>0</v>
      </c>
      <c r="D96" s="4">
        <v>0</v>
      </c>
      <c r="E96" s="4">
        <v>0</v>
      </c>
      <c r="F96" s="4">
        <v>0</v>
      </c>
      <c r="G96" s="4">
        <v>0</v>
      </c>
      <c r="H96" s="4">
        <v>0</v>
      </c>
      <c r="I96" s="4">
        <v>0</v>
      </c>
      <c r="J96" s="4">
        <v>0</v>
      </c>
    </row>
    <row r="97" spans="1:10" x14ac:dyDescent="0.25">
      <c r="A97" s="1" t="s">
        <v>381</v>
      </c>
    </row>
    <row r="98" spans="1:10" x14ac:dyDescent="0.25">
      <c r="A98" s="4" t="s">
        <v>400</v>
      </c>
    </row>
    <row r="100" spans="1:10" x14ac:dyDescent="0.25">
      <c r="A100" s="31" t="s">
        <v>29</v>
      </c>
      <c r="C100" s="4">
        <v>1</v>
      </c>
      <c r="D100" s="4">
        <v>1</v>
      </c>
      <c r="E100" s="4">
        <v>1</v>
      </c>
      <c r="F100" s="4">
        <v>1</v>
      </c>
      <c r="G100" s="4">
        <v>1</v>
      </c>
      <c r="H100" s="4">
        <v>1</v>
      </c>
      <c r="I100" s="4">
        <v>1</v>
      </c>
      <c r="J100" s="4">
        <v>1</v>
      </c>
    </row>
    <row r="101" spans="1:10" x14ac:dyDescent="0.25">
      <c r="A101" s="1" t="s">
        <v>439</v>
      </c>
    </row>
    <row r="102" spans="1:10" x14ac:dyDescent="0.25">
      <c r="A102" s="4" t="s">
        <v>440</v>
      </c>
    </row>
    <row r="103" spans="1:10" x14ac:dyDescent="0.25">
      <c r="A103" s="1" t="s">
        <v>399</v>
      </c>
    </row>
    <row r="104" spans="1:10" x14ac:dyDescent="0.25">
      <c r="A104" s="1" t="s">
        <v>398</v>
      </c>
    </row>
    <row r="105" spans="1:10" x14ac:dyDescent="0.25">
      <c r="A105" s="1" t="s">
        <v>441</v>
      </c>
    </row>
    <row r="106" spans="1:10" x14ac:dyDescent="0.25">
      <c r="A106" s="31" t="s">
        <v>30</v>
      </c>
      <c r="C106" s="4">
        <v>1</v>
      </c>
      <c r="D106" s="4">
        <v>1</v>
      </c>
      <c r="E106" s="4">
        <v>1</v>
      </c>
      <c r="F106" s="4">
        <v>1</v>
      </c>
      <c r="G106" s="4">
        <v>1</v>
      </c>
      <c r="H106" s="4">
        <v>1</v>
      </c>
      <c r="I106" s="4">
        <v>1</v>
      </c>
      <c r="J106" s="4">
        <v>1</v>
      </c>
    </row>
    <row r="107" spans="1:10" x14ac:dyDescent="0.25">
      <c r="A107" s="1" t="s">
        <v>381</v>
      </c>
    </row>
    <row r="108" spans="1:10" x14ac:dyDescent="0.25">
      <c r="A108" s="1" t="s">
        <v>397</v>
      </c>
    </row>
    <row r="110" spans="1:10" x14ac:dyDescent="0.25">
      <c r="A110" s="31" t="s">
        <v>31</v>
      </c>
    </row>
    <row r="111" spans="1:10" x14ac:dyDescent="0.25">
      <c r="A111" s="1" t="s">
        <v>356</v>
      </c>
    </row>
    <row r="112" spans="1:10" x14ac:dyDescent="0.25">
      <c r="A112" s="1" t="s">
        <v>396</v>
      </c>
      <c r="C112" s="4">
        <v>1</v>
      </c>
      <c r="D112" s="4">
        <v>1</v>
      </c>
      <c r="E112" s="4">
        <v>1</v>
      </c>
      <c r="F112" s="4">
        <v>1</v>
      </c>
      <c r="G112" s="4">
        <v>1</v>
      </c>
      <c r="H112" s="4">
        <v>1</v>
      </c>
      <c r="I112" s="4">
        <v>1</v>
      </c>
      <c r="J112" s="4">
        <v>1</v>
      </c>
    </row>
    <row r="114" spans="1:10" x14ac:dyDescent="0.25">
      <c r="A114" s="33" t="s">
        <v>395</v>
      </c>
      <c r="C114" s="4">
        <v>100</v>
      </c>
      <c r="D114" s="4">
        <v>100</v>
      </c>
      <c r="E114" s="4">
        <v>100</v>
      </c>
      <c r="F114" s="4">
        <v>100</v>
      </c>
      <c r="G114" s="4">
        <v>100</v>
      </c>
      <c r="H114" s="4">
        <v>100</v>
      </c>
      <c r="I114" s="4">
        <v>100</v>
      </c>
      <c r="J114" s="4">
        <v>100</v>
      </c>
    </row>
    <row r="115" spans="1:10" x14ac:dyDescent="0.25">
      <c r="A115" s="1" t="s">
        <v>356</v>
      </c>
    </row>
    <row r="116" spans="1:10" x14ac:dyDescent="0.25">
      <c r="A116" s="4" t="s">
        <v>394</v>
      </c>
    </row>
    <row r="117" spans="1:10" x14ac:dyDescent="0.25">
      <c r="A117" s="4" t="s">
        <v>393</v>
      </c>
    </row>
    <row r="118" spans="1:10" x14ac:dyDescent="0.25">
      <c r="A118" s="4" t="s">
        <v>392</v>
      </c>
    </row>
    <row r="120" spans="1:10" x14ac:dyDescent="0.25">
      <c r="A120" s="31" t="s">
        <v>33</v>
      </c>
    </row>
    <row r="121" spans="1:10" x14ac:dyDescent="0.25">
      <c r="A121" s="1" t="s">
        <v>381</v>
      </c>
    </row>
    <row r="124" spans="1:10" x14ac:dyDescent="0.25">
      <c r="A124" s="33" t="s">
        <v>391</v>
      </c>
    </row>
    <row r="125" spans="1:10" x14ac:dyDescent="0.25">
      <c r="A125" s="1" t="s">
        <v>390</v>
      </c>
    </row>
    <row r="126" spans="1:10" x14ac:dyDescent="0.25">
      <c r="A126" s="1" t="s">
        <v>442</v>
      </c>
    </row>
    <row r="127" spans="1:10" x14ac:dyDescent="0.25">
      <c r="A127" s="4" t="s">
        <v>389</v>
      </c>
    </row>
    <row r="128" spans="1:10" x14ac:dyDescent="0.25">
      <c r="A128" s="35" t="s">
        <v>388</v>
      </c>
    </row>
    <row r="130" spans="1:1" x14ac:dyDescent="0.25">
      <c r="A130" s="33" t="s">
        <v>387</v>
      </c>
    </row>
    <row r="131" spans="1:1" x14ac:dyDescent="0.25">
      <c r="A131" s="1" t="s">
        <v>386</v>
      </c>
    </row>
    <row r="134" spans="1:1" x14ac:dyDescent="0.25">
      <c r="A134" s="31" t="s">
        <v>36</v>
      </c>
    </row>
    <row r="135" spans="1:1" x14ac:dyDescent="0.25">
      <c r="A135" s="1" t="s">
        <v>385</v>
      </c>
    </row>
    <row r="136" spans="1:1" x14ac:dyDescent="0.25">
      <c r="A136" s="4" t="s">
        <v>384</v>
      </c>
    </row>
    <row r="137" spans="1:1" x14ac:dyDescent="0.25">
      <c r="A137" s="4" t="s">
        <v>383</v>
      </c>
    </row>
    <row r="139" spans="1:1" x14ac:dyDescent="0.25">
      <c r="A139" s="31" t="s">
        <v>37</v>
      </c>
    </row>
    <row r="140" spans="1:1" x14ac:dyDescent="0.25">
      <c r="A140" s="1" t="s">
        <v>382</v>
      </c>
    </row>
    <row r="142" spans="1:1" x14ac:dyDescent="0.25">
      <c r="A142" s="31" t="s">
        <v>38</v>
      </c>
    </row>
    <row r="143" spans="1:1" x14ac:dyDescent="0.25">
      <c r="A143" s="1" t="s">
        <v>381</v>
      </c>
    </row>
    <row r="146" spans="1:10" x14ac:dyDescent="0.25">
      <c r="A146" s="31" t="s">
        <v>39</v>
      </c>
    </row>
    <row r="147" spans="1:10" x14ac:dyDescent="0.25">
      <c r="A147" s="1" t="s">
        <v>380</v>
      </c>
    </row>
    <row r="149" spans="1:10" x14ac:dyDescent="0.25">
      <c r="A149" s="31" t="s">
        <v>40</v>
      </c>
    </row>
    <row r="150" spans="1:10" x14ac:dyDescent="0.25">
      <c r="A150" s="1" t="s">
        <v>357</v>
      </c>
    </row>
    <row r="152" spans="1:10" x14ac:dyDescent="0.25">
      <c r="A152" s="33" t="s">
        <v>41</v>
      </c>
      <c r="C152" s="4">
        <v>1</v>
      </c>
      <c r="D152" s="4">
        <v>1</v>
      </c>
      <c r="E152" s="4">
        <v>1</v>
      </c>
      <c r="F152" s="4">
        <v>1</v>
      </c>
      <c r="G152" s="4">
        <v>1</v>
      </c>
      <c r="H152" s="4">
        <v>1</v>
      </c>
      <c r="I152" s="4">
        <v>1</v>
      </c>
      <c r="J152" s="4">
        <v>1</v>
      </c>
    </row>
    <row r="153" spans="1:10" x14ac:dyDescent="0.25">
      <c r="A153" s="1" t="s">
        <v>356</v>
      </c>
    </row>
    <row r="154" spans="1:10" x14ac:dyDescent="0.25">
      <c r="A154" s="1" t="s">
        <v>379</v>
      </c>
    </row>
    <row r="156" spans="1:10" x14ac:dyDescent="0.25">
      <c r="A156" s="31" t="s">
        <v>42</v>
      </c>
      <c r="C156" s="4">
        <v>1</v>
      </c>
      <c r="D156" s="4">
        <v>1</v>
      </c>
      <c r="E156" s="4">
        <v>1</v>
      </c>
      <c r="F156" s="4">
        <v>1</v>
      </c>
      <c r="G156" s="4">
        <v>1</v>
      </c>
      <c r="H156" s="4">
        <v>1</v>
      </c>
      <c r="I156" s="4">
        <v>1</v>
      </c>
      <c r="J156" s="4">
        <v>1</v>
      </c>
    </row>
    <row r="157" spans="1:10" x14ac:dyDescent="0.25">
      <c r="A157" s="1" t="s">
        <v>378</v>
      </c>
    </row>
    <row r="158" spans="1:10" x14ac:dyDescent="0.25">
      <c r="A158" s="1" t="s">
        <v>377</v>
      </c>
    </row>
    <row r="161" spans="1:10" x14ac:dyDescent="0.25">
      <c r="A161" s="7" t="s">
        <v>43</v>
      </c>
    </row>
    <row r="162" spans="1:10" x14ac:dyDescent="0.25">
      <c r="A162" s="5" t="s">
        <v>44</v>
      </c>
    </row>
    <row r="163" spans="1:10" x14ac:dyDescent="0.25">
      <c r="A163" s="33" t="s">
        <v>376</v>
      </c>
      <c r="C163" s="4">
        <v>0</v>
      </c>
      <c r="D163" s="4">
        <v>0</v>
      </c>
      <c r="E163" s="4">
        <v>0</v>
      </c>
      <c r="F163" s="4">
        <v>0</v>
      </c>
      <c r="G163" s="4">
        <v>0</v>
      </c>
      <c r="H163" s="4">
        <v>0</v>
      </c>
      <c r="I163" s="4">
        <v>0</v>
      </c>
      <c r="J163" s="4">
        <v>0</v>
      </c>
    </row>
    <row r="164" spans="1:10" x14ac:dyDescent="0.25">
      <c r="A164" s="1" t="s">
        <v>375</v>
      </c>
    </row>
    <row r="165" spans="1:10" x14ac:dyDescent="0.25">
      <c r="A165" s="4" t="s">
        <v>374</v>
      </c>
    </row>
    <row r="166" spans="1:10" x14ac:dyDescent="0.25">
      <c r="A166" s="4" t="s">
        <v>373</v>
      </c>
    </row>
    <row r="168" spans="1:10" x14ac:dyDescent="0.25">
      <c r="A168" s="33" t="s">
        <v>372</v>
      </c>
    </row>
    <row r="169" spans="1:10" x14ac:dyDescent="0.25">
      <c r="A169" s="4" t="s">
        <v>371</v>
      </c>
    </row>
    <row r="170" spans="1:10" x14ac:dyDescent="0.25">
      <c r="A170" s="4" t="s">
        <v>370</v>
      </c>
    </row>
    <row r="171" spans="1:10" x14ac:dyDescent="0.25">
      <c r="A171" s="4" t="s">
        <v>369</v>
      </c>
    </row>
    <row r="172" spans="1:10" x14ac:dyDescent="0.25">
      <c r="A172" s="31" t="s">
        <v>47</v>
      </c>
      <c r="C172" s="4">
        <v>0</v>
      </c>
      <c r="D172" s="4">
        <v>0</v>
      </c>
      <c r="E172" s="4">
        <v>0</v>
      </c>
      <c r="F172" s="4">
        <v>0</v>
      </c>
      <c r="G172" s="4">
        <v>0</v>
      </c>
      <c r="H172" s="4">
        <v>0</v>
      </c>
      <c r="I172" s="4">
        <v>0</v>
      </c>
      <c r="J172" s="4">
        <v>0</v>
      </c>
    </row>
    <row r="173" spans="1:10" x14ac:dyDescent="0.25">
      <c r="A173" s="1" t="s">
        <v>357</v>
      </c>
    </row>
    <row r="175" spans="1:10" x14ac:dyDescent="0.25">
      <c r="A175" s="33" t="s">
        <v>368</v>
      </c>
      <c r="C175" s="4">
        <v>0</v>
      </c>
      <c r="D175" s="4">
        <v>0</v>
      </c>
      <c r="E175" s="4">
        <v>0</v>
      </c>
      <c r="F175" s="4">
        <v>0</v>
      </c>
      <c r="G175" s="4">
        <v>0</v>
      </c>
      <c r="H175" s="4">
        <v>0</v>
      </c>
      <c r="I175" s="4">
        <v>0</v>
      </c>
      <c r="J175" s="4">
        <v>0</v>
      </c>
    </row>
    <row r="176" spans="1:10" x14ac:dyDescent="0.25">
      <c r="A176" s="1" t="s">
        <v>357</v>
      </c>
    </row>
    <row r="178" spans="1:10" x14ac:dyDescent="0.25">
      <c r="A178" s="31" t="s">
        <v>49</v>
      </c>
      <c r="C178" s="4">
        <v>0</v>
      </c>
      <c r="D178" s="4">
        <v>0</v>
      </c>
      <c r="E178" s="4">
        <v>0</v>
      </c>
      <c r="F178" s="4">
        <v>0</v>
      </c>
      <c r="G178" s="4">
        <v>0</v>
      </c>
      <c r="H178" s="4">
        <v>0</v>
      </c>
      <c r="I178" s="4">
        <v>0</v>
      </c>
      <c r="J178" s="4">
        <v>0</v>
      </c>
    </row>
    <row r="179" spans="1:10" x14ac:dyDescent="0.25">
      <c r="A179" s="1" t="s">
        <v>357</v>
      </c>
    </row>
    <row r="181" spans="1:10" x14ac:dyDescent="0.25">
      <c r="A181" s="33" t="s">
        <v>367</v>
      </c>
    </row>
    <row r="182" spans="1:10" x14ac:dyDescent="0.25">
      <c r="A182" s="1" t="s">
        <v>357</v>
      </c>
    </row>
    <row r="184" spans="1:10" x14ac:dyDescent="0.25">
      <c r="A184" s="5" t="s">
        <v>43</v>
      </c>
    </row>
    <row r="185" spans="1:10" x14ac:dyDescent="0.25">
      <c r="A185" s="5" t="s">
        <v>51</v>
      </c>
    </row>
    <row r="186" spans="1:10" x14ac:dyDescent="0.25">
      <c r="A186" s="31" t="s">
        <v>52</v>
      </c>
      <c r="C186" s="4">
        <v>29.9</v>
      </c>
      <c r="D186" s="4">
        <v>32.6</v>
      </c>
      <c r="E186" s="4">
        <v>30.9</v>
      </c>
      <c r="F186" s="4">
        <v>28.2</v>
      </c>
      <c r="G186" s="4">
        <v>27.7</v>
      </c>
      <c r="H186" s="4">
        <v>31.9</v>
      </c>
      <c r="I186" s="4">
        <v>38.1</v>
      </c>
      <c r="J186" s="4">
        <v>30.7</v>
      </c>
    </row>
    <row r="187" spans="1:10" x14ac:dyDescent="0.25">
      <c r="A187" s="4" t="s">
        <v>366</v>
      </c>
    </row>
    <row r="188" spans="1:10" x14ac:dyDescent="0.25">
      <c r="A188" s="4" t="s">
        <v>365</v>
      </c>
    </row>
    <row r="190" spans="1:10" x14ac:dyDescent="0.25">
      <c r="A190" s="31" t="s">
        <v>53</v>
      </c>
      <c r="C190" s="4">
        <v>6.7</v>
      </c>
      <c r="D190" s="4">
        <v>6.3</v>
      </c>
      <c r="E190" s="4">
        <v>7.3</v>
      </c>
      <c r="F190" s="4">
        <v>7.5</v>
      </c>
      <c r="G190" s="4">
        <v>6.5</v>
      </c>
      <c r="H190" s="4">
        <v>7.2</v>
      </c>
      <c r="I190" s="4">
        <v>7.7</v>
      </c>
      <c r="J190" s="4">
        <v>6.2</v>
      </c>
    </row>
    <row r="191" spans="1:10" x14ac:dyDescent="0.25">
      <c r="A191" s="1" t="s">
        <v>356</v>
      </c>
    </row>
    <row r="192" spans="1:10" x14ac:dyDescent="0.25">
      <c r="A192" s="4" t="s">
        <v>364</v>
      </c>
    </row>
    <row r="193" spans="1:10" x14ac:dyDescent="0.25">
      <c r="A193" s="4" t="s">
        <v>363</v>
      </c>
    </row>
    <row r="195" spans="1:10" x14ac:dyDescent="0.25">
      <c r="A195" s="31" t="s">
        <v>54</v>
      </c>
    </row>
    <row r="196" spans="1:10" x14ac:dyDescent="0.25">
      <c r="A196" s="1" t="s">
        <v>357</v>
      </c>
    </row>
    <row r="198" spans="1:10" x14ac:dyDescent="0.25">
      <c r="A198" s="31" t="s">
        <v>55</v>
      </c>
    </row>
    <row r="199" spans="1:10" x14ac:dyDescent="0.25">
      <c r="A199" s="1" t="s">
        <v>362</v>
      </c>
    </row>
    <row r="202" spans="1:10" x14ac:dyDescent="0.25">
      <c r="A202" s="5" t="s">
        <v>56</v>
      </c>
    </row>
    <row r="203" spans="1:10" x14ac:dyDescent="0.25">
      <c r="A203" t="s">
        <v>57</v>
      </c>
    </row>
    <row r="204" spans="1:10" x14ac:dyDescent="0.25">
      <c r="A204" s="1" t="s">
        <v>361</v>
      </c>
    </row>
    <row r="206" spans="1:10" x14ac:dyDescent="0.25">
      <c r="A206" s="31" t="s">
        <v>360</v>
      </c>
      <c r="C206" s="4">
        <v>100</v>
      </c>
      <c r="D206" s="4">
        <v>100</v>
      </c>
      <c r="E206" s="4">
        <v>100</v>
      </c>
      <c r="F206" s="4">
        <v>100</v>
      </c>
      <c r="G206" s="4">
        <v>100</v>
      </c>
      <c r="H206" s="4">
        <v>100</v>
      </c>
      <c r="I206" s="4">
        <v>100</v>
      </c>
      <c r="J206" s="4">
        <v>100</v>
      </c>
    </row>
    <row r="207" spans="1:10" x14ac:dyDescent="0.25">
      <c r="A207" s="1" t="s">
        <v>283</v>
      </c>
    </row>
    <row r="208" spans="1:10" x14ac:dyDescent="0.25">
      <c r="A208" s="1" t="s">
        <v>359</v>
      </c>
    </row>
    <row r="209" spans="1:10" x14ac:dyDescent="0.25">
      <c r="A209" s="4" t="s">
        <v>358</v>
      </c>
    </row>
    <row r="211" spans="1:10" x14ac:dyDescent="0.25">
      <c r="A211" s="31" t="s">
        <v>59</v>
      </c>
    </row>
    <row r="212" spans="1:10" x14ac:dyDescent="0.25">
      <c r="A212" s="1" t="s">
        <v>357</v>
      </c>
    </row>
    <row r="214" spans="1:10" x14ac:dyDescent="0.25">
      <c r="A214" s="31" t="s">
        <v>60</v>
      </c>
    </row>
    <row r="215" spans="1:10" x14ac:dyDescent="0.25">
      <c r="A215" s="1" t="s">
        <v>357</v>
      </c>
    </row>
    <row r="217" spans="1:10" x14ac:dyDescent="0.25">
      <c r="A217" s="31" t="s">
        <v>61</v>
      </c>
    </row>
    <row r="218" spans="1:10" x14ac:dyDescent="0.25">
      <c r="A218" s="1" t="s">
        <v>357</v>
      </c>
    </row>
    <row r="220" spans="1:10" x14ac:dyDescent="0.25">
      <c r="A220" s="31" t="s">
        <v>62</v>
      </c>
    </row>
    <row r="221" spans="1:10" x14ac:dyDescent="0.25">
      <c r="A221" s="1" t="s">
        <v>357</v>
      </c>
    </row>
    <row r="223" spans="1:10" x14ac:dyDescent="0.25">
      <c r="A223" s="7" t="s">
        <v>63</v>
      </c>
    </row>
    <row r="224" spans="1:10" x14ac:dyDescent="0.25">
      <c r="A224" s="33" t="s">
        <v>64</v>
      </c>
      <c r="C224">
        <v>95.4</v>
      </c>
      <c r="D224">
        <v>98.2</v>
      </c>
      <c r="E224">
        <v>96.7</v>
      </c>
      <c r="F224" s="4">
        <v>96.9</v>
      </c>
      <c r="G224">
        <v>99</v>
      </c>
      <c r="H224" s="4">
        <v>97</v>
      </c>
      <c r="I224" s="4">
        <v>84.9</v>
      </c>
      <c r="J224" s="4">
        <v>96.4</v>
      </c>
    </row>
    <row r="225" spans="1:10" x14ac:dyDescent="0.25">
      <c r="A225" s="1" t="s">
        <v>356</v>
      </c>
    </row>
    <row r="227" spans="1:10" x14ac:dyDescent="0.25">
      <c r="A227" s="31" t="s">
        <v>65</v>
      </c>
      <c r="C227">
        <v>18.8</v>
      </c>
      <c r="D227">
        <v>18.100000000000001</v>
      </c>
      <c r="E227">
        <v>19.2</v>
      </c>
      <c r="F227" s="4">
        <v>21.3</v>
      </c>
      <c r="G227" s="4">
        <v>23.3</v>
      </c>
      <c r="H227" s="4">
        <v>21.4</v>
      </c>
      <c r="I227" s="4">
        <v>17.100000000000001</v>
      </c>
      <c r="J227" s="4">
        <v>19</v>
      </c>
    </row>
    <row r="228" spans="1:10" x14ac:dyDescent="0.25">
      <c r="A228" s="1" t="s">
        <v>356</v>
      </c>
    </row>
    <row r="230" spans="1:10" x14ac:dyDescent="0.25">
      <c r="A230" s="31" t="s">
        <v>66</v>
      </c>
      <c r="C230">
        <v>35.19</v>
      </c>
      <c r="D230">
        <v>37.89</v>
      </c>
      <c r="E230">
        <v>39.340000000000003</v>
      </c>
      <c r="F230" s="4">
        <v>44.68</v>
      </c>
      <c r="G230" s="4">
        <v>32.82</v>
      </c>
      <c r="H230">
        <v>44.57</v>
      </c>
      <c r="I230">
        <v>30.67</v>
      </c>
      <c r="J230">
        <v>37.049999999999997</v>
      </c>
    </row>
    <row r="231" spans="1:10" x14ac:dyDescent="0.25">
      <c r="A231" s="1" t="s">
        <v>356</v>
      </c>
    </row>
    <row r="234" spans="1:10" x14ac:dyDescent="0.25">
      <c r="A234" s="7" t="s">
        <v>67</v>
      </c>
    </row>
    <row r="235" spans="1:10" x14ac:dyDescent="0.25">
      <c r="A235" s="7" t="s">
        <v>80</v>
      </c>
    </row>
    <row r="236" spans="1:10" x14ac:dyDescent="0.25">
      <c r="A236" s="31" t="s">
        <v>68</v>
      </c>
      <c r="C236" s="4">
        <v>1</v>
      </c>
      <c r="D236" s="4">
        <v>1</v>
      </c>
      <c r="E236" s="4">
        <v>1</v>
      </c>
      <c r="F236" s="4">
        <v>1</v>
      </c>
      <c r="G236" s="4">
        <v>1</v>
      </c>
      <c r="H236" s="4">
        <v>1</v>
      </c>
      <c r="I236" s="4">
        <v>1</v>
      </c>
      <c r="J236" s="4">
        <v>1</v>
      </c>
    </row>
    <row r="237" spans="1:10" x14ac:dyDescent="0.25">
      <c r="A237" s="1" t="s">
        <v>356</v>
      </c>
    </row>
    <row r="238" spans="1:10" x14ac:dyDescent="0.25">
      <c r="A238" s="4" t="s">
        <v>355</v>
      </c>
    </row>
    <row r="240" spans="1:10" x14ac:dyDescent="0.25">
      <c r="A240" s="31" t="s">
        <v>69</v>
      </c>
    </row>
    <row r="241" spans="1:10" x14ac:dyDescent="0.25">
      <c r="A241" s="1" t="s">
        <v>278</v>
      </c>
    </row>
    <row r="242" spans="1:10" x14ac:dyDescent="0.25">
      <c r="A242" s="4" t="s">
        <v>354</v>
      </c>
    </row>
    <row r="243" spans="1:10" x14ac:dyDescent="0.25">
      <c r="A243" s="4" t="s">
        <v>353</v>
      </c>
    </row>
    <row r="245" spans="1:10" x14ac:dyDescent="0.25">
      <c r="A245" s="31" t="s">
        <v>352</v>
      </c>
    </row>
    <row r="246" spans="1:10" x14ac:dyDescent="0.25">
      <c r="A246" s="1" t="s">
        <v>278</v>
      </c>
      <c r="C246" s="4">
        <v>100</v>
      </c>
      <c r="D246" s="4">
        <v>100</v>
      </c>
      <c r="E246" s="4">
        <v>100</v>
      </c>
      <c r="F246" s="4">
        <v>100</v>
      </c>
      <c r="G246" s="4">
        <v>100</v>
      </c>
      <c r="H246" s="4">
        <v>100</v>
      </c>
      <c r="I246" s="4">
        <v>100</v>
      </c>
      <c r="J246" s="4">
        <v>100</v>
      </c>
    </row>
    <row r="247" spans="1:10" x14ac:dyDescent="0.25">
      <c r="A247" s="4" t="s">
        <v>351</v>
      </c>
    </row>
    <row r="249" spans="1:10" x14ac:dyDescent="0.25">
      <c r="A249" s="31" t="s">
        <v>71</v>
      </c>
      <c r="C249" s="4">
        <v>1</v>
      </c>
      <c r="D249" s="4">
        <v>1</v>
      </c>
      <c r="E249" s="4">
        <v>1</v>
      </c>
      <c r="F249" s="4">
        <v>1</v>
      </c>
      <c r="G249" s="4">
        <v>1</v>
      </c>
      <c r="H249" s="4">
        <v>1</v>
      </c>
      <c r="I249" s="4">
        <v>1</v>
      </c>
      <c r="J249" s="4">
        <v>1</v>
      </c>
    </row>
    <row r="250" spans="1:10" x14ac:dyDescent="0.25">
      <c r="A250" s="1" t="s">
        <v>278</v>
      </c>
    </row>
    <row r="251" spans="1:10" x14ac:dyDescent="0.25">
      <c r="A251" s="4" t="s">
        <v>305</v>
      </c>
    </row>
    <row r="252" spans="1:10" x14ac:dyDescent="0.25">
      <c r="A252" s="4" t="s">
        <v>350</v>
      </c>
    </row>
    <row r="254" spans="1:10" x14ac:dyDescent="0.25">
      <c r="A254" s="31" t="s">
        <v>72</v>
      </c>
      <c r="G254" s="4">
        <v>1</v>
      </c>
      <c r="H254" s="4">
        <v>1</v>
      </c>
    </row>
    <row r="255" spans="1:10" x14ac:dyDescent="0.25">
      <c r="A255" s="1" t="s">
        <v>278</v>
      </c>
    </row>
    <row r="257" spans="1:14" x14ac:dyDescent="0.25">
      <c r="A257" s="31" t="s">
        <v>73</v>
      </c>
    </row>
    <row r="258" spans="1:14" x14ac:dyDescent="0.25">
      <c r="A258" s="1" t="s">
        <v>284</v>
      </c>
      <c r="N258" s="4" t="s">
        <v>349</v>
      </c>
    </row>
    <row r="260" spans="1:14" x14ac:dyDescent="0.25">
      <c r="A260" s="31" t="s">
        <v>74</v>
      </c>
      <c r="C260" s="4">
        <v>1</v>
      </c>
      <c r="D260" s="4">
        <v>1</v>
      </c>
      <c r="E260" s="4">
        <v>1</v>
      </c>
      <c r="F260" s="4">
        <v>1</v>
      </c>
      <c r="G260" s="4">
        <v>1</v>
      </c>
      <c r="H260" s="4">
        <v>1</v>
      </c>
      <c r="I260" s="4">
        <v>1</v>
      </c>
      <c r="J260" s="4">
        <v>1</v>
      </c>
    </row>
    <row r="261" spans="1:14" x14ac:dyDescent="0.25">
      <c r="A261" s="1" t="s">
        <v>283</v>
      </c>
    </row>
    <row r="262" spans="1:14" x14ac:dyDescent="0.25">
      <c r="A262" s="4" t="s">
        <v>340</v>
      </c>
    </row>
    <row r="264" spans="1:14" x14ac:dyDescent="0.25">
      <c r="A264" s="31" t="s">
        <v>75</v>
      </c>
      <c r="C264" s="4">
        <v>1</v>
      </c>
      <c r="D264" s="4">
        <v>1</v>
      </c>
      <c r="E264" s="4">
        <v>1</v>
      </c>
      <c r="F264" s="4">
        <v>1</v>
      </c>
      <c r="G264" s="4">
        <v>1</v>
      </c>
      <c r="H264" s="4">
        <v>1</v>
      </c>
      <c r="I264" s="4">
        <v>1</v>
      </c>
      <c r="J264" s="4">
        <v>1</v>
      </c>
    </row>
    <row r="265" spans="1:14" x14ac:dyDescent="0.25">
      <c r="A265" s="1" t="s">
        <v>278</v>
      </c>
    </row>
    <row r="266" spans="1:14" x14ac:dyDescent="0.25">
      <c r="A266" s="4" t="s">
        <v>348</v>
      </c>
    </row>
    <row r="268" spans="1:14" x14ac:dyDescent="0.25">
      <c r="A268" s="31" t="s">
        <v>76</v>
      </c>
      <c r="C268" s="4">
        <v>1</v>
      </c>
      <c r="D268" s="4">
        <v>1</v>
      </c>
      <c r="E268" s="4">
        <v>1</v>
      </c>
      <c r="F268" s="4">
        <v>1</v>
      </c>
      <c r="G268" s="4">
        <v>1</v>
      </c>
      <c r="H268" s="4">
        <v>1</v>
      </c>
      <c r="I268" s="4">
        <v>1</v>
      </c>
      <c r="J268" s="4">
        <v>1</v>
      </c>
    </row>
    <row r="269" spans="1:14" x14ac:dyDescent="0.25">
      <c r="A269" s="1" t="s">
        <v>278</v>
      </c>
    </row>
    <row r="270" spans="1:14" x14ac:dyDescent="0.25">
      <c r="A270" s="4" t="s">
        <v>347</v>
      </c>
    </row>
    <row r="271" spans="1:14" x14ac:dyDescent="0.25">
      <c r="A271" s="4" t="s">
        <v>346</v>
      </c>
    </row>
    <row r="273" spans="1:10" x14ac:dyDescent="0.25">
      <c r="A273" s="31" t="s">
        <v>77</v>
      </c>
      <c r="C273" s="4">
        <v>1</v>
      </c>
      <c r="D273" s="4">
        <v>1</v>
      </c>
      <c r="E273" s="4">
        <v>1</v>
      </c>
      <c r="F273" s="4">
        <v>1</v>
      </c>
      <c r="G273" s="4">
        <v>1</v>
      </c>
      <c r="H273" s="4">
        <v>1</v>
      </c>
      <c r="I273" s="4">
        <v>1</v>
      </c>
      <c r="J273" s="4">
        <v>1</v>
      </c>
    </row>
    <row r="274" spans="1:10" x14ac:dyDescent="0.25">
      <c r="A274" s="1" t="s">
        <v>283</v>
      </c>
    </row>
    <row r="275" spans="1:10" x14ac:dyDescent="0.25">
      <c r="A275" s="4" t="s">
        <v>345</v>
      </c>
    </row>
    <row r="277" spans="1:10" x14ac:dyDescent="0.25">
      <c r="A277" s="31" t="s">
        <v>78</v>
      </c>
      <c r="C277" s="4">
        <v>1</v>
      </c>
      <c r="D277" s="4">
        <v>1</v>
      </c>
      <c r="E277" s="4">
        <v>1</v>
      </c>
      <c r="F277" s="4">
        <v>1</v>
      </c>
      <c r="G277" s="4">
        <v>1</v>
      </c>
      <c r="H277" s="4">
        <v>1</v>
      </c>
      <c r="I277" s="4">
        <v>1</v>
      </c>
      <c r="J277" s="4">
        <v>1</v>
      </c>
    </row>
    <row r="278" spans="1:10" x14ac:dyDescent="0.25">
      <c r="A278" s="1" t="s">
        <v>278</v>
      </c>
    </row>
    <row r="279" spans="1:10" x14ac:dyDescent="0.25">
      <c r="A279" s="34" t="s">
        <v>344</v>
      </c>
    </row>
    <row r="282" spans="1:10" x14ac:dyDescent="0.25">
      <c r="A282" s="5" t="s">
        <v>79</v>
      </c>
    </row>
    <row r="283" spans="1:10" x14ac:dyDescent="0.25">
      <c r="A283" s="31" t="s">
        <v>81</v>
      </c>
      <c r="C283" s="4">
        <v>1</v>
      </c>
      <c r="D283" s="4">
        <v>1</v>
      </c>
      <c r="E283" s="4">
        <v>1</v>
      </c>
      <c r="F283" s="4">
        <v>1</v>
      </c>
      <c r="G283" s="4">
        <v>1</v>
      </c>
      <c r="H283" s="4">
        <v>1</v>
      </c>
      <c r="I283" s="4">
        <v>1</v>
      </c>
      <c r="J283" s="4">
        <v>1</v>
      </c>
    </row>
    <row r="284" spans="1:10" x14ac:dyDescent="0.25">
      <c r="A284" s="1" t="s">
        <v>278</v>
      </c>
    </row>
    <row r="285" spans="1:10" x14ac:dyDescent="0.25">
      <c r="A285" s="4" t="s">
        <v>343</v>
      </c>
    </row>
    <row r="287" spans="1:10" x14ac:dyDescent="0.25">
      <c r="A287" s="31" t="s">
        <v>82</v>
      </c>
      <c r="C287">
        <v>86.3</v>
      </c>
      <c r="D287">
        <v>85.2</v>
      </c>
      <c r="E287">
        <v>86.8</v>
      </c>
      <c r="F287">
        <v>83.4</v>
      </c>
      <c r="G287">
        <v>94.1</v>
      </c>
      <c r="H287" s="4">
        <v>82.5</v>
      </c>
      <c r="I287" s="4">
        <v>89</v>
      </c>
      <c r="J287" s="4">
        <v>88.4</v>
      </c>
    </row>
    <row r="288" spans="1:10" x14ac:dyDescent="0.25">
      <c r="A288" s="1" t="s">
        <v>278</v>
      </c>
    </row>
    <row r="290" spans="1:10" x14ac:dyDescent="0.25">
      <c r="A290" s="31" t="s">
        <v>83</v>
      </c>
    </row>
    <row r="291" spans="1:10" x14ac:dyDescent="0.25">
      <c r="A291" s="1" t="s">
        <v>284</v>
      </c>
    </row>
    <row r="293" spans="1:10" x14ac:dyDescent="0.25">
      <c r="A293" s="31" t="s">
        <v>84</v>
      </c>
    </row>
    <row r="294" spans="1:10" x14ac:dyDescent="0.25">
      <c r="A294" s="1" t="s">
        <v>284</v>
      </c>
    </row>
    <row r="296" spans="1:10" x14ac:dyDescent="0.25">
      <c r="A296" s="31" t="s">
        <v>85</v>
      </c>
      <c r="C296" s="4">
        <v>1</v>
      </c>
      <c r="D296" s="4">
        <v>1</v>
      </c>
      <c r="E296" s="4">
        <v>1</v>
      </c>
      <c r="F296" s="4">
        <v>1</v>
      </c>
      <c r="G296" s="4">
        <v>1</v>
      </c>
      <c r="H296" s="4">
        <v>1</v>
      </c>
      <c r="I296" s="4">
        <v>1</v>
      </c>
      <c r="J296" s="4">
        <v>1</v>
      </c>
    </row>
    <row r="297" spans="1:10" x14ac:dyDescent="0.25">
      <c r="A297" s="1" t="s">
        <v>278</v>
      </c>
    </row>
    <row r="298" spans="1:10" x14ac:dyDescent="0.25">
      <c r="A298" s="4" t="s">
        <v>342</v>
      </c>
    </row>
    <row r="301" spans="1:10" x14ac:dyDescent="0.25">
      <c r="A301" s="7" t="s">
        <v>86</v>
      </c>
    </row>
    <row r="302" spans="1:10" x14ac:dyDescent="0.25">
      <c r="A302" s="5" t="s">
        <v>93</v>
      </c>
    </row>
    <row r="303" spans="1:10" x14ac:dyDescent="0.25">
      <c r="A303" s="31" t="s">
        <v>87</v>
      </c>
      <c r="C303">
        <v>87.2</v>
      </c>
      <c r="D303">
        <v>58.35</v>
      </c>
      <c r="E303">
        <v>72.819000000000003</v>
      </c>
      <c r="F303">
        <v>71.180000000000007</v>
      </c>
      <c r="G303" s="4">
        <v>50.15</v>
      </c>
      <c r="H303">
        <v>174.17</v>
      </c>
      <c r="I303">
        <v>112.24</v>
      </c>
      <c r="J303">
        <v>60.54</v>
      </c>
    </row>
    <row r="304" spans="1:10" x14ac:dyDescent="0.25">
      <c r="A304" s="1" t="s">
        <v>278</v>
      </c>
    </row>
    <row r="306" spans="1:10" x14ac:dyDescent="0.25">
      <c r="A306" s="31" t="s">
        <v>88</v>
      </c>
    </row>
    <row r="307" spans="1:10" x14ac:dyDescent="0.25">
      <c r="A307" s="1" t="s">
        <v>284</v>
      </c>
    </row>
    <row r="308" spans="1:10" x14ac:dyDescent="0.25">
      <c r="A308" s="4" t="s">
        <v>341</v>
      </c>
    </row>
    <row r="310" spans="1:10" x14ac:dyDescent="0.25">
      <c r="A310" s="31" t="s">
        <v>89</v>
      </c>
      <c r="C310" s="4">
        <v>1</v>
      </c>
      <c r="D310" s="4">
        <v>1</v>
      </c>
      <c r="E310" s="4">
        <v>1</v>
      </c>
      <c r="F310" s="4">
        <v>1</v>
      </c>
      <c r="G310" s="4">
        <v>1</v>
      </c>
      <c r="H310" s="4">
        <v>1</v>
      </c>
      <c r="I310" s="4">
        <v>1</v>
      </c>
      <c r="J310" s="4">
        <v>1</v>
      </c>
    </row>
    <row r="311" spans="1:10" x14ac:dyDescent="0.25">
      <c r="A311" s="1" t="s">
        <v>278</v>
      </c>
    </row>
    <row r="312" spans="1:10" x14ac:dyDescent="0.25">
      <c r="A312" s="4" t="s">
        <v>340</v>
      </c>
    </row>
    <row r="314" spans="1:10" x14ac:dyDescent="0.25">
      <c r="A314" s="31" t="s">
        <v>90</v>
      </c>
      <c r="C314" s="4">
        <v>9.6</v>
      </c>
      <c r="D314" s="4">
        <v>11</v>
      </c>
      <c r="E314" s="4">
        <v>9.5</v>
      </c>
      <c r="F314" s="4">
        <v>11.5</v>
      </c>
      <c r="G314" s="4">
        <v>9.1</v>
      </c>
      <c r="H314" s="4">
        <v>10.3</v>
      </c>
      <c r="I314" s="4">
        <v>9.8000000000000007</v>
      </c>
      <c r="J314" s="4">
        <v>8.3000000000000007</v>
      </c>
    </row>
    <row r="315" spans="1:10" x14ac:dyDescent="0.25">
      <c r="A315" s="1" t="s">
        <v>278</v>
      </c>
    </row>
    <row r="316" spans="1:10" x14ac:dyDescent="0.25">
      <c r="A316" s="4" t="s">
        <v>339</v>
      </c>
    </row>
    <row r="317" spans="1:10" x14ac:dyDescent="0.25">
      <c r="A317" s="4" t="s">
        <v>338</v>
      </c>
    </row>
    <row r="319" spans="1:10" x14ac:dyDescent="0.25">
      <c r="A319" s="31" t="s">
        <v>91</v>
      </c>
      <c r="C319" s="4">
        <v>8.4</v>
      </c>
      <c r="D319" s="4">
        <v>11.4</v>
      </c>
      <c r="E319" s="4">
        <v>10.1</v>
      </c>
      <c r="F319" s="4">
        <v>14.1</v>
      </c>
      <c r="G319" s="4">
        <v>9.1</v>
      </c>
      <c r="H319" s="4">
        <v>10.5</v>
      </c>
      <c r="I319" s="4">
        <v>8.6</v>
      </c>
      <c r="J319" s="4">
        <v>8.5</v>
      </c>
    </row>
    <row r="320" spans="1:10" x14ac:dyDescent="0.25">
      <c r="A320" s="1" t="s">
        <v>278</v>
      </c>
    </row>
    <row r="321" spans="1:10" x14ac:dyDescent="0.25">
      <c r="A321" s="4" t="s">
        <v>337</v>
      </c>
    </row>
    <row r="323" spans="1:10" x14ac:dyDescent="0.25">
      <c r="A323" s="7" t="s">
        <v>92</v>
      </c>
    </row>
    <row r="324" spans="1:10" x14ac:dyDescent="0.25">
      <c r="A324" s="31" t="s">
        <v>94</v>
      </c>
      <c r="C324" s="4">
        <v>232</v>
      </c>
      <c r="D324" s="4">
        <v>280</v>
      </c>
      <c r="E324" s="4">
        <v>237</v>
      </c>
      <c r="F324" s="4">
        <v>375</v>
      </c>
      <c r="G324" s="4">
        <v>289</v>
      </c>
      <c r="H324" s="4">
        <v>287</v>
      </c>
      <c r="I324" s="4">
        <v>358</v>
      </c>
      <c r="J324" s="4">
        <v>236</v>
      </c>
    </row>
    <row r="325" spans="1:10" x14ac:dyDescent="0.25">
      <c r="A325" s="4" t="s">
        <v>336</v>
      </c>
    </row>
    <row r="327" spans="1:10" x14ac:dyDescent="0.25">
      <c r="A327" s="31" t="s">
        <v>95</v>
      </c>
    </row>
    <row r="328" spans="1:10" x14ac:dyDescent="0.25">
      <c r="A328" s="1" t="s">
        <v>284</v>
      </c>
    </row>
    <row r="330" spans="1:10" x14ac:dyDescent="0.25">
      <c r="A330" s="31" t="s">
        <v>96</v>
      </c>
      <c r="C330">
        <v>383.3</v>
      </c>
      <c r="D330">
        <v>375.2</v>
      </c>
      <c r="E330">
        <v>374.2</v>
      </c>
      <c r="F330">
        <v>378.4</v>
      </c>
      <c r="G330" s="4">
        <v>446.1</v>
      </c>
      <c r="H330">
        <v>400.2</v>
      </c>
      <c r="I330" s="4">
        <v>474.7</v>
      </c>
      <c r="J330" s="4">
        <v>353.5</v>
      </c>
    </row>
    <row r="331" spans="1:10" x14ac:dyDescent="0.25">
      <c r="A331" s="1" t="s">
        <v>278</v>
      </c>
    </row>
    <row r="332" spans="1:10" x14ac:dyDescent="0.25">
      <c r="A332" s="4" t="s">
        <v>335</v>
      </c>
    </row>
    <row r="333" spans="1:10" x14ac:dyDescent="0.25">
      <c r="A333" s="4" t="s">
        <v>334</v>
      </c>
    </row>
    <row r="335" spans="1:10" x14ac:dyDescent="0.25">
      <c r="A335" s="31" t="s">
        <v>333</v>
      </c>
      <c r="C335" s="4">
        <v>1326.4</v>
      </c>
      <c r="D335" s="4">
        <v>1145.9000000000001</v>
      </c>
      <c r="E335" s="4">
        <v>1385.1</v>
      </c>
      <c r="F335" s="4">
        <v>1500.8</v>
      </c>
      <c r="G335" s="4">
        <v>1296.0999999999999</v>
      </c>
      <c r="H335" s="4">
        <v>1610.4</v>
      </c>
      <c r="I335" s="4">
        <v>1613.7</v>
      </c>
      <c r="J335" s="4">
        <v>1237.5999999999999</v>
      </c>
    </row>
    <row r="336" spans="1:10" x14ac:dyDescent="0.25">
      <c r="A336" s="1" t="s">
        <v>278</v>
      </c>
    </row>
    <row r="337" spans="1:10" x14ac:dyDescent="0.25">
      <c r="A337" s="4" t="s">
        <v>332</v>
      </c>
    </row>
    <row r="339" spans="1:10" x14ac:dyDescent="0.25">
      <c r="A339" s="31" t="s">
        <v>97</v>
      </c>
    </row>
    <row r="340" spans="1:10" x14ac:dyDescent="0.25">
      <c r="A340" s="1" t="s">
        <v>284</v>
      </c>
    </row>
    <row r="342" spans="1:10" x14ac:dyDescent="0.25">
      <c r="A342" s="31" t="s">
        <v>98</v>
      </c>
      <c r="C342" s="4">
        <v>100</v>
      </c>
      <c r="D342" s="4">
        <v>100</v>
      </c>
      <c r="E342" s="4">
        <v>100</v>
      </c>
      <c r="F342" s="4">
        <v>100</v>
      </c>
      <c r="G342" s="4">
        <v>100</v>
      </c>
      <c r="H342" s="4">
        <v>100</v>
      </c>
      <c r="I342" s="4">
        <v>100</v>
      </c>
      <c r="J342" s="4">
        <v>100</v>
      </c>
    </row>
    <row r="343" spans="1:10" x14ac:dyDescent="0.25">
      <c r="A343" s="1" t="s">
        <v>331</v>
      </c>
    </row>
    <row r="344" spans="1:10" x14ac:dyDescent="0.25">
      <c r="A344" s="4" t="s">
        <v>330</v>
      </c>
    </row>
    <row r="346" spans="1:10" x14ac:dyDescent="0.25">
      <c r="A346" s="31" t="s">
        <v>99</v>
      </c>
      <c r="C346" s="4">
        <v>100</v>
      </c>
      <c r="D346" s="4">
        <v>100</v>
      </c>
      <c r="E346" s="4">
        <v>100</v>
      </c>
      <c r="F346" s="4">
        <v>100</v>
      </c>
      <c r="G346" s="4">
        <v>100</v>
      </c>
      <c r="H346" s="4">
        <v>100</v>
      </c>
      <c r="I346" s="4">
        <v>100</v>
      </c>
      <c r="J346" s="4">
        <v>100</v>
      </c>
    </row>
    <row r="347" spans="1:10" x14ac:dyDescent="0.25">
      <c r="A347" s="1" t="s">
        <v>278</v>
      </c>
    </row>
    <row r="348" spans="1:10" x14ac:dyDescent="0.25">
      <c r="A348" s="4" t="s">
        <v>329</v>
      </c>
    </row>
    <row r="350" spans="1:10" x14ac:dyDescent="0.25">
      <c r="A350" s="31" t="s">
        <v>100</v>
      </c>
    </row>
    <row r="351" spans="1:10" x14ac:dyDescent="0.25">
      <c r="A351" s="1" t="s">
        <v>284</v>
      </c>
    </row>
    <row r="353" spans="1:10" x14ac:dyDescent="0.25">
      <c r="A353" s="31" t="s">
        <v>102</v>
      </c>
    </row>
    <row r="354" spans="1:10" x14ac:dyDescent="0.25">
      <c r="A354" s="1" t="s">
        <v>284</v>
      </c>
    </row>
    <row r="356" spans="1:10" x14ac:dyDescent="0.25">
      <c r="A356" s="31" t="s">
        <v>103</v>
      </c>
    </row>
    <row r="357" spans="1:10" x14ac:dyDescent="0.25">
      <c r="A357" s="1" t="s">
        <v>284</v>
      </c>
    </row>
    <row r="359" spans="1:10" x14ac:dyDescent="0.25">
      <c r="A359" s="7" t="s">
        <v>104</v>
      </c>
    </row>
    <row r="360" spans="1:10" x14ac:dyDescent="0.25">
      <c r="A360" s="31" t="s">
        <v>105</v>
      </c>
      <c r="C360" s="4">
        <v>0.44</v>
      </c>
      <c r="D360" s="4">
        <v>0.34</v>
      </c>
      <c r="E360" s="4">
        <v>0.38</v>
      </c>
      <c r="F360" s="4">
        <v>0.38</v>
      </c>
      <c r="G360" s="4">
        <v>0.6</v>
      </c>
      <c r="H360" s="4">
        <v>0.31</v>
      </c>
      <c r="I360" s="4">
        <v>1.98</v>
      </c>
      <c r="J360" s="4">
        <v>0.51</v>
      </c>
    </row>
    <row r="361" spans="1:10" x14ac:dyDescent="0.25">
      <c r="A361" s="1" t="s">
        <v>278</v>
      </c>
    </row>
    <row r="362" spans="1:10" x14ac:dyDescent="0.25">
      <c r="A362" s="4" t="s">
        <v>328</v>
      </c>
    </row>
    <row r="363" spans="1:10" x14ac:dyDescent="0.25">
      <c r="A363" s="4" t="s">
        <v>327</v>
      </c>
    </row>
    <row r="364" spans="1:10" x14ac:dyDescent="0.25">
      <c r="A364" s="4" t="s">
        <v>326</v>
      </c>
    </row>
    <row r="365" spans="1:10" x14ac:dyDescent="0.25">
      <c r="A365" s="31" t="s">
        <v>106</v>
      </c>
    </row>
    <row r="366" spans="1:10" x14ac:dyDescent="0.25">
      <c r="A366" s="1" t="s">
        <v>284</v>
      </c>
    </row>
    <row r="368" spans="1:10" x14ac:dyDescent="0.25">
      <c r="A368" s="31" t="s">
        <v>107</v>
      </c>
    </row>
    <row r="369" spans="1:10" x14ac:dyDescent="0.25">
      <c r="A369" s="1" t="s">
        <v>284</v>
      </c>
    </row>
    <row r="371" spans="1:10" x14ac:dyDescent="0.25">
      <c r="A371" s="31" t="s">
        <v>108</v>
      </c>
      <c r="C371" s="4">
        <v>0.28999999999999998</v>
      </c>
      <c r="D371" s="4">
        <v>0.17</v>
      </c>
      <c r="E371" s="4">
        <v>0.3</v>
      </c>
      <c r="F371" s="4">
        <v>0.25</v>
      </c>
      <c r="G371" s="4">
        <v>0.26</v>
      </c>
      <c r="H371" s="4">
        <v>0.21</v>
      </c>
      <c r="I371" s="4">
        <v>0.6</v>
      </c>
      <c r="J371" s="4">
        <v>0.41</v>
      </c>
    </row>
    <row r="372" spans="1:10" x14ac:dyDescent="0.25">
      <c r="A372" s="1" t="s">
        <v>278</v>
      </c>
    </row>
    <row r="373" spans="1:10" x14ac:dyDescent="0.25">
      <c r="A373" s="4" t="s">
        <v>325</v>
      </c>
    </row>
    <row r="374" spans="1:10" x14ac:dyDescent="0.25">
      <c r="A374" s="4" t="s">
        <v>324</v>
      </c>
    </row>
    <row r="376" spans="1:10" x14ac:dyDescent="0.25">
      <c r="A376" s="31" t="s">
        <v>109</v>
      </c>
    </row>
    <row r="377" spans="1:10" x14ac:dyDescent="0.25">
      <c r="A377" s="1" t="s">
        <v>284</v>
      </c>
    </row>
    <row r="379" spans="1:10" x14ac:dyDescent="0.25">
      <c r="A379" s="31" t="s">
        <v>323</v>
      </c>
    </row>
    <row r="380" spans="1:10" x14ac:dyDescent="0.25">
      <c r="A380" s="1" t="s">
        <v>284</v>
      </c>
    </row>
    <row r="382" spans="1:10" x14ac:dyDescent="0.25">
      <c r="A382" s="2" t="s">
        <v>111</v>
      </c>
    </row>
    <row r="383" spans="1:10" x14ac:dyDescent="0.25">
      <c r="A383" s="31" t="s">
        <v>112</v>
      </c>
      <c r="C383" s="4">
        <v>51</v>
      </c>
      <c r="D383" s="4">
        <v>53</v>
      </c>
      <c r="E383" s="4">
        <v>48</v>
      </c>
      <c r="F383" s="4">
        <v>23</v>
      </c>
      <c r="G383" s="4">
        <v>100</v>
      </c>
      <c r="H383" s="4">
        <v>58</v>
      </c>
      <c r="I383" s="4">
        <v>100</v>
      </c>
      <c r="J383" s="4">
        <v>61</v>
      </c>
    </row>
    <row r="384" spans="1:10" x14ac:dyDescent="0.25">
      <c r="A384" s="1" t="s">
        <v>278</v>
      </c>
    </row>
    <row r="385" spans="1:10" x14ac:dyDescent="0.25">
      <c r="A385" s="4" t="s">
        <v>322</v>
      </c>
    </row>
    <row r="387" spans="1:10" x14ac:dyDescent="0.25">
      <c r="A387" s="31" t="s">
        <v>113</v>
      </c>
    </row>
    <row r="388" spans="1:10" x14ac:dyDescent="0.25">
      <c r="A388" s="1" t="s">
        <v>278</v>
      </c>
    </row>
    <row r="389" spans="1:10" x14ac:dyDescent="0.25">
      <c r="A389" s="4" t="s">
        <v>321</v>
      </c>
      <c r="C389" s="4">
        <v>46</v>
      </c>
      <c r="D389" s="4">
        <v>46</v>
      </c>
      <c r="E389" s="4">
        <v>46</v>
      </c>
      <c r="F389" s="4">
        <v>46</v>
      </c>
      <c r="G389" s="4">
        <v>46</v>
      </c>
      <c r="H389" s="4">
        <v>46</v>
      </c>
      <c r="I389" s="4">
        <v>46</v>
      </c>
      <c r="J389" s="4">
        <v>46</v>
      </c>
    </row>
    <row r="390" spans="1:10" x14ac:dyDescent="0.25">
      <c r="A390" s="4" t="s">
        <v>320</v>
      </c>
    </row>
    <row r="392" spans="1:10" x14ac:dyDescent="0.25">
      <c r="A392" s="31" t="s">
        <v>114</v>
      </c>
    </row>
    <row r="393" spans="1:10" x14ac:dyDescent="0.25">
      <c r="A393" s="1" t="s">
        <v>280</v>
      </c>
    </row>
    <row r="395" spans="1:10" x14ac:dyDescent="0.25">
      <c r="A395" s="7" t="s">
        <v>115</v>
      </c>
    </row>
    <row r="396" spans="1:10" x14ac:dyDescent="0.25">
      <c r="A396" s="33" t="s">
        <v>319</v>
      </c>
    </row>
    <row r="397" spans="1:10" x14ac:dyDescent="0.25">
      <c r="A397" s="1" t="s">
        <v>284</v>
      </c>
    </row>
    <row r="399" spans="1:10" x14ac:dyDescent="0.25">
      <c r="A399" s="31" t="s">
        <v>117</v>
      </c>
    </row>
    <row r="400" spans="1:10" x14ac:dyDescent="0.25">
      <c r="A400" s="1" t="s">
        <v>280</v>
      </c>
    </row>
    <row r="402" spans="1:10" x14ac:dyDescent="0.25">
      <c r="A402" s="31" t="s">
        <v>118</v>
      </c>
      <c r="C402" s="4">
        <v>21</v>
      </c>
      <c r="D402" s="4">
        <v>20.2</v>
      </c>
      <c r="E402" s="4">
        <v>15.4</v>
      </c>
      <c r="F402" s="4">
        <v>13.5</v>
      </c>
      <c r="G402" s="4">
        <v>14.6</v>
      </c>
      <c r="H402" s="4">
        <v>12.58</v>
      </c>
      <c r="I402" s="4">
        <v>26.2</v>
      </c>
      <c r="J402" s="4">
        <v>19.5</v>
      </c>
    </row>
    <row r="403" spans="1:10" x14ac:dyDescent="0.25">
      <c r="A403" s="1" t="s">
        <v>318</v>
      </c>
    </row>
    <row r="404" spans="1:10" x14ac:dyDescent="0.25">
      <c r="A404" s="4" t="s">
        <v>317</v>
      </c>
    </row>
    <row r="406" spans="1:10" x14ac:dyDescent="0.25">
      <c r="A406" s="7" t="s">
        <v>119</v>
      </c>
    </row>
    <row r="407" spans="1:10" x14ac:dyDescent="0.25">
      <c r="A407" s="31" t="s">
        <v>120</v>
      </c>
      <c r="C407" s="4">
        <v>1</v>
      </c>
      <c r="D407" s="4">
        <v>1</v>
      </c>
      <c r="E407" s="4">
        <v>1</v>
      </c>
      <c r="F407" s="4">
        <v>1</v>
      </c>
      <c r="G407" s="4">
        <v>1</v>
      </c>
      <c r="H407" s="4">
        <v>1</v>
      </c>
      <c r="I407" s="4">
        <v>1</v>
      </c>
      <c r="J407" s="4">
        <v>1</v>
      </c>
    </row>
    <row r="408" spans="1:10" x14ac:dyDescent="0.25">
      <c r="A408" s="1" t="s">
        <v>278</v>
      </c>
    </row>
    <row r="409" spans="1:10" x14ac:dyDescent="0.25">
      <c r="A409" s="4" t="s">
        <v>316</v>
      </c>
    </row>
    <row r="411" spans="1:10" x14ac:dyDescent="0.25">
      <c r="A411" s="31" t="s">
        <v>121</v>
      </c>
      <c r="C411" s="4">
        <v>130.5</v>
      </c>
      <c r="D411" s="4">
        <v>125</v>
      </c>
      <c r="E411" s="4">
        <v>135.30000000000001</v>
      </c>
      <c r="F411" s="4">
        <v>150.80000000000001</v>
      </c>
      <c r="G411" s="4">
        <v>156.1</v>
      </c>
      <c r="H411" s="4">
        <v>129.6</v>
      </c>
      <c r="I411" s="4">
        <v>103.6</v>
      </c>
      <c r="J411" s="4">
        <v>127</v>
      </c>
    </row>
    <row r="412" spans="1:10" x14ac:dyDescent="0.25">
      <c r="A412" s="1" t="s">
        <v>278</v>
      </c>
    </row>
    <row r="413" spans="1:10" x14ac:dyDescent="0.25">
      <c r="A413" s="4" t="s">
        <v>315</v>
      </c>
    </row>
    <row r="414" spans="1:10" x14ac:dyDescent="0.25">
      <c r="A414" s="4" t="s">
        <v>314</v>
      </c>
    </row>
    <row r="416" spans="1:10" x14ac:dyDescent="0.25">
      <c r="A416" s="31" t="s">
        <v>123</v>
      </c>
      <c r="C416" s="4">
        <v>100</v>
      </c>
      <c r="D416" s="4">
        <v>100</v>
      </c>
      <c r="E416" s="4">
        <v>100</v>
      </c>
      <c r="F416" s="4">
        <v>100</v>
      </c>
      <c r="G416" s="4">
        <v>100</v>
      </c>
      <c r="H416" s="4">
        <v>100</v>
      </c>
      <c r="I416" s="4">
        <v>100</v>
      </c>
      <c r="J416" s="4">
        <v>100</v>
      </c>
    </row>
    <row r="417" spans="1:10" x14ac:dyDescent="0.25">
      <c r="A417" s="1" t="s">
        <v>278</v>
      </c>
    </row>
    <row r="418" spans="1:10" x14ac:dyDescent="0.25">
      <c r="A418" s="4" t="s">
        <v>313</v>
      </c>
    </row>
    <row r="419" spans="1:10" x14ac:dyDescent="0.25">
      <c r="A419" s="4" t="s">
        <v>312</v>
      </c>
    </row>
    <row r="422" spans="1:10" x14ac:dyDescent="0.25">
      <c r="A422" s="7" t="s">
        <v>124</v>
      </c>
    </row>
    <row r="423" spans="1:10" x14ac:dyDescent="0.25">
      <c r="A423" s="31" t="s">
        <v>125</v>
      </c>
      <c r="C423" s="4">
        <v>91.84</v>
      </c>
      <c r="D423" s="4">
        <v>91.24</v>
      </c>
      <c r="E423" s="4">
        <v>92.08</v>
      </c>
      <c r="F423" s="4">
        <v>91.03</v>
      </c>
      <c r="G423" s="4">
        <v>92.88</v>
      </c>
      <c r="H423" s="4">
        <v>91.51</v>
      </c>
      <c r="I423" s="4">
        <v>91.1</v>
      </c>
      <c r="J423" s="4">
        <v>89.81</v>
      </c>
    </row>
    <row r="424" spans="1:10" x14ac:dyDescent="0.25">
      <c r="A424" s="1" t="s">
        <v>278</v>
      </c>
    </row>
    <row r="425" spans="1:10" x14ac:dyDescent="0.25">
      <c r="A425" s="4" t="s">
        <v>311</v>
      </c>
    </row>
    <row r="426" spans="1:10" x14ac:dyDescent="0.25">
      <c r="A426" s="4" t="s">
        <v>310</v>
      </c>
    </row>
    <row r="428" spans="1:10" x14ac:dyDescent="0.25">
      <c r="A428" s="31" t="s">
        <v>126</v>
      </c>
      <c r="C428" s="4">
        <v>74.599999999999994</v>
      </c>
      <c r="D428" s="4">
        <v>72.7</v>
      </c>
      <c r="E428" s="4">
        <v>75</v>
      </c>
      <c r="F428" s="4">
        <v>77.5</v>
      </c>
      <c r="G428" s="4">
        <v>78</v>
      </c>
      <c r="H428" s="4">
        <v>81.3</v>
      </c>
      <c r="I428" s="4">
        <v>69.3</v>
      </c>
      <c r="J428" s="4">
        <v>72.900000000000006</v>
      </c>
    </row>
    <row r="429" spans="1:10" x14ac:dyDescent="0.25">
      <c r="A429" s="1" t="s">
        <v>278</v>
      </c>
    </row>
    <row r="430" spans="1:10" x14ac:dyDescent="0.25">
      <c r="A430" s="4" t="s">
        <v>308</v>
      </c>
    </row>
    <row r="432" spans="1:10" x14ac:dyDescent="0.25">
      <c r="A432" s="31" t="s">
        <v>127</v>
      </c>
      <c r="C432" s="4">
        <v>54.6</v>
      </c>
      <c r="D432" s="4">
        <v>53.5</v>
      </c>
      <c r="E432" s="4">
        <v>55.5</v>
      </c>
      <c r="F432" s="4">
        <v>55.4</v>
      </c>
      <c r="G432" s="4">
        <v>53.3</v>
      </c>
      <c r="H432" s="4">
        <v>57.6</v>
      </c>
      <c r="I432" s="4">
        <v>47.8</v>
      </c>
      <c r="J432" s="4">
        <v>51.8</v>
      </c>
    </row>
    <row r="433" spans="1:10" x14ac:dyDescent="0.25">
      <c r="A433" s="1" t="s">
        <v>278</v>
      </c>
    </row>
    <row r="434" spans="1:10" x14ac:dyDescent="0.25">
      <c r="A434" s="4" t="s">
        <v>308</v>
      </c>
    </row>
    <row r="436" spans="1:10" x14ac:dyDescent="0.25">
      <c r="A436" s="31" t="s">
        <v>128</v>
      </c>
      <c r="C436" s="4">
        <v>94.4</v>
      </c>
      <c r="D436" s="4">
        <v>94.68</v>
      </c>
      <c r="E436" s="4">
        <v>95.62</v>
      </c>
      <c r="F436" s="4">
        <v>94.95</v>
      </c>
      <c r="G436" s="4">
        <v>94.83</v>
      </c>
      <c r="H436" s="4">
        <v>94.64</v>
      </c>
      <c r="I436" s="4">
        <v>94.95</v>
      </c>
      <c r="J436" s="4">
        <v>93.53</v>
      </c>
    </row>
    <row r="437" spans="1:10" x14ac:dyDescent="0.25">
      <c r="A437" s="1" t="s">
        <v>278</v>
      </c>
    </row>
    <row r="438" spans="1:10" x14ac:dyDescent="0.25">
      <c r="A438" s="32" t="s">
        <v>309</v>
      </c>
    </row>
    <row r="440" spans="1:10" x14ac:dyDescent="0.25">
      <c r="A440" s="31" t="s">
        <v>129</v>
      </c>
      <c r="C440">
        <v>34.1</v>
      </c>
      <c r="D440">
        <v>31.4</v>
      </c>
      <c r="E440">
        <v>37.6</v>
      </c>
      <c r="F440">
        <v>49.1</v>
      </c>
      <c r="G440">
        <v>31.6</v>
      </c>
      <c r="H440">
        <v>56.2</v>
      </c>
      <c r="I440">
        <v>26.4</v>
      </c>
      <c r="J440">
        <v>36.6</v>
      </c>
    </row>
    <row r="441" spans="1:10" x14ac:dyDescent="0.25">
      <c r="A441" s="1" t="s">
        <v>278</v>
      </c>
    </row>
    <row r="442" spans="1:10" x14ac:dyDescent="0.25">
      <c r="A442" s="4" t="s">
        <v>308</v>
      </c>
    </row>
    <row r="445" spans="1:10" x14ac:dyDescent="0.25">
      <c r="A445" s="7" t="s">
        <v>130</v>
      </c>
    </row>
    <row r="446" spans="1:10" x14ac:dyDescent="0.25">
      <c r="A446" s="31" t="s">
        <v>131</v>
      </c>
    </row>
    <row r="447" spans="1:10" x14ac:dyDescent="0.25">
      <c r="A447" s="31" t="s">
        <v>132</v>
      </c>
      <c r="C447" s="4">
        <v>1</v>
      </c>
      <c r="D447" s="4">
        <v>1</v>
      </c>
      <c r="E447" s="4">
        <v>1</v>
      </c>
      <c r="F447" s="4">
        <v>1</v>
      </c>
      <c r="G447" s="4">
        <v>1</v>
      </c>
      <c r="H447" s="4">
        <v>1</v>
      </c>
      <c r="I447" s="4">
        <v>1</v>
      </c>
      <c r="J447" s="4">
        <v>1</v>
      </c>
    </row>
    <row r="448" spans="1:10" x14ac:dyDescent="0.25">
      <c r="A448" s="1" t="s">
        <v>283</v>
      </c>
    </row>
    <row r="449" spans="1:10" x14ac:dyDescent="0.25">
      <c r="A449" s="4" t="s">
        <v>307</v>
      </c>
    </row>
    <row r="451" spans="1:10" x14ac:dyDescent="0.25">
      <c r="A451" s="31" t="s">
        <v>306</v>
      </c>
      <c r="C451" s="4">
        <v>1</v>
      </c>
      <c r="D451" s="4">
        <v>1</v>
      </c>
      <c r="E451" s="4">
        <v>1</v>
      </c>
      <c r="F451" s="4">
        <v>1</v>
      </c>
      <c r="G451" s="4">
        <v>1</v>
      </c>
      <c r="H451" s="4">
        <v>1</v>
      </c>
      <c r="I451" s="4">
        <v>1</v>
      </c>
      <c r="J451" s="4">
        <v>1</v>
      </c>
    </row>
    <row r="452" spans="1:10" x14ac:dyDescent="0.25">
      <c r="A452" s="1" t="s">
        <v>278</v>
      </c>
    </row>
    <row r="453" spans="1:10" x14ac:dyDescent="0.25">
      <c r="A453" s="4" t="s">
        <v>305</v>
      </c>
    </row>
    <row r="455" spans="1:10" x14ac:dyDescent="0.25">
      <c r="A455" s="31" t="s">
        <v>134</v>
      </c>
      <c r="C455" s="4">
        <v>1</v>
      </c>
      <c r="D455" s="4">
        <v>1</v>
      </c>
      <c r="E455" s="4">
        <v>1</v>
      </c>
      <c r="F455" s="4">
        <v>1</v>
      </c>
      <c r="G455" s="4">
        <v>1</v>
      </c>
      <c r="H455" s="4">
        <v>1</v>
      </c>
      <c r="I455" s="4">
        <v>1</v>
      </c>
      <c r="J455" s="4">
        <v>1</v>
      </c>
    </row>
    <row r="456" spans="1:10" x14ac:dyDescent="0.25">
      <c r="A456" s="1" t="s">
        <v>278</v>
      </c>
    </row>
    <row r="457" spans="1:10" x14ac:dyDescent="0.25">
      <c r="A457" s="4" t="s">
        <v>305</v>
      </c>
    </row>
    <row r="459" spans="1:10" x14ac:dyDescent="0.25">
      <c r="A459" s="31" t="s">
        <v>135</v>
      </c>
      <c r="C459" s="4">
        <v>1</v>
      </c>
      <c r="D459" s="4">
        <v>1</v>
      </c>
      <c r="E459" s="4">
        <v>1</v>
      </c>
      <c r="F459" s="4">
        <v>1</v>
      </c>
      <c r="G459" s="4">
        <v>1</v>
      </c>
      <c r="H459" s="4">
        <v>1</v>
      </c>
      <c r="I459" s="4">
        <v>1</v>
      </c>
      <c r="J459" s="4">
        <v>1</v>
      </c>
    </row>
    <row r="460" spans="1:10" x14ac:dyDescent="0.25">
      <c r="A460" s="1" t="s">
        <v>278</v>
      </c>
    </row>
    <row r="461" spans="1:10" x14ac:dyDescent="0.25">
      <c r="A461" s="4" t="s">
        <v>305</v>
      </c>
    </row>
    <row r="463" spans="1:10" x14ac:dyDescent="0.25">
      <c r="A463" s="31" t="s">
        <v>136</v>
      </c>
      <c r="C463" s="4">
        <v>1</v>
      </c>
      <c r="D463" s="4">
        <v>1</v>
      </c>
      <c r="E463" s="4">
        <v>1</v>
      </c>
      <c r="F463" s="4">
        <v>1</v>
      </c>
      <c r="G463" s="4">
        <v>1</v>
      </c>
      <c r="H463" s="4">
        <v>1</v>
      </c>
      <c r="I463" s="4">
        <v>1</v>
      </c>
      <c r="J463" s="4">
        <v>1</v>
      </c>
    </row>
    <row r="464" spans="1:10" x14ac:dyDescent="0.25">
      <c r="A464" s="1" t="s">
        <v>278</v>
      </c>
    </row>
    <row r="465" spans="1:10" x14ac:dyDescent="0.25">
      <c r="A465" s="4" t="s">
        <v>305</v>
      </c>
    </row>
    <row r="467" spans="1:10" x14ac:dyDescent="0.25">
      <c r="A467" s="31" t="s">
        <v>137</v>
      </c>
      <c r="C467" s="4">
        <v>1</v>
      </c>
      <c r="D467" s="4">
        <v>1</v>
      </c>
      <c r="E467" s="4">
        <v>1</v>
      </c>
      <c r="F467" s="4">
        <v>1</v>
      </c>
      <c r="G467" s="4">
        <v>1</v>
      </c>
      <c r="H467" s="4">
        <v>1</v>
      </c>
      <c r="I467" s="4">
        <v>1</v>
      </c>
      <c r="J467" s="4">
        <v>1</v>
      </c>
    </row>
    <row r="468" spans="1:10" x14ac:dyDescent="0.25">
      <c r="A468" s="1" t="s">
        <v>278</v>
      </c>
    </row>
    <row r="469" spans="1:10" x14ac:dyDescent="0.25">
      <c r="A469" s="4" t="s">
        <v>305</v>
      </c>
    </row>
    <row r="471" spans="1:10" x14ac:dyDescent="0.25">
      <c r="A471" s="31" t="s">
        <v>138</v>
      </c>
      <c r="C471"/>
      <c r="D471"/>
    </row>
    <row r="472" spans="1:10" x14ac:dyDescent="0.25">
      <c r="A472" s="1" t="s">
        <v>284</v>
      </c>
    </row>
    <row r="474" spans="1:10" x14ac:dyDescent="0.25">
      <c r="A474" s="31" t="s">
        <v>139</v>
      </c>
    </row>
    <row r="475" spans="1:10" x14ac:dyDescent="0.25">
      <c r="A475" s="1" t="s">
        <v>284</v>
      </c>
    </row>
    <row r="477" spans="1:10" x14ac:dyDescent="0.25">
      <c r="A477" s="31" t="s">
        <v>140</v>
      </c>
      <c r="C477" s="4">
        <v>14.1</v>
      </c>
      <c r="D477" s="4">
        <v>21.9</v>
      </c>
      <c r="E477" s="4">
        <v>13.6</v>
      </c>
      <c r="F477" s="4">
        <v>22.9</v>
      </c>
      <c r="G477" s="4">
        <v>19.2</v>
      </c>
      <c r="H477" s="4">
        <v>18.7</v>
      </c>
      <c r="I477" s="4">
        <v>28.5</v>
      </c>
      <c r="J477" s="4">
        <v>25.1</v>
      </c>
    </row>
    <row r="478" spans="1:10" x14ac:dyDescent="0.25">
      <c r="A478" s="1" t="s">
        <v>278</v>
      </c>
    </row>
    <row r="479" spans="1:10" x14ac:dyDescent="0.25">
      <c r="A479" s="4" t="s">
        <v>304</v>
      </c>
    </row>
    <row r="480" spans="1:10" x14ac:dyDescent="0.25">
      <c r="A480" s="4" t="s">
        <v>303</v>
      </c>
    </row>
    <row r="481" spans="1:10" x14ac:dyDescent="0.25">
      <c r="A481" s="4" t="s">
        <v>302</v>
      </c>
    </row>
    <row r="483" spans="1:10" x14ac:dyDescent="0.25">
      <c r="A483" s="4" t="s">
        <v>301</v>
      </c>
    </row>
    <row r="484" spans="1:10" x14ac:dyDescent="0.25">
      <c r="A484" s="4" t="s">
        <v>3</v>
      </c>
    </row>
    <row r="485" spans="1:10" x14ac:dyDescent="0.25">
      <c r="A485" s="4" t="s">
        <v>4</v>
      </c>
    </row>
    <row r="486" spans="1:10" x14ac:dyDescent="0.25">
      <c r="A486" s="4" t="s">
        <v>2</v>
      </c>
    </row>
    <row r="488" spans="1:10" x14ac:dyDescent="0.25">
      <c r="A488" s="7" t="s">
        <v>141</v>
      </c>
    </row>
    <row r="489" spans="1:10" x14ac:dyDescent="0.25">
      <c r="A489" s="31" t="s">
        <v>142</v>
      </c>
      <c r="C489" s="4">
        <v>1</v>
      </c>
      <c r="D489" s="4">
        <v>1</v>
      </c>
      <c r="E489" s="4">
        <v>1</v>
      </c>
      <c r="F489" s="4">
        <v>1</v>
      </c>
      <c r="G489" s="4">
        <v>1</v>
      </c>
      <c r="H489" s="4">
        <v>1</v>
      </c>
      <c r="I489" s="4">
        <v>1</v>
      </c>
      <c r="J489" s="4">
        <v>1</v>
      </c>
    </row>
    <row r="490" spans="1:10" x14ac:dyDescent="0.25">
      <c r="A490" s="1" t="s">
        <v>278</v>
      </c>
    </row>
    <row r="491" spans="1:10" x14ac:dyDescent="0.25">
      <c r="A491" s="4" t="s">
        <v>443</v>
      </c>
    </row>
    <row r="493" spans="1:10" x14ac:dyDescent="0.25">
      <c r="A493" s="31" t="s">
        <v>143</v>
      </c>
      <c r="C493" s="4">
        <v>1</v>
      </c>
      <c r="D493" s="4">
        <v>1</v>
      </c>
      <c r="E493" s="4">
        <v>1</v>
      </c>
      <c r="F493" s="4">
        <v>1</v>
      </c>
      <c r="G493" s="4">
        <v>1</v>
      </c>
      <c r="H493" s="4">
        <v>1</v>
      </c>
      <c r="I493" s="4">
        <v>1</v>
      </c>
      <c r="J493" s="4">
        <v>1</v>
      </c>
    </row>
    <row r="494" spans="1:10" x14ac:dyDescent="0.25">
      <c r="A494" s="1" t="s">
        <v>278</v>
      </c>
    </row>
    <row r="495" spans="1:10" x14ac:dyDescent="0.25">
      <c r="A495" s="4" t="s">
        <v>444</v>
      </c>
    </row>
    <row r="496" spans="1:10" x14ac:dyDescent="0.25">
      <c r="A496" s="4" t="s">
        <v>300</v>
      </c>
    </row>
    <row r="498" spans="1:10" x14ac:dyDescent="0.25">
      <c r="A498" s="31" t="s">
        <v>144</v>
      </c>
      <c r="C498" s="4">
        <v>1</v>
      </c>
      <c r="D498" s="4">
        <v>1</v>
      </c>
      <c r="E498" s="4">
        <v>1</v>
      </c>
      <c r="F498" s="4">
        <v>1</v>
      </c>
      <c r="G498" s="4">
        <v>1</v>
      </c>
      <c r="H498" s="4">
        <v>1</v>
      </c>
      <c r="I498" s="4">
        <v>1</v>
      </c>
      <c r="J498" s="4">
        <v>1</v>
      </c>
    </row>
    <row r="499" spans="1:10" x14ac:dyDescent="0.25">
      <c r="A499" s="1" t="s">
        <v>278</v>
      </c>
    </row>
    <row r="500" spans="1:10" x14ac:dyDescent="0.25">
      <c r="A500" s="4" t="s">
        <v>299</v>
      </c>
    </row>
    <row r="501" spans="1:10" x14ac:dyDescent="0.25">
      <c r="A501" s="4" t="s">
        <v>298</v>
      </c>
    </row>
    <row r="503" spans="1:10" x14ac:dyDescent="0.25">
      <c r="A503" s="31" t="s">
        <v>145</v>
      </c>
      <c r="C503" s="4">
        <v>1</v>
      </c>
      <c r="D503" s="4">
        <v>1</v>
      </c>
      <c r="E503" s="4">
        <v>1</v>
      </c>
      <c r="F503" s="4">
        <v>1</v>
      </c>
      <c r="G503" s="4">
        <v>1</v>
      </c>
      <c r="H503" s="4">
        <v>1</v>
      </c>
      <c r="I503" s="4">
        <v>1</v>
      </c>
      <c r="J503" s="4">
        <v>1</v>
      </c>
    </row>
    <row r="504" spans="1:10" x14ac:dyDescent="0.25">
      <c r="A504" s="1" t="s">
        <v>297</v>
      </c>
    </row>
    <row r="506" spans="1:10" x14ac:dyDescent="0.25">
      <c r="A506" s="31" t="s">
        <v>146</v>
      </c>
      <c r="C506" s="4">
        <v>1</v>
      </c>
      <c r="D506" s="4">
        <v>1</v>
      </c>
      <c r="E506" s="4">
        <v>1</v>
      </c>
      <c r="F506" s="4">
        <v>1</v>
      </c>
      <c r="G506" s="4">
        <v>1</v>
      </c>
      <c r="H506" s="4">
        <v>1</v>
      </c>
      <c r="I506" s="4">
        <v>1</v>
      </c>
      <c r="J506" s="4">
        <v>1</v>
      </c>
    </row>
    <row r="507" spans="1:10" x14ac:dyDescent="0.25">
      <c r="A507" s="1" t="s">
        <v>278</v>
      </c>
    </row>
    <row r="508" spans="1:10" x14ac:dyDescent="0.25">
      <c r="A508" s="4" t="s">
        <v>296</v>
      </c>
    </row>
    <row r="510" spans="1:10" x14ac:dyDescent="0.25">
      <c r="A510" s="31" t="s">
        <v>147</v>
      </c>
    </row>
    <row r="511" spans="1:10" x14ac:dyDescent="0.25">
      <c r="A511" s="1" t="s">
        <v>295</v>
      </c>
    </row>
    <row r="513" spans="1:10" x14ac:dyDescent="0.25">
      <c r="A513" s="31" t="s">
        <v>294</v>
      </c>
      <c r="C513" s="4">
        <v>1</v>
      </c>
      <c r="D513" s="4">
        <v>1</v>
      </c>
      <c r="E513" s="4">
        <v>1</v>
      </c>
      <c r="F513" s="4">
        <v>1</v>
      </c>
      <c r="G513" s="4">
        <v>1</v>
      </c>
      <c r="H513" s="4">
        <v>1</v>
      </c>
      <c r="I513" s="4">
        <v>1</v>
      </c>
      <c r="J513" s="4">
        <v>1</v>
      </c>
    </row>
    <row r="514" spans="1:10" x14ac:dyDescent="0.25">
      <c r="A514" s="1" t="s">
        <v>278</v>
      </c>
    </row>
    <row r="515" spans="1:10" x14ac:dyDescent="0.25">
      <c r="A515" s="4" t="s">
        <v>293</v>
      </c>
    </row>
    <row r="517" spans="1:10" x14ac:dyDescent="0.25">
      <c r="A517" s="31" t="s">
        <v>292</v>
      </c>
      <c r="C517" s="4">
        <v>1</v>
      </c>
      <c r="D517" s="4">
        <v>1</v>
      </c>
      <c r="E517" s="4">
        <v>1</v>
      </c>
      <c r="F517" s="4">
        <v>1</v>
      </c>
      <c r="G517" s="4">
        <v>1</v>
      </c>
      <c r="H517" s="4">
        <v>1</v>
      </c>
      <c r="I517" s="4">
        <v>1</v>
      </c>
      <c r="J517" s="4">
        <v>1</v>
      </c>
    </row>
    <row r="518" spans="1:10" x14ac:dyDescent="0.25">
      <c r="A518" s="1" t="s">
        <v>278</v>
      </c>
    </row>
    <row r="519" spans="1:10" x14ac:dyDescent="0.25">
      <c r="A519" s="4" t="s">
        <v>291</v>
      </c>
    </row>
    <row r="520" spans="1:10" x14ac:dyDescent="0.25">
      <c r="A520" s="4" t="s">
        <v>290</v>
      </c>
    </row>
    <row r="522" spans="1:10" x14ac:dyDescent="0.25">
      <c r="A522" s="31" t="s">
        <v>218</v>
      </c>
      <c r="C522" s="4">
        <v>101</v>
      </c>
      <c r="D522" s="4">
        <v>76.099999999999994</v>
      </c>
      <c r="E522" s="4">
        <v>63.5</v>
      </c>
      <c r="F522" s="4">
        <v>110.4</v>
      </c>
      <c r="G522" s="4">
        <v>113.4</v>
      </c>
      <c r="H522" s="4">
        <v>74.5</v>
      </c>
      <c r="I522" s="4">
        <v>336.8</v>
      </c>
      <c r="J522" s="4">
        <v>137.69999999999999</v>
      </c>
    </row>
    <row r="523" spans="1:10" x14ac:dyDescent="0.25">
      <c r="A523" s="1" t="s">
        <v>278</v>
      </c>
    </row>
    <row r="524" spans="1:10" x14ac:dyDescent="0.25">
      <c r="A524" s="4" t="s">
        <v>289</v>
      </c>
    </row>
    <row r="525" spans="1:10" x14ac:dyDescent="0.25">
      <c r="A525" s="32" t="s">
        <v>288</v>
      </c>
    </row>
    <row r="527" spans="1:10" x14ac:dyDescent="0.25">
      <c r="A527" s="31" t="s">
        <v>148</v>
      </c>
      <c r="C527" s="4">
        <v>63.8</v>
      </c>
      <c r="D527" s="4">
        <v>38.299999999999997</v>
      </c>
      <c r="E527" s="4">
        <v>12.8</v>
      </c>
      <c r="F527" s="4">
        <v>3.9</v>
      </c>
      <c r="G527" s="4">
        <v>2.6</v>
      </c>
      <c r="H527" s="4">
        <v>8.1999999999999993</v>
      </c>
      <c r="I527" s="4">
        <v>24.6</v>
      </c>
      <c r="J527" s="4">
        <v>5.4</v>
      </c>
    </row>
    <row r="528" spans="1:10" x14ac:dyDescent="0.25">
      <c r="A528" s="1" t="s">
        <v>283</v>
      </c>
    </row>
    <row r="529" spans="1:1" x14ac:dyDescent="0.25">
      <c r="A529" s="4" t="s">
        <v>287</v>
      </c>
    </row>
    <row r="530" spans="1:1" x14ac:dyDescent="0.25">
      <c r="A530" s="4" t="s">
        <v>286</v>
      </c>
    </row>
    <row r="532" spans="1:1" x14ac:dyDescent="0.25">
      <c r="A532" s="7" t="s">
        <v>149</v>
      </c>
    </row>
    <row r="533" spans="1:1" x14ac:dyDescent="0.25">
      <c r="A533" s="31" t="s">
        <v>285</v>
      </c>
    </row>
    <row r="534" spans="1:1" x14ac:dyDescent="0.25">
      <c r="A534" s="1" t="s">
        <v>284</v>
      </c>
    </row>
    <row r="536" spans="1:1" x14ac:dyDescent="0.25">
      <c r="A536" s="31" t="s">
        <v>151</v>
      </c>
    </row>
    <row r="537" spans="1:1" x14ac:dyDescent="0.25">
      <c r="A537" s="1" t="s">
        <v>284</v>
      </c>
    </row>
    <row r="539" spans="1:1" x14ac:dyDescent="0.25">
      <c r="A539" s="31" t="s">
        <v>152</v>
      </c>
    </row>
    <row r="540" spans="1:1" x14ac:dyDescent="0.25">
      <c r="A540" s="1" t="s">
        <v>284</v>
      </c>
    </row>
    <row r="542" spans="1:1" x14ac:dyDescent="0.25">
      <c r="A542" s="31" t="s">
        <v>153</v>
      </c>
    </row>
    <row r="543" spans="1:1" x14ac:dyDescent="0.25">
      <c r="A543" s="1" t="s">
        <v>280</v>
      </c>
    </row>
    <row r="545" spans="1:10" x14ac:dyDescent="0.25">
      <c r="A545" s="31" t="s">
        <v>154</v>
      </c>
      <c r="C545" s="4">
        <v>1</v>
      </c>
      <c r="D545" s="4">
        <v>1</v>
      </c>
      <c r="E545" s="4">
        <v>1</v>
      </c>
      <c r="F545" s="4">
        <v>1</v>
      </c>
      <c r="G545" s="4">
        <v>1</v>
      </c>
      <c r="H545" s="4">
        <v>1</v>
      </c>
      <c r="I545" s="4">
        <v>1</v>
      </c>
      <c r="J545" s="4">
        <v>1</v>
      </c>
    </row>
    <row r="546" spans="1:10" x14ac:dyDescent="0.25">
      <c r="A546" s="1" t="s">
        <v>283</v>
      </c>
    </row>
    <row r="547" spans="1:10" x14ac:dyDescent="0.25">
      <c r="A547" s="4" t="s">
        <v>282</v>
      </c>
    </row>
    <row r="550" spans="1:10" x14ac:dyDescent="0.25">
      <c r="A550" s="7" t="s">
        <v>281</v>
      </c>
    </row>
    <row r="551" spans="1:10" x14ac:dyDescent="0.25">
      <c r="A551" s="31" t="s">
        <v>155</v>
      </c>
    </row>
    <row r="552" spans="1:10" x14ac:dyDescent="0.25">
      <c r="A552" s="1" t="s">
        <v>280</v>
      </c>
    </row>
    <row r="554" spans="1:10" x14ac:dyDescent="0.25">
      <c r="A554" s="31" t="s">
        <v>156</v>
      </c>
      <c r="C554" s="4">
        <v>1.8</v>
      </c>
      <c r="D554" s="4">
        <v>1.7</v>
      </c>
      <c r="E554" s="4">
        <v>1.7</v>
      </c>
      <c r="F554" s="4">
        <v>4.4000000000000004</v>
      </c>
      <c r="G554" s="4">
        <v>1.9</v>
      </c>
      <c r="H554" s="4">
        <v>1.7</v>
      </c>
      <c r="I554" s="4">
        <v>1.6</v>
      </c>
      <c r="J554" s="4">
        <v>1.8</v>
      </c>
    </row>
    <row r="555" spans="1:10" x14ac:dyDescent="0.25">
      <c r="A555" s="1" t="s">
        <v>279</v>
      </c>
    </row>
    <row r="558" spans="1:10" x14ac:dyDescent="0.25">
      <c r="A558" s="31" t="s">
        <v>157</v>
      </c>
      <c r="C558" s="4">
        <v>7.6</v>
      </c>
      <c r="D558" s="4">
        <v>6</v>
      </c>
      <c r="E558" s="4">
        <v>6.5</v>
      </c>
      <c r="F558" s="4">
        <v>6.4</v>
      </c>
      <c r="G558" s="4">
        <v>3.9</v>
      </c>
      <c r="H558" s="4">
        <v>6.1</v>
      </c>
      <c r="I558" s="4">
        <v>4.9000000000000004</v>
      </c>
      <c r="J558" s="4">
        <v>6.2</v>
      </c>
    </row>
    <row r="559" spans="1:10" x14ac:dyDescent="0.25">
      <c r="A559" s="1" t="s">
        <v>278</v>
      </c>
    </row>
    <row r="560" spans="1:10" x14ac:dyDescent="0.25">
      <c r="A560" s="1" t="s">
        <v>277</v>
      </c>
    </row>
  </sheetData>
  <hyperlinks>
    <hyperlink ref="A31" r:id="rId1" xr:uid="{2EC1C461-BB5B-4A65-8669-D3BCADB6C202}"/>
    <hyperlink ref="A128" r:id="rId2" xr:uid="{E037DCF6-184D-4390-AF35-2F78C5282E95}"/>
    <hyperlink ref="A438" r:id="rId3" location="2-year-olds" display="https://www.health.gov.au/health-topics/immunisation/childhood-immunisation-coverage/current-coverage-data-tables-for-all-children - 2-year-olds" xr:uid="{0DF0193E-FA50-444E-84F6-4D710F7B39F4}"/>
    <hyperlink ref="A525" r:id="rId4" xr:uid="{E726DF58-EF19-4D31-BB32-147CC49E11EB}"/>
    <hyperlink ref="A73" r:id="rId5" xr:uid="{12F14FDE-8050-4D5A-988F-AEEE1F9A7847}"/>
  </hyperlinks>
  <pageMargins left="0.7" right="0.7" top="0.75" bottom="0.75" header="0.3" footer="0.3"/>
  <pageSetup paperSize="9" orientation="portrait" r:id="rId6"/>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Measures Raw</vt:lpstr>
      <vt:lpstr>Measure List</vt:lpstr>
      <vt:lpstr>Measures Weighted</vt:lpstr>
      <vt:lpstr>Subdom 10 point</vt:lpstr>
      <vt:lpstr>Subdomain</vt:lpstr>
      <vt:lpstr>Domain</vt:lpstr>
      <vt:lpstr>Foundational Capacities</vt:lpstr>
      <vt:lpstr>Sources</vt: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Ryzen</dc:creator>
  <cp:lastModifiedBy>Phu Do</cp:lastModifiedBy>
  <dcterms:created xsi:type="dcterms:W3CDTF">2020-09-02T07:03:13Z</dcterms:created>
  <dcterms:modified xsi:type="dcterms:W3CDTF">2022-06-16T05:46:36Z</dcterms:modified>
</cp:coreProperties>
</file>