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17"/>
  <workbookPr/>
  <mc:AlternateContent xmlns:mc="http://schemas.openxmlformats.org/markup-compatibility/2006">
    <mc:Choice Requires="x15">
      <x15ac:absPath xmlns:x15ac="http://schemas.microsoft.com/office/spreadsheetml/2010/11/ac" url="\\ad.helsinki.fi\home\v\vgtwort\Desktop\Anne\"/>
    </mc:Choice>
  </mc:AlternateContent>
  <xr:revisionPtr revIDLastSave="0" documentId="11_836E74D6D6E64AE0BF4B0DDDCEAE88EB4BF1B40E" xr6:coauthVersionLast="47" xr6:coauthVersionMax="47" xr10:uidLastSave="{00000000-0000-0000-0000-000000000000}"/>
  <bookViews>
    <workbookView xWindow="0" yWindow="0" windowWidth="28800" windowHeight="12300" firstSheet="1" activeTab="1" xr2:uid="{00000000-000D-0000-FFFF-FFFF00000000}"/>
  </bookViews>
  <sheets>
    <sheet name="Baiting_stats" sheetId="1" r:id="rId1"/>
    <sheet name="Final Assembly Stats" sheetId="2" r:id="rId2"/>
    <sheet name="Final BUSCO Stat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" l="1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3" i="1"/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3" i="1"/>
</calcChain>
</file>

<file path=xl/sharedStrings.xml><?xml version="1.0" encoding="utf-8"?>
<sst xmlns="http://schemas.openxmlformats.org/spreadsheetml/2006/main" count="113" uniqueCount="61">
  <si>
    <t>Round 1</t>
  </si>
  <si>
    <t>Round 2</t>
  </si>
  <si>
    <t>Sample</t>
  </si>
  <si>
    <t>Total Number of Reads</t>
  </si>
  <si>
    <t>Reads Baited</t>
  </si>
  <si>
    <t>% of Total Reads Baited</t>
  </si>
  <si>
    <t>% Increase in Baited Reads</t>
  </si>
  <si>
    <t>Notes</t>
  </si>
  <si>
    <t>SRR1549529</t>
  </si>
  <si>
    <t>SRR1552228</t>
  </si>
  <si>
    <t>SRR3102172</t>
  </si>
  <si>
    <t>SRR6313533</t>
  </si>
  <si>
    <t>SRR4032069</t>
  </si>
  <si>
    <t>SRR6313540</t>
  </si>
  <si>
    <t>SRR4032061</t>
  </si>
  <si>
    <t>SRR4032023</t>
  </si>
  <si>
    <t>SRR4032004</t>
  </si>
  <si>
    <t>SRR3103847</t>
  </si>
  <si>
    <t>SRR7162652</t>
  </si>
  <si>
    <t>SRR7162650</t>
  </si>
  <si>
    <t>SRR6679362</t>
  </si>
  <si>
    <t>SRR1552518</t>
  </si>
  <si>
    <t>SAMN08826815</t>
  </si>
  <si>
    <t>SAMN06758611</t>
  </si>
  <si>
    <t>-</t>
  </si>
  <si>
    <t>None of the assembled contigs matched Spiroplasma. False positive?</t>
  </si>
  <si>
    <t>Species</t>
  </si>
  <si>
    <t>Number of Baited Reads</t>
  </si>
  <si>
    <t>% of Total Reads</t>
  </si>
  <si>
    <t>Total Assembly Size (bp)</t>
  </si>
  <si>
    <t>Number of Contigs</t>
  </si>
  <si>
    <t>Largest Contig (bp)</t>
  </si>
  <si>
    <t>Shortest Contig (bp)</t>
  </si>
  <si>
    <t>Average Contig Size (bp)</t>
  </si>
  <si>
    <t>GC content</t>
  </si>
  <si>
    <t>N50</t>
  </si>
  <si>
    <t>N90</t>
  </si>
  <si>
    <t>Danaus plexippus - Texas</t>
  </si>
  <si>
    <t>Danaus plexippus - Belize</t>
  </si>
  <si>
    <t>Heliconius congener</t>
  </si>
  <si>
    <t>Heliconius erato emma</t>
  </si>
  <si>
    <t>Heliconius erato erato</t>
  </si>
  <si>
    <t>Heliconius erato favorinus</t>
  </si>
  <si>
    <t>Heliconius erato hydara</t>
  </si>
  <si>
    <t>Heliconius erato petiverana</t>
  </si>
  <si>
    <t>Heliconius erato phyllis</t>
  </si>
  <si>
    <t>Heliconius ethilla narcaea</t>
  </si>
  <si>
    <t>Heliconius hecale</t>
  </si>
  <si>
    <t>Heliconius ismenius</t>
  </si>
  <si>
    <t>Jalmenus Evagoras</t>
  </si>
  <si>
    <t>Danaus chrysippus-Australia</t>
  </si>
  <si>
    <t>Female Kitengela Danaus chrysippus - Kenya</t>
  </si>
  <si>
    <t>Antheraea yamamai</t>
  </si>
  <si>
    <t>NA</t>
  </si>
  <si>
    <t>Complete</t>
  </si>
  <si>
    <t>Complete and Single-copy</t>
  </si>
  <si>
    <t>Complete and Duplicated</t>
  </si>
  <si>
    <t>Fragmented</t>
  </si>
  <si>
    <t>Missing</t>
  </si>
  <si>
    <t>Total Searched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</si>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</sst>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000%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165" fontId="0" fillId="0" borderId="0" xfId="1" applyNumberFormat="1" applyFont="1"/>
    <xf numFmtId="10" fontId="0" fillId="0" borderId="0" xfId="2" applyNumberFormat="1" applyFont="1"/>
    <xf numFmtId="165" fontId="0" fillId="0" borderId="0" xfId="1" quotePrefix="1" applyNumberFormat="1" applyFont="1"/>
    <xf numFmtId="166" fontId="0" fillId="0" borderId="0" xfId="2" applyNumberFormat="1" applyFont="1" applyFill="1"/>
    <xf numFmtId="10" fontId="0" fillId="0" borderId="0" xfId="2" applyNumberFormat="1" applyFont="1" applyFill="1"/>
    <xf numFmtId="10" fontId="0" fillId="0" borderId="0" xfId="0" applyNumberFormat="1"/>
    <xf numFmtId="0" fontId="2" fillId="0" borderId="0" xfId="0" applyFont="1" applyAlignment="1">
      <alignment horizontal="center" wrapText="1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workbookViewId="0">
      <selection activeCell="G30" sqref="G30"/>
    </sheetView>
  </sheetViews>
  <sheetFormatPr defaultRowHeight="15"/>
  <cols>
    <col min="1" max="1" width="14.5703125" bestFit="1" customWidth="1"/>
    <col min="2" max="2" width="15.28515625" bestFit="1" customWidth="1"/>
    <col min="3" max="3" width="14.28515625" bestFit="1" customWidth="1"/>
    <col min="5" max="5" width="12.5703125" bestFit="1" customWidth="1"/>
  </cols>
  <sheetData>
    <row r="1" spans="1:8">
      <c r="A1" s="1"/>
      <c r="B1" s="1"/>
      <c r="C1" s="10" t="s">
        <v>0</v>
      </c>
      <c r="D1" s="10"/>
      <c r="E1" s="10" t="s">
        <v>1</v>
      </c>
      <c r="F1" s="10"/>
      <c r="G1" s="10"/>
      <c r="H1" s="2"/>
    </row>
    <row r="2" spans="1:8" ht="60">
      <c r="A2" s="1" t="s">
        <v>2</v>
      </c>
      <c r="B2" s="1" t="s">
        <v>3</v>
      </c>
      <c r="C2" s="1" t="s">
        <v>4</v>
      </c>
      <c r="D2" s="1" t="s">
        <v>5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t="s">
        <v>8</v>
      </c>
      <c r="B3" s="4">
        <v>23302678</v>
      </c>
      <c r="C3" s="4">
        <v>1415488</v>
      </c>
      <c r="D3" s="5">
        <f>C3/B3</f>
        <v>6.0743576339165828E-2</v>
      </c>
      <c r="E3" s="4">
        <v>1604496</v>
      </c>
      <c r="F3" s="5">
        <f>E3/B3</f>
        <v>6.8854575426910161E-2</v>
      </c>
      <c r="G3" s="5">
        <f>(E3-C3)/B3</f>
        <v>8.110999087744335E-3</v>
      </c>
    </row>
    <row r="4" spans="1:8">
      <c r="A4" t="s">
        <v>9</v>
      </c>
      <c r="B4" s="4">
        <v>18359340</v>
      </c>
      <c r="C4" s="4">
        <v>94696</v>
      </c>
      <c r="D4" s="5">
        <f t="shared" ref="D4:D18" si="0">C4/B4</f>
        <v>5.1579196202042122E-3</v>
      </c>
      <c r="E4" s="4">
        <v>97772</v>
      </c>
      <c r="F4" s="5">
        <f t="shared" ref="F4:F17" si="1">E4/B4</f>
        <v>5.3254637693947605E-3</v>
      </c>
      <c r="G4" s="5">
        <f t="shared" ref="G4:G17" si="2">(E4-C4)/B4</f>
        <v>1.6754414919054826E-4</v>
      </c>
    </row>
    <row r="5" spans="1:8">
      <c r="A5" t="s">
        <v>10</v>
      </c>
      <c r="B5" s="4">
        <v>114006486</v>
      </c>
      <c r="C5" s="4">
        <v>325407</v>
      </c>
      <c r="D5" s="5">
        <f t="shared" si="0"/>
        <v>2.8542849746285488E-3</v>
      </c>
      <c r="E5" s="4">
        <v>271100</v>
      </c>
      <c r="F5" s="5">
        <f t="shared" si="1"/>
        <v>2.3779348834591743E-3</v>
      </c>
      <c r="G5" s="5">
        <f t="shared" si="2"/>
        <v>-4.7635009116937436E-4</v>
      </c>
    </row>
    <row r="6" spans="1:8">
      <c r="A6" t="s">
        <v>11</v>
      </c>
      <c r="B6" s="4">
        <v>112298790</v>
      </c>
      <c r="C6" s="4">
        <v>6039392</v>
      </c>
      <c r="D6" s="5">
        <f t="shared" si="0"/>
        <v>5.3779671179003799E-2</v>
      </c>
      <c r="E6" s="4">
        <v>6455297</v>
      </c>
      <c r="F6" s="5">
        <f t="shared" si="1"/>
        <v>5.7483228447964579E-2</v>
      </c>
      <c r="G6" s="5">
        <f t="shared" si="2"/>
        <v>3.7035572689607787E-3</v>
      </c>
    </row>
    <row r="7" spans="1:8">
      <c r="A7" t="s">
        <v>12</v>
      </c>
      <c r="B7" s="4">
        <v>129225852</v>
      </c>
      <c r="C7" s="4">
        <v>114762</v>
      </c>
      <c r="D7" s="5">
        <f t="shared" si="0"/>
        <v>8.8807307689486154E-4</v>
      </c>
      <c r="E7" s="4">
        <v>105744</v>
      </c>
      <c r="F7" s="5">
        <f t="shared" si="1"/>
        <v>8.1828827872614841E-4</v>
      </c>
      <c r="G7" s="5">
        <f t="shared" si="2"/>
        <v>-6.9784798168713179E-5</v>
      </c>
    </row>
    <row r="8" spans="1:8">
      <c r="A8" t="s">
        <v>13</v>
      </c>
      <c r="B8" s="4">
        <v>117244532</v>
      </c>
      <c r="C8" s="4">
        <v>299705</v>
      </c>
      <c r="D8" s="5">
        <f t="shared" si="0"/>
        <v>2.5562386141811714E-3</v>
      </c>
      <c r="E8" s="4">
        <v>519</v>
      </c>
      <c r="F8" s="5">
        <f t="shared" si="1"/>
        <v>4.4266456707763565E-6</v>
      </c>
      <c r="G8" s="5">
        <f t="shared" si="2"/>
        <v>-2.5518119685103949E-3</v>
      </c>
    </row>
    <row r="9" spans="1:8">
      <c r="A9" t="s">
        <v>14</v>
      </c>
      <c r="B9" s="4">
        <v>94376284</v>
      </c>
      <c r="C9" s="4">
        <v>60426</v>
      </c>
      <c r="D9" s="5">
        <f t="shared" si="0"/>
        <v>6.4026678566831471E-4</v>
      </c>
      <c r="E9" s="4">
        <v>28473</v>
      </c>
      <c r="F9" s="5">
        <f t="shared" si="1"/>
        <v>3.016965575800802E-4</v>
      </c>
      <c r="G9" s="5">
        <f t="shared" si="2"/>
        <v>-3.3857022808823456E-4</v>
      </c>
    </row>
    <row r="10" spans="1:8">
      <c r="A10" t="s">
        <v>15</v>
      </c>
      <c r="B10" s="4">
        <v>93983686</v>
      </c>
      <c r="C10" s="4">
        <v>37676</v>
      </c>
      <c r="D10" s="5">
        <f t="shared" si="0"/>
        <v>4.0087808430922786E-4</v>
      </c>
      <c r="E10" s="4">
        <v>108331</v>
      </c>
      <c r="F10" s="5">
        <f t="shared" si="1"/>
        <v>1.1526574941953223E-3</v>
      </c>
      <c r="G10" s="5">
        <f t="shared" si="2"/>
        <v>7.5177940988609452E-4</v>
      </c>
    </row>
    <row r="11" spans="1:8">
      <c r="A11" t="s">
        <v>16</v>
      </c>
      <c r="B11" s="4">
        <v>131735314</v>
      </c>
      <c r="C11" s="4">
        <v>174751</v>
      </c>
      <c r="D11" s="5">
        <f t="shared" si="0"/>
        <v>1.3265311684002969E-3</v>
      </c>
      <c r="E11" s="4">
        <v>201566</v>
      </c>
      <c r="F11" s="5">
        <f t="shared" si="1"/>
        <v>1.5300832698512412E-3</v>
      </c>
      <c r="G11" s="5">
        <f t="shared" si="2"/>
        <v>2.0355210145094429E-4</v>
      </c>
    </row>
    <row r="12" spans="1:8">
      <c r="A12" t="s">
        <v>17</v>
      </c>
      <c r="B12" s="4">
        <v>49430828</v>
      </c>
      <c r="C12" s="4">
        <v>81683</v>
      </c>
      <c r="D12" s="5">
        <f t="shared" si="0"/>
        <v>1.6524708022289249E-3</v>
      </c>
      <c r="E12" s="4">
        <v>67992</v>
      </c>
      <c r="F12" s="5">
        <f t="shared" si="1"/>
        <v>1.3754978977896142E-3</v>
      </c>
      <c r="G12" s="5">
        <f t="shared" si="2"/>
        <v>-2.7697290443931061E-4</v>
      </c>
    </row>
    <row r="13" spans="1:8">
      <c r="A13" t="s">
        <v>18</v>
      </c>
      <c r="B13" s="4">
        <v>98014612</v>
      </c>
      <c r="C13" s="4">
        <v>508248</v>
      </c>
      <c r="D13" s="5">
        <f t="shared" si="0"/>
        <v>5.1854309232994772E-3</v>
      </c>
      <c r="E13" s="4">
        <v>676512</v>
      </c>
      <c r="F13" s="5">
        <f t="shared" si="1"/>
        <v>6.90215454814023E-3</v>
      </c>
      <c r="G13" s="5">
        <f t="shared" si="2"/>
        <v>1.7167236248407534E-3</v>
      </c>
    </row>
    <row r="14" spans="1:8">
      <c r="A14" t="s">
        <v>19</v>
      </c>
      <c r="B14" s="4">
        <v>65776484</v>
      </c>
      <c r="C14" s="4">
        <v>310923</v>
      </c>
      <c r="D14" s="5">
        <f t="shared" si="0"/>
        <v>4.7269629066825766E-3</v>
      </c>
      <c r="E14" s="4">
        <v>316795</v>
      </c>
      <c r="F14" s="5">
        <f t="shared" si="1"/>
        <v>4.8162349328370914E-3</v>
      </c>
      <c r="G14" s="5">
        <f t="shared" si="2"/>
        <v>8.9272026154514435E-5</v>
      </c>
    </row>
    <row r="15" spans="1:8">
      <c r="A15" t="s">
        <v>20</v>
      </c>
      <c r="B15" s="4">
        <v>159335700</v>
      </c>
      <c r="C15" s="4">
        <v>13993</v>
      </c>
      <c r="D15" s="5">
        <f t="shared" si="0"/>
        <v>8.7820871279945418E-5</v>
      </c>
      <c r="E15" s="4">
        <v>77</v>
      </c>
      <c r="F15" s="5">
        <f t="shared" si="1"/>
        <v>4.8325642024982473E-7</v>
      </c>
      <c r="G15" s="5">
        <f t="shared" si="2"/>
        <v>-8.7337614859695596E-5</v>
      </c>
    </row>
    <row r="16" spans="1:8">
      <c r="A16" t="s">
        <v>21</v>
      </c>
      <c r="B16" s="4">
        <v>81477284</v>
      </c>
      <c r="C16" s="4">
        <v>664092</v>
      </c>
      <c r="D16" s="5">
        <f t="shared" si="0"/>
        <v>8.1506398765084018E-3</v>
      </c>
      <c r="E16" s="4">
        <v>696283</v>
      </c>
      <c r="F16" s="5">
        <f t="shared" si="1"/>
        <v>8.545731593114959E-3</v>
      </c>
      <c r="G16" s="5">
        <f t="shared" si="2"/>
        <v>3.9509171660655749E-4</v>
      </c>
    </row>
    <row r="17" spans="1:8">
      <c r="A17" t="s">
        <v>22</v>
      </c>
      <c r="B17" s="4">
        <v>836370700</v>
      </c>
      <c r="C17" s="4">
        <v>26379908</v>
      </c>
      <c r="D17" s="5">
        <f t="shared" si="0"/>
        <v>3.154092796411926E-2</v>
      </c>
      <c r="E17" s="4">
        <v>165201805</v>
      </c>
      <c r="F17" s="5">
        <f t="shared" si="1"/>
        <v>0.19752222907856529</v>
      </c>
      <c r="G17" s="5">
        <f t="shared" si="2"/>
        <v>0.16598130111444603</v>
      </c>
    </row>
    <row r="18" spans="1:8">
      <c r="A18" t="s">
        <v>23</v>
      </c>
      <c r="B18" s="4">
        <v>770362670</v>
      </c>
      <c r="C18" s="4">
        <v>309444</v>
      </c>
      <c r="D18" s="5">
        <f t="shared" si="0"/>
        <v>4.016861305078555E-4</v>
      </c>
      <c r="E18" s="6" t="s">
        <v>24</v>
      </c>
      <c r="F18" s="6" t="s">
        <v>24</v>
      </c>
      <c r="G18" s="6" t="s">
        <v>24</v>
      </c>
      <c r="H18" t="s">
        <v>25</v>
      </c>
    </row>
  </sheetData>
  <mergeCells count="2">
    <mergeCell ref="C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"/>
  <sheetViews>
    <sheetView tabSelected="1" workbookViewId="0">
      <selection activeCell="B19" sqref="B19"/>
    </sheetView>
  </sheetViews>
  <sheetFormatPr defaultRowHeight="15"/>
  <cols>
    <col min="1" max="1" width="14.5703125" bestFit="1" customWidth="1"/>
    <col min="2" max="2" width="41.140625" bestFit="1" customWidth="1"/>
    <col min="3" max="3" width="22.85546875" bestFit="1" customWidth="1"/>
    <col min="4" max="4" width="15.5703125" bestFit="1" customWidth="1"/>
    <col min="5" max="5" width="23" bestFit="1" customWidth="1"/>
    <col min="6" max="7" width="17.85546875" bestFit="1" customWidth="1"/>
    <col min="8" max="8" width="19" bestFit="1" customWidth="1"/>
    <col min="9" max="9" width="23" bestFit="1" customWidth="1"/>
    <col min="10" max="10" width="10.85546875" bestFit="1" customWidth="1"/>
  </cols>
  <sheetData>
    <row r="1" spans="1:12">
      <c r="A1" s="3" t="s">
        <v>2</v>
      </c>
      <c r="B1" s="3" t="s">
        <v>26</v>
      </c>
      <c r="C1" s="3" t="s">
        <v>27</v>
      </c>
      <c r="D1" s="3" t="s">
        <v>28</v>
      </c>
      <c r="E1" s="3" t="s">
        <v>29</v>
      </c>
      <c r="F1" s="3" t="s">
        <v>30</v>
      </c>
      <c r="G1" s="3" t="s">
        <v>31</v>
      </c>
      <c r="H1" s="3" t="s">
        <v>32</v>
      </c>
      <c r="I1" s="3" t="s">
        <v>33</v>
      </c>
      <c r="J1" s="3" t="s">
        <v>34</v>
      </c>
      <c r="K1" s="3" t="s">
        <v>35</v>
      </c>
      <c r="L1" s="3" t="s">
        <v>36</v>
      </c>
    </row>
    <row r="2" spans="1:12">
      <c r="A2" t="s">
        <v>8</v>
      </c>
      <c r="B2" t="s">
        <v>37</v>
      </c>
      <c r="C2">
        <v>1604496</v>
      </c>
      <c r="D2" s="7">
        <v>6.8854575426910161E-2</v>
      </c>
      <c r="E2">
        <v>1120147</v>
      </c>
      <c r="F2">
        <v>905</v>
      </c>
      <c r="G2">
        <v>29862</v>
      </c>
      <c r="H2">
        <v>97</v>
      </c>
      <c r="I2">
        <v>1237</v>
      </c>
      <c r="J2">
        <f>(12+11.9)</f>
        <v>23.9</v>
      </c>
      <c r="K2">
        <v>6874</v>
      </c>
      <c r="L2">
        <v>369</v>
      </c>
    </row>
    <row r="3" spans="1:12">
      <c r="A3" t="s">
        <v>9</v>
      </c>
      <c r="B3" t="s">
        <v>38</v>
      </c>
      <c r="C3">
        <v>97772</v>
      </c>
      <c r="D3" s="7">
        <v>5.3254637693947605E-3</v>
      </c>
      <c r="E3">
        <v>1042892</v>
      </c>
      <c r="F3">
        <v>1047</v>
      </c>
      <c r="G3">
        <v>6331</v>
      </c>
      <c r="H3">
        <v>133</v>
      </c>
      <c r="I3">
        <v>996</v>
      </c>
      <c r="J3">
        <f>(13.6+13.9)</f>
        <v>27.5</v>
      </c>
      <c r="K3">
        <v>1549</v>
      </c>
      <c r="L3">
        <v>428</v>
      </c>
    </row>
    <row r="4" spans="1:12">
      <c r="A4" t="s">
        <v>10</v>
      </c>
      <c r="B4" t="s">
        <v>39</v>
      </c>
      <c r="C4">
        <v>271100</v>
      </c>
      <c r="D4" s="7">
        <v>2.3779348834591743E-3</v>
      </c>
      <c r="E4">
        <v>295150</v>
      </c>
      <c r="F4">
        <v>595</v>
      </c>
      <c r="G4">
        <v>10186</v>
      </c>
      <c r="H4">
        <v>206</v>
      </c>
      <c r="I4">
        <v>496</v>
      </c>
      <c r="J4">
        <f>(14.4+15.3)</f>
        <v>29.700000000000003</v>
      </c>
      <c r="K4">
        <v>565</v>
      </c>
      <c r="L4">
        <v>255</v>
      </c>
    </row>
    <row r="5" spans="1:12">
      <c r="A5" t="s">
        <v>11</v>
      </c>
      <c r="B5" t="s">
        <v>40</v>
      </c>
      <c r="C5">
        <v>6455297</v>
      </c>
      <c r="D5" s="7">
        <v>5.7483228447964579E-2</v>
      </c>
      <c r="E5">
        <v>1091094</v>
      </c>
      <c r="F5">
        <v>561</v>
      </c>
      <c r="G5">
        <v>43689</v>
      </c>
      <c r="H5">
        <v>94</v>
      </c>
      <c r="I5">
        <v>1944</v>
      </c>
      <c r="J5">
        <f>(12+12)</f>
        <v>24</v>
      </c>
      <c r="K5">
        <v>10448</v>
      </c>
      <c r="L5">
        <v>600</v>
      </c>
    </row>
    <row r="6" spans="1:12">
      <c r="A6" t="s">
        <v>12</v>
      </c>
      <c r="B6" t="s">
        <v>41</v>
      </c>
      <c r="C6">
        <v>105744</v>
      </c>
      <c r="D6" s="7">
        <v>8.1828827872614841E-4</v>
      </c>
      <c r="E6">
        <v>286801</v>
      </c>
      <c r="F6">
        <v>591</v>
      </c>
      <c r="G6">
        <v>6647</v>
      </c>
      <c r="H6">
        <v>206</v>
      </c>
      <c r="I6">
        <v>485</v>
      </c>
      <c r="J6">
        <f>(14.5+15.4)</f>
        <v>29.9</v>
      </c>
      <c r="K6">
        <v>547</v>
      </c>
      <c r="L6">
        <v>257</v>
      </c>
    </row>
    <row r="7" spans="1:12">
      <c r="A7" t="s">
        <v>13</v>
      </c>
      <c r="B7" t="s">
        <v>42</v>
      </c>
      <c r="C7">
        <v>519</v>
      </c>
      <c r="D7" s="7">
        <v>4.4266456707763565E-6</v>
      </c>
      <c r="E7">
        <v>14595</v>
      </c>
      <c r="F7">
        <v>39</v>
      </c>
      <c r="G7">
        <v>1214</v>
      </c>
      <c r="H7">
        <v>207</v>
      </c>
      <c r="I7">
        <v>374</v>
      </c>
      <c r="J7">
        <f>(12.8+12.5)</f>
        <v>25.3</v>
      </c>
      <c r="K7">
        <v>360</v>
      </c>
      <c r="L7">
        <v>221</v>
      </c>
    </row>
    <row r="8" spans="1:12">
      <c r="A8" t="s">
        <v>14</v>
      </c>
      <c r="B8" t="s">
        <v>43</v>
      </c>
      <c r="C8">
        <v>28473</v>
      </c>
      <c r="D8" s="7">
        <v>3.016965575800802E-4</v>
      </c>
      <c r="E8">
        <v>257068</v>
      </c>
      <c r="F8">
        <v>557</v>
      </c>
      <c r="G8">
        <v>6560</v>
      </c>
      <c r="H8">
        <v>206</v>
      </c>
      <c r="I8">
        <v>461</v>
      </c>
      <c r="J8">
        <f>(14.8+15.3)</f>
        <v>30.1</v>
      </c>
      <c r="K8">
        <v>516</v>
      </c>
      <c r="L8">
        <v>244</v>
      </c>
    </row>
    <row r="9" spans="1:12">
      <c r="A9" t="s">
        <v>15</v>
      </c>
      <c r="B9" t="s">
        <v>44</v>
      </c>
      <c r="C9">
        <v>108331</v>
      </c>
      <c r="D9" s="7">
        <v>1.1526574941953223E-3</v>
      </c>
      <c r="E9">
        <v>184497</v>
      </c>
      <c r="F9">
        <v>551</v>
      </c>
      <c r="G9">
        <v>1931</v>
      </c>
      <c r="H9">
        <v>169</v>
      </c>
      <c r="I9">
        <v>334</v>
      </c>
      <c r="J9">
        <f>(15.2+15.6)</f>
        <v>30.799999999999997</v>
      </c>
      <c r="K9">
        <v>331</v>
      </c>
      <c r="L9">
        <v>221</v>
      </c>
    </row>
    <row r="10" spans="1:12">
      <c r="A10" t="s">
        <v>16</v>
      </c>
      <c r="B10" t="s">
        <v>45</v>
      </c>
      <c r="C10">
        <v>201566</v>
      </c>
      <c r="D10" s="7">
        <v>1.5300832698512412E-3</v>
      </c>
      <c r="E10">
        <v>309424</v>
      </c>
      <c r="F10">
        <v>618</v>
      </c>
      <c r="G10">
        <v>10128</v>
      </c>
      <c r="H10">
        <v>206</v>
      </c>
      <c r="I10">
        <v>500</v>
      </c>
      <c r="J10">
        <f>(14.7+14.9)</f>
        <v>29.6</v>
      </c>
      <c r="K10">
        <v>583</v>
      </c>
      <c r="L10">
        <v>255</v>
      </c>
    </row>
    <row r="11" spans="1:12">
      <c r="A11" t="s">
        <v>17</v>
      </c>
      <c r="B11" t="s">
        <v>46</v>
      </c>
      <c r="C11">
        <v>67992</v>
      </c>
      <c r="D11" s="7">
        <v>1.3754978977896142E-3</v>
      </c>
      <c r="E11">
        <v>78277</v>
      </c>
      <c r="F11">
        <v>196</v>
      </c>
      <c r="G11">
        <v>5141</v>
      </c>
      <c r="H11">
        <v>207</v>
      </c>
      <c r="I11">
        <v>399</v>
      </c>
      <c r="J11">
        <f>(17.5+17.1)</f>
        <v>34.6</v>
      </c>
      <c r="K11">
        <v>388</v>
      </c>
      <c r="L11">
        <v>232</v>
      </c>
    </row>
    <row r="12" spans="1:12">
      <c r="A12" t="s">
        <v>18</v>
      </c>
      <c r="B12" t="s">
        <v>47</v>
      </c>
      <c r="C12">
        <v>676512</v>
      </c>
      <c r="D12" s="7">
        <v>6.90215454814023E-3</v>
      </c>
      <c r="E12">
        <v>308315</v>
      </c>
      <c r="F12">
        <v>607</v>
      </c>
      <c r="G12">
        <v>10191</v>
      </c>
      <c r="H12">
        <v>206</v>
      </c>
      <c r="I12">
        <v>507</v>
      </c>
      <c r="J12">
        <f>(14.9+14.7)</f>
        <v>29.6</v>
      </c>
      <c r="K12">
        <v>569</v>
      </c>
      <c r="L12">
        <v>260</v>
      </c>
    </row>
    <row r="13" spans="1:12">
      <c r="A13" t="s">
        <v>19</v>
      </c>
      <c r="B13" t="s">
        <v>48</v>
      </c>
      <c r="C13">
        <v>316795</v>
      </c>
      <c r="D13" s="7">
        <v>4.8162349328370914E-3</v>
      </c>
      <c r="E13">
        <v>872942</v>
      </c>
      <c r="F13">
        <v>790</v>
      </c>
      <c r="G13">
        <v>18472</v>
      </c>
      <c r="H13">
        <v>135</v>
      </c>
      <c r="I13">
        <v>1104</v>
      </c>
      <c r="J13">
        <f>(12.9+13.2)</f>
        <v>26.1</v>
      </c>
      <c r="K13">
        <v>3412</v>
      </c>
      <c r="L13">
        <v>327</v>
      </c>
    </row>
    <row r="14" spans="1:12">
      <c r="A14" t="s">
        <v>20</v>
      </c>
      <c r="B14" t="s">
        <v>49</v>
      </c>
      <c r="C14">
        <v>77</v>
      </c>
      <c r="D14" s="7">
        <v>4.8325642024982473E-7</v>
      </c>
      <c r="E14">
        <v>221</v>
      </c>
      <c r="F14">
        <v>1</v>
      </c>
      <c r="G14">
        <v>221</v>
      </c>
      <c r="H14">
        <v>221</v>
      </c>
      <c r="I14">
        <v>221</v>
      </c>
      <c r="J14">
        <f>(22.2+13.1)</f>
        <v>35.299999999999997</v>
      </c>
      <c r="K14">
        <v>221</v>
      </c>
      <c r="L14">
        <v>221</v>
      </c>
    </row>
    <row r="15" spans="1:12">
      <c r="A15" t="s">
        <v>21</v>
      </c>
      <c r="B15" t="s">
        <v>50</v>
      </c>
      <c r="C15">
        <v>696283</v>
      </c>
      <c r="D15" s="7">
        <v>8.545731593114959E-3</v>
      </c>
      <c r="E15">
        <v>1126274</v>
      </c>
      <c r="F15">
        <v>1306</v>
      </c>
      <c r="G15">
        <v>23648</v>
      </c>
      <c r="H15">
        <v>97</v>
      </c>
      <c r="I15">
        <v>862</v>
      </c>
      <c r="J15">
        <f>(11.8+12.1)</f>
        <v>23.9</v>
      </c>
      <c r="K15">
        <v>4742</v>
      </c>
      <c r="L15">
        <v>244</v>
      </c>
    </row>
    <row r="16" spans="1:12">
      <c r="A16" t="s">
        <v>22</v>
      </c>
      <c r="B16" t="s">
        <v>51</v>
      </c>
      <c r="C16">
        <v>165201805</v>
      </c>
      <c r="D16" s="7">
        <v>0.19752222907856529</v>
      </c>
      <c r="E16">
        <v>1550159</v>
      </c>
      <c r="F16">
        <v>2942</v>
      </c>
      <c r="G16">
        <v>30493</v>
      </c>
      <c r="H16">
        <v>89</v>
      </c>
      <c r="I16">
        <v>526</v>
      </c>
      <c r="J16">
        <f>(11.9+12)</f>
        <v>23.9</v>
      </c>
      <c r="K16">
        <v>3193</v>
      </c>
      <c r="L16">
        <v>128</v>
      </c>
    </row>
    <row r="17" spans="1:12">
      <c r="A17" t="s">
        <v>23</v>
      </c>
      <c r="B17" t="s">
        <v>52</v>
      </c>
      <c r="C17" t="s">
        <v>24</v>
      </c>
      <c r="D17" s="8" t="s">
        <v>24</v>
      </c>
      <c r="E17" t="s">
        <v>53</v>
      </c>
      <c r="F17" t="s">
        <v>53</v>
      </c>
      <c r="G17" t="s">
        <v>53</v>
      </c>
      <c r="H17" t="s">
        <v>53</v>
      </c>
      <c r="I17" t="s">
        <v>53</v>
      </c>
      <c r="J17" t="s">
        <v>53</v>
      </c>
      <c r="K17" t="s">
        <v>53</v>
      </c>
      <c r="L17" t="s">
        <v>53</v>
      </c>
    </row>
    <row r="18" spans="1:12">
      <c r="D18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>
      <selection activeCell="C18" sqref="C18:C19"/>
    </sheetView>
  </sheetViews>
  <sheetFormatPr defaultRowHeight="15"/>
  <cols>
    <col min="1" max="1" width="14.5703125" bestFit="1" customWidth="1"/>
    <col min="2" max="2" width="9.7109375" bestFit="1" customWidth="1"/>
    <col min="3" max="3" width="24.5703125" bestFit="1" customWidth="1"/>
    <col min="4" max="4" width="23.85546875" bestFit="1" customWidth="1"/>
    <col min="5" max="5" width="11.7109375" bestFit="1" customWidth="1"/>
    <col min="6" max="6" width="7.85546875" bestFit="1" customWidth="1"/>
    <col min="7" max="7" width="14.140625" bestFit="1" customWidth="1"/>
  </cols>
  <sheetData>
    <row r="1" spans="1:7">
      <c r="A1" s="3" t="s">
        <v>2</v>
      </c>
      <c r="B1" s="3" t="s">
        <v>54</v>
      </c>
      <c r="C1" s="3" t="s">
        <v>55</v>
      </c>
      <c r="D1" s="3" t="s">
        <v>56</v>
      </c>
      <c r="E1" s="3" t="s">
        <v>57</v>
      </c>
      <c r="F1" s="3" t="s">
        <v>58</v>
      </c>
      <c r="G1" s="3" t="s">
        <v>59</v>
      </c>
    </row>
    <row r="2" spans="1:7">
      <c r="A2" t="s">
        <v>8</v>
      </c>
      <c r="B2">
        <v>47</v>
      </c>
      <c r="C2">
        <v>47</v>
      </c>
      <c r="D2">
        <v>0</v>
      </c>
      <c r="E2">
        <v>35</v>
      </c>
      <c r="F2">
        <v>66</v>
      </c>
      <c r="G2">
        <v>148</v>
      </c>
    </row>
    <row r="3" spans="1:7">
      <c r="A3" t="s">
        <v>9</v>
      </c>
      <c r="B3">
        <v>32</v>
      </c>
      <c r="C3">
        <v>32</v>
      </c>
      <c r="D3">
        <v>0</v>
      </c>
      <c r="E3">
        <v>26</v>
      </c>
      <c r="F3">
        <v>90</v>
      </c>
      <c r="G3">
        <v>148</v>
      </c>
    </row>
    <row r="4" spans="1:7">
      <c r="A4" t="s">
        <v>10</v>
      </c>
      <c r="B4">
        <v>27</v>
      </c>
      <c r="C4">
        <v>27</v>
      </c>
      <c r="D4">
        <v>0</v>
      </c>
      <c r="E4">
        <v>19</v>
      </c>
      <c r="F4">
        <v>102</v>
      </c>
      <c r="G4">
        <v>148</v>
      </c>
    </row>
    <row r="5" spans="1:7">
      <c r="A5" t="s">
        <v>11</v>
      </c>
      <c r="B5">
        <v>47</v>
      </c>
      <c r="C5">
        <v>47</v>
      </c>
      <c r="D5">
        <v>0</v>
      </c>
      <c r="E5">
        <v>35</v>
      </c>
      <c r="F5">
        <v>66</v>
      </c>
      <c r="G5">
        <v>148</v>
      </c>
    </row>
    <row r="6" spans="1:7">
      <c r="A6" t="s">
        <v>12</v>
      </c>
      <c r="B6">
        <v>27</v>
      </c>
      <c r="C6">
        <v>27</v>
      </c>
      <c r="D6">
        <v>0</v>
      </c>
      <c r="E6">
        <v>14</v>
      </c>
      <c r="F6">
        <v>107</v>
      </c>
      <c r="G6">
        <v>148</v>
      </c>
    </row>
    <row r="7" spans="1:7">
      <c r="A7" t="s">
        <v>13</v>
      </c>
      <c r="B7">
        <v>0</v>
      </c>
      <c r="C7">
        <v>0</v>
      </c>
      <c r="D7">
        <v>0</v>
      </c>
      <c r="E7">
        <v>0</v>
      </c>
      <c r="F7">
        <v>148</v>
      </c>
      <c r="G7">
        <v>148</v>
      </c>
    </row>
    <row r="8" spans="1:7">
      <c r="A8" t="s">
        <v>14</v>
      </c>
      <c r="B8">
        <v>25</v>
      </c>
      <c r="C8">
        <v>25</v>
      </c>
      <c r="D8">
        <v>0</v>
      </c>
      <c r="E8">
        <v>17</v>
      </c>
      <c r="F8">
        <v>106</v>
      </c>
      <c r="G8">
        <v>148</v>
      </c>
    </row>
    <row r="9" spans="1:7">
      <c r="A9" t="s">
        <v>15</v>
      </c>
      <c r="B9">
        <v>9</v>
      </c>
      <c r="C9">
        <v>9</v>
      </c>
      <c r="D9">
        <v>0</v>
      </c>
      <c r="E9">
        <v>5</v>
      </c>
      <c r="F9">
        <v>134</v>
      </c>
      <c r="G9">
        <v>148</v>
      </c>
    </row>
    <row r="10" spans="1:7">
      <c r="A10" t="s">
        <v>16</v>
      </c>
      <c r="B10">
        <v>28</v>
      </c>
      <c r="C10">
        <v>28</v>
      </c>
      <c r="D10">
        <v>0</v>
      </c>
      <c r="E10">
        <v>17</v>
      </c>
      <c r="F10">
        <v>103</v>
      </c>
      <c r="G10">
        <v>148</v>
      </c>
    </row>
    <row r="11" spans="1:7">
      <c r="A11" t="s">
        <v>17</v>
      </c>
      <c r="B11">
        <v>7</v>
      </c>
      <c r="C11">
        <v>7</v>
      </c>
      <c r="D11">
        <v>0</v>
      </c>
      <c r="E11">
        <v>4</v>
      </c>
      <c r="F11">
        <v>137</v>
      </c>
      <c r="G11">
        <v>148</v>
      </c>
    </row>
    <row r="12" spans="1:7">
      <c r="A12" t="s">
        <v>18</v>
      </c>
      <c r="B12">
        <v>28</v>
      </c>
      <c r="C12">
        <v>28</v>
      </c>
      <c r="D12">
        <v>0</v>
      </c>
      <c r="E12">
        <v>18</v>
      </c>
      <c r="F12">
        <v>102</v>
      </c>
      <c r="G12">
        <v>148</v>
      </c>
    </row>
    <row r="13" spans="1:7">
      <c r="A13" t="s">
        <v>19</v>
      </c>
      <c r="B13">
        <v>42</v>
      </c>
      <c r="C13">
        <v>35</v>
      </c>
      <c r="D13">
        <v>7</v>
      </c>
      <c r="E13">
        <v>30</v>
      </c>
      <c r="F13">
        <v>76</v>
      </c>
      <c r="G13">
        <v>148</v>
      </c>
    </row>
    <row r="14" spans="1:7">
      <c r="A14" t="s">
        <v>20</v>
      </c>
      <c r="B14">
        <v>0</v>
      </c>
      <c r="C14">
        <v>0</v>
      </c>
      <c r="D14">
        <v>0</v>
      </c>
      <c r="E14">
        <v>0</v>
      </c>
      <c r="F14">
        <v>148</v>
      </c>
      <c r="G14">
        <v>148</v>
      </c>
    </row>
    <row r="15" spans="1:7">
      <c r="A15" t="s">
        <v>21</v>
      </c>
      <c r="B15">
        <v>47</v>
      </c>
      <c r="C15">
        <v>47</v>
      </c>
      <c r="D15">
        <v>0</v>
      </c>
      <c r="E15">
        <v>34</v>
      </c>
      <c r="F15">
        <v>67</v>
      </c>
      <c r="G15">
        <v>148</v>
      </c>
    </row>
    <row r="16" spans="1:7">
      <c r="A16" t="s">
        <v>22</v>
      </c>
      <c r="B16">
        <v>46</v>
      </c>
      <c r="C16">
        <v>46</v>
      </c>
      <c r="D16">
        <v>0</v>
      </c>
      <c r="E16">
        <v>31</v>
      </c>
      <c r="F16">
        <v>71</v>
      </c>
      <c r="G16">
        <v>148</v>
      </c>
    </row>
    <row r="17" spans="1:7">
      <c r="A17" t="s">
        <v>23</v>
      </c>
      <c r="B17" t="s">
        <v>60</v>
      </c>
      <c r="C17" t="s">
        <v>60</v>
      </c>
      <c r="D17" t="s">
        <v>60</v>
      </c>
      <c r="E17" t="s">
        <v>60</v>
      </c>
      <c r="F17" t="s">
        <v>60</v>
      </c>
      <c r="G17" t="s">
        <v>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9B67A6C7F21A41902D1C6A0556874E" ma:contentTypeVersion="13" ma:contentTypeDescription="Create a new document." ma:contentTypeScope="" ma:versionID="a1e89c2414d3a5e223514688c9daca24">
  <xsd:schema xmlns:xsd="http://www.w3.org/2001/XMLSchema" xmlns:xs="http://www.w3.org/2001/XMLSchema" xmlns:p="http://schemas.microsoft.com/office/2006/metadata/properties" xmlns:ns2="a375d490-ac4d-4b29-9483-d2474690ac69" xmlns:ns3="e68cf483-29d0-46f5-9979-fe9de36505ce" targetNamespace="http://schemas.microsoft.com/office/2006/metadata/properties" ma:root="true" ma:fieldsID="93d9efc30aa8c7da8a4a1b392665ae1c" ns2:_="" ns3:_="">
    <xsd:import namespace="a375d490-ac4d-4b29-9483-d2474690ac69"/>
    <xsd:import namespace="e68cf483-29d0-46f5-9979-fe9de36505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5d490-ac4d-4b29-9483-d2474690a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f519134-deff-459f-81c1-98498d3da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cf483-29d0-46f5-9979-fe9de36505c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4b6db70-d0cf-4caf-8b31-89d3bd6bcc39}" ma:internalName="TaxCatchAll" ma:showField="CatchAllData" ma:web="e68cf483-29d0-46f5-9979-fe9de36505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8cf483-29d0-46f5-9979-fe9de36505ce" xsi:nil="true"/>
    <lcf76f155ced4ddcb4097134ff3c332f xmlns="a375d490-ac4d-4b29-9483-d2474690ac6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78BCAA-AB95-4029-AAD0-B93B6B0AC1E0}"/>
</file>

<file path=customXml/itemProps2.xml><?xml version="1.0" encoding="utf-8"?>
<ds:datastoreItem xmlns:ds="http://schemas.openxmlformats.org/officeDocument/2006/customXml" ds:itemID="{29D518F1-FF33-40E0-923B-7E4FA46F1ACE}"/>
</file>

<file path=customXml/itemProps3.xml><?xml version="1.0" encoding="utf-8"?>
<ds:datastoreItem xmlns:ds="http://schemas.openxmlformats.org/officeDocument/2006/customXml" ds:itemID="{2ABF21C3-6A30-4F92-B0F2-54741B1FB4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Helsinki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Twort, Victoria G</dc:creator>
  <cp:keywords/>
  <dc:description/>
  <cp:lastModifiedBy>Duplouy, Anne M R</cp:lastModifiedBy>
  <cp:revision/>
  <dcterms:created xsi:type="dcterms:W3CDTF">2022-03-23T11:37:56Z</dcterms:created>
  <dcterms:modified xsi:type="dcterms:W3CDTF">2022-04-22T10:39:49Z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0x010100F69B67A6C7F21A41902D1C6A0556874E</vt:lpwstr>
  </property>
  <property fmtid="{D5CDD505-2E9C-101B-9397-08002B2CF9AE}" pid="3" name="MediaServiceImageTags">
    <vt:lpwstr/>
  </property>
</Properties>
</file>