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0"/>
  <workbookPr/>
  <mc:AlternateContent xmlns:mc="http://schemas.openxmlformats.org/markup-compatibility/2006">
    <mc:Choice Requires="x15">
      <x15ac:absPath xmlns:x15ac="http://schemas.microsoft.com/office/spreadsheetml/2010/11/ac" url="/Users/jonasnoland/Desktop/PowerDensPaper/"/>
    </mc:Choice>
  </mc:AlternateContent>
  <xr:revisionPtr revIDLastSave="0" documentId="13_ncr:1_{179CE002-47B5-834C-8DF8-6D418E9CB9B8}" xr6:coauthVersionLast="47" xr6:coauthVersionMax="47" xr10:uidLastSave="{00000000-0000-0000-0000-000000000000}"/>
  <bookViews>
    <workbookView xWindow="0" yWindow="500" windowWidth="35840" windowHeight="20680" xr2:uid="{00000000-000D-0000-FFFF-FFFF00000000}"/>
  </bookViews>
  <sheets>
    <sheet name="Feuil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 l="1"/>
  <c r="J18" i="1"/>
  <c r="J16" i="1"/>
  <c r="J15" i="1"/>
  <c r="J14" i="1"/>
  <c r="J13" i="1"/>
  <c r="J8" i="1"/>
  <c r="J5" i="1"/>
  <c r="J32" i="1" s="1"/>
  <c r="G4" i="1"/>
  <c r="J29" i="1"/>
  <c r="G29" i="1"/>
  <c r="J28" i="1"/>
  <c r="G28" i="1"/>
  <c r="J27" i="1"/>
  <c r="G27" i="1"/>
  <c r="J26" i="1"/>
  <c r="G26" i="1"/>
  <c r="J25" i="1"/>
  <c r="G25" i="1"/>
  <c r="J24" i="1"/>
  <c r="J23" i="1"/>
  <c r="G23" i="1"/>
  <c r="J22" i="1"/>
  <c r="G22" i="1"/>
  <c r="J21" i="1"/>
  <c r="H21" i="1"/>
  <c r="G21" i="1"/>
  <c r="J20" i="1"/>
  <c r="H20" i="1"/>
  <c r="G20" i="1"/>
  <c r="J19" i="1"/>
  <c r="H19" i="1"/>
  <c r="G19" i="1"/>
  <c r="C18" i="1"/>
  <c r="H18" i="1" s="1"/>
  <c r="J17" i="1"/>
  <c r="H17" i="1"/>
  <c r="G17" i="1"/>
  <c r="C16" i="1"/>
  <c r="H16" i="1" s="1"/>
  <c r="H15" i="1"/>
  <c r="G15" i="1"/>
  <c r="H14" i="1"/>
  <c r="G14" i="1"/>
  <c r="H13" i="1"/>
  <c r="G13" i="1"/>
  <c r="H8" i="1"/>
  <c r="G8" i="1"/>
  <c r="J7" i="1"/>
  <c r="I7" i="1"/>
  <c r="J6" i="1"/>
  <c r="I6" i="1"/>
  <c r="H5" i="1"/>
  <c r="G5" i="1"/>
  <c r="J33" i="1"/>
  <c r="H4" i="1"/>
  <c r="I4" i="1" s="1"/>
  <c r="I14" i="1" l="1"/>
  <c r="I8" i="1"/>
  <c r="I13" i="1"/>
  <c r="I15" i="1"/>
  <c r="I5" i="1"/>
  <c r="H33" i="1"/>
  <c r="H32" i="1"/>
  <c r="G18" i="1"/>
  <c r="I18" i="1" s="1"/>
  <c r="H31" i="1"/>
  <c r="J31" i="1"/>
  <c r="G16" i="1"/>
  <c r="G32" i="1" l="1"/>
  <c r="J35" i="1"/>
  <c r="J34" i="1"/>
  <c r="G31" i="1"/>
  <c r="G33" i="1"/>
  <c r="I16" i="1"/>
  <c r="I33" i="1" s="1"/>
  <c r="I31" i="1" l="1"/>
  <c r="I3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7" authorId="0" shapeId="0" xr:uid="{00000000-0006-0000-0000-000001000000}">
      <text>
        <r>
          <rPr>
            <sz val="10"/>
            <color rgb="FF000000"/>
            <rFont val="Arial"/>
            <family val="2"/>
          </rPr>
          <t xml:space="preserve">2 power plants have been created in 2015 and 2018, but images from google earth stopped in 2014
</t>
        </r>
        <r>
          <rPr>
            <sz val="10"/>
            <color rgb="FF000000"/>
            <rFont val="Arial"/>
            <family val="2"/>
          </rPr>
          <t xml:space="preserve">	-Guillaume Falletti</t>
        </r>
      </text>
    </comment>
  </commentList>
</comments>
</file>

<file path=xl/sharedStrings.xml><?xml version="1.0" encoding="utf-8"?>
<sst xmlns="http://schemas.openxmlformats.org/spreadsheetml/2006/main" count="52" uniqueCount="39">
  <si>
    <t>ICELAND</t>
  </si>
  <si>
    <t>Calculation</t>
  </si>
  <si>
    <t xml:space="preserve">Location </t>
  </si>
  <si>
    <t xml:space="preserve">Geothermal area </t>
  </si>
  <si>
    <t>Installed Power (MW)</t>
  </si>
  <si>
    <t>Installed Thermal Power (MW)</t>
  </si>
  <si>
    <t>Energy (GWh)</t>
  </si>
  <si>
    <t>Site area (km2)</t>
  </si>
  <si>
    <t>Capacity factor</t>
  </si>
  <si>
    <t>Power density  (W/m2)</t>
  </si>
  <si>
    <t>Mean Power Density</t>
  </si>
  <si>
    <t>Energy density (TWh/km2)</t>
  </si>
  <si>
    <t>Hellisheiði</t>
  </si>
  <si>
    <t>Hengill</t>
  </si>
  <si>
    <t>Nesjavellir</t>
  </si>
  <si>
    <t>Reykjanes</t>
  </si>
  <si>
    <t>Svartsengi</t>
  </si>
  <si>
    <t>Krafla</t>
  </si>
  <si>
    <t>USA</t>
  </si>
  <si>
    <t>The Geysers</t>
  </si>
  <si>
    <t>Imperial Valley</t>
  </si>
  <si>
    <t>Coso Volcanic Field</t>
  </si>
  <si>
    <t>Heber</t>
  </si>
  <si>
    <t>McGinness Hills</t>
  </si>
  <si>
    <t>Ormesa</t>
  </si>
  <si>
    <t xml:space="preserve">Desert Peak </t>
  </si>
  <si>
    <t>Stillwater</t>
  </si>
  <si>
    <t xml:space="preserve">Steamboat </t>
  </si>
  <si>
    <t xml:space="preserve">Patua </t>
  </si>
  <si>
    <t xml:space="preserve">North Brawley </t>
  </si>
  <si>
    <t>Dixie Valley</t>
  </si>
  <si>
    <t>Blue Mountain</t>
  </si>
  <si>
    <t>Mammoth</t>
  </si>
  <si>
    <t>Don A.Campbell</t>
  </si>
  <si>
    <t>Puna</t>
  </si>
  <si>
    <t>Soda Lake</t>
  </si>
  <si>
    <t xml:space="preserve">AVERAGE </t>
  </si>
  <si>
    <t>MEDIAN</t>
  </si>
  <si>
    <t>STDEVA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</si>
</sst>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u/>
      <sz val="10"/>
      <color rgb="FF1155CC"/>
      <name val="Arial"/>
      <family val="2"/>
    </font>
    <font>
      <sz val="11"/>
      <color rgb="FF000000"/>
      <name val="Inconsolata"/>
    </font>
    <font>
      <sz val="11"/>
      <color theme="1"/>
      <name val="Arial"/>
      <family val="2"/>
      <scheme val="minor"/>
    </font>
    <font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CCCCC"/>
        <bgColor rgb="FFCCCCCC"/>
      </patternFill>
    </fill>
    <fill>
      <patternFill patternType="solid">
        <fgColor rgb="FFA4C2F4"/>
        <bgColor rgb="FFA4C2F4"/>
      </patternFill>
    </fill>
    <fill>
      <patternFill patternType="solid">
        <fgColor rgb="FFB7E1CD"/>
        <bgColor rgb="FFB7E1CD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0" fontId="2" fillId="0" borderId="0" xfId="0" applyFont="1" applyAlignment="1"/>
    <xf numFmtId="0" fontId="2" fillId="3" borderId="4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10" fontId="2" fillId="5" borderId="4" xfId="0" applyNumberFormat="1" applyFont="1" applyFill="1" applyBorder="1" applyAlignment="1">
      <alignment horizontal="center"/>
    </xf>
    <xf numFmtId="0" fontId="4" fillId="0" borderId="0" xfId="0" applyFont="1" applyAlignment="1"/>
    <xf numFmtId="0" fontId="1" fillId="0" borderId="0" xfId="0" applyFont="1" applyAlignment="1"/>
    <xf numFmtId="0" fontId="5" fillId="6" borderId="0" xfId="0" applyFont="1" applyFill="1"/>
    <xf numFmtId="0" fontId="1" fillId="0" borderId="0" xfId="0" applyFont="1"/>
    <xf numFmtId="0" fontId="1" fillId="2" borderId="0" xfId="0" applyFont="1" applyFill="1" applyAlignment="1">
      <alignment horizontal="center"/>
    </xf>
    <xf numFmtId="0" fontId="0" fillId="0" borderId="0" xfId="0" applyFont="1" applyAlignment="1"/>
    <xf numFmtId="0" fontId="2" fillId="3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2" fillId="4" borderId="1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n.wikipedia.org/wiki/Coso_Volcanic_Field" TargetMode="External"/><Relationship Id="rId13" Type="http://schemas.openxmlformats.org/officeDocument/2006/relationships/hyperlink" Target="https://en.wikipedia.org/wiki/Puna_Geothermal_Venture" TargetMode="External"/><Relationship Id="rId3" Type="http://schemas.openxmlformats.org/officeDocument/2006/relationships/hyperlink" Target="https://fr.wikipedia.org/wiki/Centrale_g%C3%A9othermique_de_Reykjanes" TargetMode="External"/><Relationship Id="rId7" Type="http://schemas.openxmlformats.org/officeDocument/2006/relationships/hyperlink" Target="https://en.wikipedia.org/wiki/Imperial_Valley_Geothermal_Project" TargetMode="External"/><Relationship Id="rId12" Type="http://schemas.openxmlformats.org/officeDocument/2006/relationships/hyperlink" Target="https://en.wikipedia.org/wiki/Mammoth_Geothermal_Complex" TargetMode="External"/><Relationship Id="rId2" Type="http://schemas.openxmlformats.org/officeDocument/2006/relationships/hyperlink" Target="https://fr.wikipedia.org/wiki/Centrale_g%C3%A9othermique_de_Nesjavellir" TargetMode="External"/><Relationship Id="rId16" Type="http://schemas.openxmlformats.org/officeDocument/2006/relationships/comments" Target="../comments1.xml"/><Relationship Id="rId1" Type="http://schemas.openxmlformats.org/officeDocument/2006/relationships/hyperlink" Target="https://fr.wikipedia.org/wiki/Centrale_g%C3%A9othermique_de_Hellishei%C3%B0i" TargetMode="External"/><Relationship Id="rId6" Type="http://schemas.openxmlformats.org/officeDocument/2006/relationships/hyperlink" Target="https://en.wikipedia.org/wiki/The_Geysers" TargetMode="External"/><Relationship Id="rId11" Type="http://schemas.openxmlformats.org/officeDocument/2006/relationships/hyperlink" Target="https://en.wikipedia.org/wiki/Blue_Mountain_Faulkner_1_Geothermal_Power_Plant" TargetMode="External"/><Relationship Id="rId5" Type="http://schemas.openxmlformats.org/officeDocument/2006/relationships/hyperlink" Target="https://en.wikipedia.org/wiki/Krafla_Power_Station" TargetMode="External"/><Relationship Id="rId15" Type="http://schemas.openxmlformats.org/officeDocument/2006/relationships/vmlDrawing" Target="../drawings/vmlDrawing1.vml"/><Relationship Id="rId10" Type="http://schemas.openxmlformats.org/officeDocument/2006/relationships/hyperlink" Target="https://en.wikipedia.org/wiki/Stillwater_Triple_Hybrid_Power_Plant" TargetMode="External"/><Relationship Id="rId4" Type="http://schemas.openxmlformats.org/officeDocument/2006/relationships/hyperlink" Target="https://fr.wikipedia.org/wiki/Centrale_g%C3%A9othermique_de_Svartsengi" TargetMode="External"/><Relationship Id="rId9" Type="http://schemas.openxmlformats.org/officeDocument/2006/relationships/hyperlink" Target="https://en.wikipedia.org/wiki/McGinness_Hills_Geothermal_Complex" TargetMode="External"/><Relationship Id="rId14" Type="http://schemas.openxmlformats.org/officeDocument/2006/relationships/hyperlink" Target="https://en.wikipedia.org/wiki/Soda_Lake_Geothermal_P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A35"/>
  <sheetViews>
    <sheetView tabSelected="1" workbookViewId="0">
      <selection activeCell="U13" sqref="P3:U13"/>
    </sheetView>
  </sheetViews>
  <sheetFormatPr baseColWidth="10" defaultColWidth="12.6640625" defaultRowHeight="15.75" customHeight="1" outlineLevelRow="1" x14ac:dyDescent="0.15"/>
  <cols>
    <col min="1" max="1" width="16.6640625" customWidth="1"/>
    <col min="2" max="3" width="21.1640625" customWidth="1"/>
    <col min="4" max="4" width="25.5" customWidth="1"/>
    <col min="6" max="6" width="19.5" customWidth="1"/>
    <col min="8" max="9" width="32.33203125" customWidth="1"/>
    <col min="10" max="10" width="24.5" customWidth="1"/>
  </cols>
  <sheetData>
    <row r="1" spans="1:27" ht="15.75" customHeight="1" x14ac:dyDescent="0.15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5.75" customHeight="1" outlineLevel="1" x14ac:dyDescent="0.15">
      <c r="A2" s="12"/>
      <c r="B2" s="13"/>
      <c r="C2" s="13"/>
      <c r="D2" s="13"/>
      <c r="E2" s="14"/>
      <c r="F2" s="2"/>
      <c r="G2" s="15" t="s">
        <v>1</v>
      </c>
      <c r="H2" s="13"/>
      <c r="I2" s="13"/>
      <c r="J2" s="14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5.75" customHeight="1" outlineLevel="1" x14ac:dyDescent="0.15">
      <c r="A3" s="3" t="s">
        <v>2</v>
      </c>
      <c r="B3" s="4" t="s">
        <v>3</v>
      </c>
      <c r="C3" s="4" t="s">
        <v>4</v>
      </c>
      <c r="D3" s="4" t="s">
        <v>5</v>
      </c>
      <c r="E3" s="3" t="s">
        <v>6</v>
      </c>
      <c r="F3" s="4" t="s">
        <v>7</v>
      </c>
      <c r="G3" s="5" t="s">
        <v>8</v>
      </c>
      <c r="H3" s="4" t="s">
        <v>9</v>
      </c>
      <c r="I3" s="4" t="s">
        <v>10</v>
      </c>
      <c r="J3" s="3" t="s">
        <v>11</v>
      </c>
    </row>
    <row r="4" spans="1:27" ht="15.75" customHeight="1" outlineLevel="1" x14ac:dyDescent="0.15">
      <c r="A4" s="6" t="s">
        <v>12</v>
      </c>
      <c r="B4" s="7" t="s">
        <v>13</v>
      </c>
      <c r="C4" s="7">
        <v>303</v>
      </c>
      <c r="D4" s="7">
        <v>133</v>
      </c>
      <c r="E4" s="7">
        <v>1950</v>
      </c>
      <c r="F4" s="7">
        <v>110</v>
      </c>
      <c r="G4" s="8">
        <f>E4*1000/(C4*24*365)</f>
        <v>0.73466250734662508</v>
      </c>
      <c r="H4" s="9">
        <f t="shared" ref="H4:H5" si="0">C4/F4</f>
        <v>2.7545454545454544</v>
      </c>
      <c r="I4" s="9">
        <f>H4*G4</f>
        <v>2.0236612702366128</v>
      </c>
      <c r="J4" s="9">
        <f>E4*0.001/F4</f>
        <v>1.7727272727272727E-2</v>
      </c>
    </row>
    <row r="5" spans="1:27" ht="15.75" customHeight="1" outlineLevel="1" x14ac:dyDescent="0.15">
      <c r="A5" s="6" t="s">
        <v>14</v>
      </c>
      <c r="B5" s="7" t="s">
        <v>13</v>
      </c>
      <c r="C5" s="7">
        <v>120</v>
      </c>
      <c r="D5" s="7">
        <v>300</v>
      </c>
      <c r="E5" s="7">
        <v>1039</v>
      </c>
      <c r="F5" s="7">
        <v>110</v>
      </c>
      <c r="G5" s="8">
        <f t="shared" ref="G5" si="1">E5*1000/(C5*24*365)</f>
        <v>0.98839421613394218</v>
      </c>
      <c r="H5" s="9">
        <f t="shared" si="0"/>
        <v>1.0909090909090908</v>
      </c>
      <c r="I5" s="9">
        <f t="shared" ref="I5:I8" si="2">H5*G5</f>
        <v>1.0782482357824823</v>
      </c>
      <c r="J5" s="9">
        <f>E5*0.001/F5</f>
        <v>9.4454545454545451E-3</v>
      </c>
    </row>
    <row r="6" spans="1:27" ht="15.75" customHeight="1" outlineLevel="1" x14ac:dyDescent="0.15">
      <c r="A6" s="6" t="s">
        <v>15</v>
      </c>
      <c r="C6" s="7">
        <v>100</v>
      </c>
      <c r="G6" s="8"/>
      <c r="I6" s="9">
        <f t="shared" si="2"/>
        <v>0</v>
      </c>
      <c r="J6" s="9" t="e">
        <f t="shared" ref="J6:J7" si="3">E6*0.0001/F6</f>
        <v>#DIV/0!</v>
      </c>
    </row>
    <row r="7" spans="1:27" ht="15.75" customHeight="1" outlineLevel="1" x14ac:dyDescent="0.15">
      <c r="A7" s="6" t="s">
        <v>16</v>
      </c>
      <c r="B7" s="7" t="s">
        <v>16</v>
      </c>
      <c r="C7" s="7">
        <v>76.5</v>
      </c>
      <c r="D7" s="7">
        <v>150</v>
      </c>
      <c r="G7" s="8"/>
      <c r="I7" s="9">
        <f t="shared" si="2"/>
        <v>0</v>
      </c>
      <c r="J7" s="9" t="e">
        <f t="shared" si="3"/>
        <v>#DIV/0!</v>
      </c>
    </row>
    <row r="8" spans="1:27" ht="15.75" customHeight="1" outlineLevel="1" x14ac:dyDescent="0.15">
      <c r="A8" s="6" t="s">
        <v>17</v>
      </c>
      <c r="C8" s="7">
        <v>60</v>
      </c>
      <c r="E8" s="7">
        <v>500</v>
      </c>
      <c r="F8" s="7">
        <v>5.24</v>
      </c>
      <c r="G8" s="9">
        <f>E8*1000/(C8*24*365)</f>
        <v>0.9512937595129376</v>
      </c>
      <c r="H8" s="9">
        <f>C8/F8</f>
        <v>11.450381679389313</v>
      </c>
      <c r="I8" s="9">
        <f t="shared" si="2"/>
        <v>10.892676635644323</v>
      </c>
      <c r="J8" s="9">
        <f>E8*0.001/F8</f>
        <v>9.5419847328244267E-2</v>
      </c>
    </row>
    <row r="10" spans="1:27" ht="15.75" customHeight="1" x14ac:dyDescent="0.15">
      <c r="A10" s="16" t="s">
        <v>18</v>
      </c>
      <c r="B10" s="11"/>
      <c r="C10" s="11"/>
      <c r="D10" s="11"/>
      <c r="E10" s="11"/>
      <c r="F10" s="11"/>
      <c r="G10" s="11"/>
      <c r="H10" s="11"/>
      <c r="I10" s="11"/>
      <c r="J10" s="11"/>
    </row>
    <row r="11" spans="1:27" ht="15.75" customHeight="1" x14ac:dyDescent="0.15">
      <c r="A11" s="12"/>
      <c r="B11" s="13"/>
      <c r="C11" s="13"/>
      <c r="D11" s="13"/>
      <c r="E11" s="14"/>
      <c r="F11" s="2"/>
      <c r="G11" s="15" t="s">
        <v>1</v>
      </c>
      <c r="H11" s="13"/>
      <c r="I11" s="13"/>
      <c r="J11" s="14"/>
    </row>
    <row r="12" spans="1:27" ht="15.75" customHeight="1" x14ac:dyDescent="0.15">
      <c r="A12" s="3" t="s">
        <v>2</v>
      </c>
      <c r="B12" s="4" t="s">
        <v>3</v>
      </c>
      <c r="C12" s="4" t="s">
        <v>4</v>
      </c>
      <c r="D12" s="4" t="s">
        <v>5</v>
      </c>
      <c r="E12" s="3" t="s">
        <v>6</v>
      </c>
      <c r="F12" s="4" t="s">
        <v>7</v>
      </c>
      <c r="G12" s="5" t="s">
        <v>8</v>
      </c>
      <c r="H12" s="4" t="s">
        <v>9</v>
      </c>
      <c r="I12" s="4" t="s">
        <v>10</v>
      </c>
      <c r="J12" s="3" t="s">
        <v>11</v>
      </c>
    </row>
    <row r="13" spans="1:27" ht="15.75" customHeight="1" x14ac:dyDescent="0.15">
      <c r="A13" s="6" t="s">
        <v>19</v>
      </c>
      <c r="C13" s="7">
        <v>1590</v>
      </c>
      <c r="E13" s="7">
        <v>6516</v>
      </c>
      <c r="F13" s="7">
        <v>120</v>
      </c>
      <c r="G13" s="9">
        <f t="shared" ref="G13:G23" si="4">E13*1000/(C13*24*365)</f>
        <v>0.46782114241406048</v>
      </c>
      <c r="H13" s="9">
        <f t="shared" ref="H13:H21" si="5">C13/F13</f>
        <v>13.25</v>
      </c>
      <c r="I13" s="9">
        <f t="shared" ref="I13:I16" si="6">H13*G13</f>
        <v>6.1986301369863011</v>
      </c>
      <c r="J13" s="9">
        <f>E13*0.001/F13</f>
        <v>5.4300000000000001E-2</v>
      </c>
    </row>
    <row r="14" spans="1:27" ht="15.75" customHeight="1" x14ac:dyDescent="0.15">
      <c r="A14" s="6" t="s">
        <v>20</v>
      </c>
      <c r="C14" s="7">
        <v>432.3</v>
      </c>
      <c r="E14" s="7">
        <v>1741</v>
      </c>
      <c r="F14" s="7">
        <v>40</v>
      </c>
      <c r="G14" s="9">
        <f t="shared" si="4"/>
        <v>0.45973697024622462</v>
      </c>
      <c r="H14" s="9">
        <f t="shared" si="5"/>
        <v>10.807500000000001</v>
      </c>
      <c r="I14" s="9">
        <f t="shared" si="6"/>
        <v>4.9686073059360734</v>
      </c>
      <c r="J14" s="9">
        <f>E14*0.001/F14</f>
        <v>4.3525000000000001E-2</v>
      </c>
    </row>
    <row r="15" spans="1:27" ht="15.75" customHeight="1" x14ac:dyDescent="0.15">
      <c r="A15" s="6" t="s">
        <v>21</v>
      </c>
      <c r="C15" s="7">
        <v>272.3</v>
      </c>
      <c r="E15" s="7">
        <v>1176</v>
      </c>
      <c r="F15" s="7">
        <v>20</v>
      </c>
      <c r="G15" s="9">
        <f t="shared" si="4"/>
        <v>0.49300982498151202</v>
      </c>
      <c r="H15" s="9">
        <f t="shared" si="5"/>
        <v>13.615</v>
      </c>
      <c r="I15" s="9">
        <f t="shared" si="6"/>
        <v>6.7123287671232861</v>
      </c>
      <c r="J15" s="9">
        <f>E15*0.001/F15</f>
        <v>5.8799999999999998E-2</v>
      </c>
    </row>
    <row r="16" spans="1:27" ht="15.75" customHeight="1" x14ac:dyDescent="0.15">
      <c r="A16" s="7" t="s">
        <v>22</v>
      </c>
      <c r="C16" s="7">
        <f>10+37+13.3+13.3+42</f>
        <v>115.6</v>
      </c>
      <c r="E16" s="7">
        <v>539</v>
      </c>
      <c r="F16" s="7">
        <v>10</v>
      </c>
      <c r="G16" s="9">
        <f t="shared" si="4"/>
        <v>0.53226367098007621</v>
      </c>
      <c r="H16" s="9">
        <f t="shared" si="5"/>
        <v>11.559999999999999</v>
      </c>
      <c r="I16" s="9">
        <f t="shared" si="6"/>
        <v>6.1529680365296802</v>
      </c>
      <c r="J16" s="9">
        <f>E16*0.001/F16</f>
        <v>5.3900000000000003E-2</v>
      </c>
    </row>
    <row r="17" spans="1:10" ht="15.75" customHeight="1" x14ac:dyDescent="0.15">
      <c r="A17" s="6" t="s">
        <v>23</v>
      </c>
      <c r="C17" s="7">
        <v>143</v>
      </c>
      <c r="E17" s="7">
        <v>771</v>
      </c>
      <c r="G17" s="9">
        <f t="shared" si="4"/>
        <v>0.61548041000095799</v>
      </c>
      <c r="H17" s="9" t="e">
        <f t="shared" si="5"/>
        <v>#DIV/0!</v>
      </c>
      <c r="J17" s="9" t="e">
        <f t="shared" ref="J17:J29" si="7">E17*0.0001/F17</f>
        <v>#DIV/0!</v>
      </c>
    </row>
    <row r="18" spans="1:10" ht="15.75" customHeight="1" x14ac:dyDescent="0.15">
      <c r="A18" s="7" t="s">
        <v>24</v>
      </c>
      <c r="C18" s="7">
        <f>18.4+5+4.3+18+6</f>
        <v>51.7</v>
      </c>
      <c r="E18" s="7">
        <v>268</v>
      </c>
      <c r="F18" s="7">
        <v>30</v>
      </c>
      <c r="G18" s="9">
        <f t="shared" si="4"/>
        <v>0.59175255910901492</v>
      </c>
      <c r="H18" s="9">
        <f t="shared" si="5"/>
        <v>1.7233333333333334</v>
      </c>
      <c r="I18" s="9">
        <f>H18*G18</f>
        <v>1.0197869101978692</v>
      </c>
      <c r="J18" s="9">
        <f>E18*0.001/F18</f>
        <v>8.9333333333333331E-3</v>
      </c>
    </row>
    <row r="19" spans="1:10" ht="15.75" customHeight="1" x14ac:dyDescent="0.15">
      <c r="A19" s="7" t="s">
        <v>25</v>
      </c>
      <c r="C19" s="7">
        <v>92</v>
      </c>
      <c r="E19" s="7">
        <v>91</v>
      </c>
      <c r="G19" s="9">
        <f t="shared" si="4"/>
        <v>0.11291443319436173</v>
      </c>
      <c r="H19" s="9" t="e">
        <f t="shared" si="5"/>
        <v>#DIV/0!</v>
      </c>
      <c r="J19" s="9" t="e">
        <f t="shared" si="7"/>
        <v>#DIV/0!</v>
      </c>
    </row>
    <row r="20" spans="1:10" ht="15.75" customHeight="1" x14ac:dyDescent="0.15">
      <c r="A20" s="6" t="s">
        <v>26</v>
      </c>
      <c r="C20" s="7">
        <v>47.3</v>
      </c>
      <c r="E20" s="7">
        <v>159</v>
      </c>
      <c r="G20" s="9">
        <f t="shared" si="4"/>
        <v>0.38373541081409834</v>
      </c>
      <c r="H20" s="9" t="e">
        <f t="shared" si="5"/>
        <v>#DIV/0!</v>
      </c>
      <c r="J20" s="9" t="e">
        <f t="shared" si="7"/>
        <v>#DIV/0!</v>
      </c>
    </row>
    <row r="21" spans="1:10" ht="15.75" customHeight="1" x14ac:dyDescent="0.15">
      <c r="A21" s="7" t="s">
        <v>27</v>
      </c>
      <c r="C21" s="7">
        <v>84</v>
      </c>
      <c r="E21" s="7">
        <v>507</v>
      </c>
      <c r="G21" s="9">
        <f t="shared" si="4"/>
        <v>0.68900848010437055</v>
      </c>
      <c r="H21" s="9" t="e">
        <f t="shared" si="5"/>
        <v>#DIV/0!</v>
      </c>
      <c r="J21" s="9" t="e">
        <f t="shared" si="7"/>
        <v>#DIV/0!</v>
      </c>
    </row>
    <row r="22" spans="1:10" ht="15.75" customHeight="1" x14ac:dyDescent="0.15">
      <c r="A22" s="7" t="s">
        <v>28</v>
      </c>
      <c r="C22" s="7">
        <v>70</v>
      </c>
      <c r="E22" s="7">
        <v>138</v>
      </c>
      <c r="G22" s="9">
        <f t="shared" si="4"/>
        <v>0.22504892367906065</v>
      </c>
      <c r="J22" s="9" t="e">
        <f t="shared" si="7"/>
        <v>#DIV/0!</v>
      </c>
    </row>
    <row r="23" spans="1:10" ht="15.75" customHeight="1" x14ac:dyDescent="0.15">
      <c r="A23" s="7" t="s">
        <v>29</v>
      </c>
      <c r="C23" s="7">
        <v>64</v>
      </c>
      <c r="E23" s="7">
        <v>56</v>
      </c>
      <c r="G23" s="9">
        <f t="shared" si="4"/>
        <v>9.9885844748858449E-2</v>
      </c>
      <c r="J23" s="9" t="e">
        <f t="shared" si="7"/>
        <v>#DIV/0!</v>
      </c>
    </row>
    <row r="24" spans="1:10" ht="15.75" customHeight="1" x14ac:dyDescent="0.15">
      <c r="A24" s="7" t="s">
        <v>30</v>
      </c>
      <c r="J24" s="9" t="e">
        <f t="shared" si="7"/>
        <v>#DIV/0!</v>
      </c>
    </row>
    <row r="25" spans="1:10" ht="15.75" customHeight="1" x14ac:dyDescent="0.15">
      <c r="A25" s="6" t="s">
        <v>31</v>
      </c>
      <c r="C25" s="7">
        <v>50</v>
      </c>
      <c r="E25" s="7">
        <v>229</v>
      </c>
      <c r="G25" s="9">
        <f t="shared" ref="G25:G29" si="8">E25*1000/(C25*24*365)</f>
        <v>0.52283105022831056</v>
      </c>
      <c r="J25" s="9" t="e">
        <f t="shared" si="7"/>
        <v>#DIV/0!</v>
      </c>
    </row>
    <row r="26" spans="1:10" ht="15.75" customHeight="1" x14ac:dyDescent="0.15">
      <c r="A26" s="6" t="s">
        <v>32</v>
      </c>
      <c r="C26" s="7">
        <v>40</v>
      </c>
      <c r="E26" s="7">
        <v>215</v>
      </c>
      <c r="G26" s="9">
        <f t="shared" si="8"/>
        <v>0.61358447488584478</v>
      </c>
      <c r="J26" s="9" t="e">
        <f t="shared" si="7"/>
        <v>#DIV/0!</v>
      </c>
    </row>
    <row r="27" spans="1:10" ht="15.75" customHeight="1" x14ac:dyDescent="0.15">
      <c r="A27" s="7" t="s">
        <v>33</v>
      </c>
      <c r="C27" s="7">
        <v>39</v>
      </c>
      <c r="E27" s="7">
        <v>327</v>
      </c>
      <c r="G27" s="9">
        <f t="shared" si="8"/>
        <v>0.9571478749560941</v>
      </c>
      <c r="J27" s="9" t="e">
        <f t="shared" si="7"/>
        <v>#DIV/0!</v>
      </c>
    </row>
    <row r="28" spans="1:10" ht="15.75" customHeight="1" x14ac:dyDescent="0.15">
      <c r="A28" s="6" t="s">
        <v>34</v>
      </c>
      <c r="C28" s="7">
        <v>38</v>
      </c>
      <c r="E28" s="7">
        <v>323</v>
      </c>
      <c r="G28" s="9">
        <f t="shared" si="8"/>
        <v>0.97031963470319638</v>
      </c>
      <c r="J28" s="9" t="e">
        <f t="shared" si="7"/>
        <v>#DIV/0!</v>
      </c>
    </row>
    <row r="29" spans="1:10" ht="15.75" customHeight="1" x14ac:dyDescent="0.15">
      <c r="A29" s="6" t="s">
        <v>35</v>
      </c>
      <c r="C29" s="7">
        <v>37</v>
      </c>
      <c r="E29" s="7">
        <v>61</v>
      </c>
      <c r="G29" s="9">
        <f t="shared" si="8"/>
        <v>0.18820190053066765</v>
      </c>
      <c r="J29" s="9" t="e">
        <f t="shared" si="7"/>
        <v>#DIV/0!</v>
      </c>
    </row>
    <row r="31" spans="1:10" ht="15.75" customHeight="1" x14ac:dyDescent="0.15">
      <c r="F31" s="7" t="s">
        <v>36</v>
      </c>
      <c r="G31" s="9">
        <f t="shared" ref="G31:J31" si="9">AVERAGE(G4,G5,G8,G13:G16,G18)</f>
        <v>0.65236683134054907</v>
      </c>
      <c r="H31" s="9">
        <f t="shared" si="9"/>
        <v>8.281458694772148</v>
      </c>
      <c r="I31" s="9">
        <f t="shared" si="9"/>
        <v>4.8808634123045795</v>
      </c>
      <c r="J31" s="9">
        <f t="shared" si="9"/>
        <v>4.2756363491788109E-2</v>
      </c>
    </row>
    <row r="32" spans="1:10" ht="15.75" customHeight="1" x14ac:dyDescent="0.15">
      <c r="F32" s="7" t="s">
        <v>37</v>
      </c>
      <c r="G32" s="9">
        <f t="shared" ref="G32:J32" si="10">MEDIAN(G4,G5,G8,G13:G16,G18)</f>
        <v>0.56200811504454551</v>
      </c>
      <c r="H32" s="9">
        <f t="shared" si="10"/>
        <v>11.128940839694657</v>
      </c>
      <c r="I32" s="9">
        <f t="shared" si="10"/>
        <v>5.5607876712328768</v>
      </c>
      <c r="J32" s="9">
        <f t="shared" si="10"/>
        <v>4.8712500000000006E-2</v>
      </c>
    </row>
    <row r="33" spans="6:10" ht="15.75" customHeight="1" x14ac:dyDescent="0.15">
      <c r="F33" s="7" t="s">
        <v>38</v>
      </c>
      <c r="G33" s="9">
        <f t="shared" ref="G33:J33" si="11">STDEVA(G4,G5,G8,G13:G16,G18)</f>
        <v>0.21504191594596564</v>
      </c>
      <c r="H33" s="9">
        <f t="shared" si="11"/>
        <v>5.4190752773555078</v>
      </c>
      <c r="I33" s="9">
        <f t="shared" si="11"/>
        <v>3.3888476739619477</v>
      </c>
      <c r="J33" s="9">
        <f t="shared" si="11"/>
        <v>2.9686305623906693E-2</v>
      </c>
    </row>
    <row r="34" spans="6:10" ht="15.75" customHeight="1" x14ac:dyDescent="0.15">
      <c r="J34" s="9">
        <f>J31-J33</f>
        <v>1.3070057867881416E-2</v>
      </c>
    </row>
    <row r="35" spans="6:10" ht="15.75" customHeight="1" x14ac:dyDescent="0.15">
      <c r="J35" s="9">
        <f>J31+J33</f>
        <v>7.2442669115694802E-2</v>
      </c>
    </row>
  </sheetData>
  <mergeCells count="6">
    <mergeCell ref="A1:J1"/>
    <mergeCell ref="A2:E2"/>
    <mergeCell ref="G2:J2"/>
    <mergeCell ref="A10:J10"/>
    <mergeCell ref="A11:E11"/>
    <mergeCell ref="G11:J11"/>
  </mergeCells>
  <hyperlinks>
    <hyperlink ref="A4" r:id="rId1" xr:uid="{00000000-0004-0000-0000-000000000000}"/>
    <hyperlink ref="A5" r:id="rId2" xr:uid="{00000000-0004-0000-0000-000001000000}"/>
    <hyperlink ref="A6" r:id="rId3" xr:uid="{00000000-0004-0000-0000-000002000000}"/>
    <hyperlink ref="A7" r:id="rId4" xr:uid="{00000000-0004-0000-0000-000003000000}"/>
    <hyperlink ref="A8" r:id="rId5" xr:uid="{00000000-0004-0000-0000-000004000000}"/>
    <hyperlink ref="A13" r:id="rId6" xr:uid="{00000000-0004-0000-0000-000005000000}"/>
    <hyperlink ref="A14" r:id="rId7" xr:uid="{00000000-0004-0000-0000-000006000000}"/>
    <hyperlink ref="A15" r:id="rId8" xr:uid="{00000000-0004-0000-0000-000007000000}"/>
    <hyperlink ref="A17" r:id="rId9" xr:uid="{00000000-0004-0000-0000-000008000000}"/>
    <hyperlink ref="A20" r:id="rId10" xr:uid="{00000000-0004-0000-0000-000009000000}"/>
    <hyperlink ref="A25" r:id="rId11" xr:uid="{00000000-0004-0000-0000-00000A000000}"/>
    <hyperlink ref="A26" r:id="rId12" xr:uid="{00000000-0004-0000-0000-00000B000000}"/>
    <hyperlink ref="A28" r:id="rId13" xr:uid="{00000000-0004-0000-0000-00000C000000}"/>
    <hyperlink ref="A29" r:id="rId14" xr:uid="{00000000-0004-0000-0000-00000D000000}"/>
  </hyperlinks>
  <pageMargins left="0.7" right="0.7" top="0.75" bottom="0.75" header="0.3" footer="0.3"/>
  <pageSetup paperSize="9" orientation="portrait" horizontalDpi="0" verticalDpi="0"/>
  <legacyDrawing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2022-04-17T13:51:43Z</dcterms:created>
  <dcterms:modified xsi:type="dcterms:W3CDTF">2022-06-11T21:12:15Z</dcterms:modified>
</cp:coreProperties>
</file>