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/>
  <mc:AlternateContent xmlns:mc="http://schemas.openxmlformats.org/markup-compatibility/2006">
    <mc:Choice Requires="x15">
      <x15ac:absPath xmlns:x15ac="http://schemas.microsoft.com/office/spreadsheetml/2010/11/ac" url="/Users/jonasnoland/Desktop/PowerDensPaper/"/>
    </mc:Choice>
  </mc:AlternateContent>
  <xr:revisionPtr revIDLastSave="0" documentId="13_ncr:1_{9BF56C13-A18F-1745-BA77-180130EC01D2}" xr6:coauthVersionLast="47" xr6:coauthVersionMax="47" xr10:uidLastSave="{00000000-0000-0000-0000-000000000000}"/>
  <bookViews>
    <workbookView xWindow="0" yWindow="500" windowWidth="35840" windowHeight="20720" xr2:uid="{00000000-000D-0000-FFFF-FFFF00000000}"/>
  </bookViews>
  <sheets>
    <sheet name="Sheet 1" sheetId="1" r:id="rId1"/>
    <sheet name="Copy of Sheet 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1" i="1" l="1"/>
  <c r="G29" i="1"/>
  <c r="E4" i="1"/>
  <c r="G4" i="1"/>
  <c r="B50" i="2"/>
  <c r="B51" i="2" s="1"/>
  <c r="D48" i="2"/>
  <c r="D47" i="2"/>
  <c r="D46" i="2"/>
  <c r="C46" i="2"/>
  <c r="K45" i="2"/>
  <c r="J45" i="2"/>
  <c r="D45" i="2"/>
  <c r="C45" i="2"/>
  <c r="B45" i="2"/>
  <c r="D44" i="2"/>
  <c r="B44" i="2"/>
  <c r="H40" i="2"/>
  <c r="K39" i="2"/>
  <c r="J39" i="2"/>
  <c r="H39" i="2"/>
  <c r="I39" i="2" s="1"/>
  <c r="K38" i="2"/>
  <c r="J38" i="2"/>
  <c r="H38" i="2"/>
  <c r="I38" i="2" s="1"/>
  <c r="H37" i="2"/>
  <c r="K36" i="2"/>
  <c r="J36" i="2"/>
  <c r="I36" i="2" s="1"/>
  <c r="H36" i="2"/>
  <c r="J35" i="2"/>
  <c r="K34" i="2"/>
  <c r="J34" i="2"/>
  <c r="I34" i="2" s="1"/>
  <c r="H34" i="2"/>
  <c r="K33" i="2"/>
  <c r="J33" i="2"/>
  <c r="H33" i="2"/>
  <c r="I33" i="2" s="1"/>
  <c r="K32" i="2"/>
  <c r="J32" i="2"/>
  <c r="I32" i="2" s="1"/>
  <c r="H32" i="2"/>
  <c r="K31" i="2"/>
  <c r="J31" i="2"/>
  <c r="I31" i="2"/>
  <c r="C31" i="2"/>
  <c r="D30" i="2"/>
  <c r="J30" i="2" s="1"/>
  <c r="J29" i="2"/>
  <c r="K28" i="2"/>
  <c r="J28" i="2"/>
  <c r="H28" i="2"/>
  <c r="I28" i="2" s="1"/>
  <c r="J27" i="2"/>
  <c r="K26" i="2"/>
  <c r="J26" i="2"/>
  <c r="I26" i="2" s="1"/>
  <c r="H26" i="2"/>
  <c r="K25" i="2"/>
  <c r="J25" i="2"/>
  <c r="I25" i="2"/>
  <c r="H25" i="2"/>
  <c r="K24" i="2"/>
  <c r="J24" i="2"/>
  <c r="I24" i="2" s="1"/>
  <c r="H24" i="2"/>
  <c r="K23" i="2"/>
  <c r="J23" i="2"/>
  <c r="H23" i="2"/>
  <c r="I23" i="2" s="1"/>
  <c r="K22" i="2"/>
  <c r="J22" i="2"/>
  <c r="C22" i="2"/>
  <c r="C47" i="2" s="1"/>
  <c r="N17" i="2"/>
  <c r="M17" i="2" s="1"/>
  <c r="L17" i="2"/>
  <c r="K17" i="2"/>
  <c r="J17" i="2"/>
  <c r="H17" i="2"/>
  <c r="O17" i="2" s="1"/>
  <c r="O16" i="2"/>
  <c r="N16" i="2"/>
  <c r="L16" i="2"/>
  <c r="M16" i="2" s="1"/>
  <c r="K16" i="2"/>
  <c r="J16" i="2"/>
  <c r="I16" i="2" s="1"/>
  <c r="H16" i="2"/>
  <c r="B16" i="2"/>
  <c r="B47" i="2" s="1"/>
  <c r="O15" i="2"/>
  <c r="L15" i="2"/>
  <c r="K15" i="2"/>
  <c r="J15" i="2"/>
  <c r="H15" i="2"/>
  <c r="N15" i="2" s="1"/>
  <c r="M15" i="2" s="1"/>
  <c r="O14" i="2"/>
  <c r="N14" i="2"/>
  <c r="L14" i="2"/>
  <c r="M14" i="2" s="1"/>
  <c r="K14" i="2"/>
  <c r="J14" i="2"/>
  <c r="I14" i="2"/>
  <c r="H14" i="2"/>
  <c r="O13" i="2"/>
  <c r="L13" i="2"/>
  <c r="K13" i="2"/>
  <c r="J13" i="2"/>
  <c r="H13" i="2"/>
  <c r="N13" i="2" s="1"/>
  <c r="M13" i="2" s="1"/>
  <c r="O12" i="2"/>
  <c r="N12" i="2"/>
  <c r="L12" i="2"/>
  <c r="M12" i="2" s="1"/>
  <c r="K12" i="2"/>
  <c r="J12" i="2"/>
  <c r="I12" i="2"/>
  <c r="H12" i="2"/>
  <c r="O11" i="2"/>
  <c r="L11" i="2"/>
  <c r="K11" i="2"/>
  <c r="J11" i="2"/>
  <c r="H11" i="2"/>
  <c r="N11" i="2" s="1"/>
  <c r="M11" i="2" s="1"/>
  <c r="O10" i="2"/>
  <c r="N10" i="2"/>
  <c r="L10" i="2"/>
  <c r="M10" i="2" s="1"/>
  <c r="K10" i="2"/>
  <c r="J10" i="2"/>
  <c r="I10" i="2"/>
  <c r="H10" i="2"/>
  <c r="O9" i="2"/>
  <c r="L9" i="2"/>
  <c r="K9" i="2"/>
  <c r="J9" i="2"/>
  <c r="H9" i="2"/>
  <c r="N9" i="2" s="1"/>
  <c r="M9" i="2" s="1"/>
  <c r="O8" i="2"/>
  <c r="N8" i="2"/>
  <c r="L8" i="2"/>
  <c r="M8" i="2" s="1"/>
  <c r="K8" i="2"/>
  <c r="J8" i="2"/>
  <c r="I8" i="2"/>
  <c r="H8" i="2"/>
  <c r="O7" i="2"/>
  <c r="L7" i="2"/>
  <c r="K7" i="2"/>
  <c r="J7" i="2"/>
  <c r="H7" i="2"/>
  <c r="N7" i="2" s="1"/>
  <c r="M7" i="2" s="1"/>
  <c r="O6" i="2"/>
  <c r="N6" i="2"/>
  <c r="L6" i="2"/>
  <c r="M6" i="2" s="1"/>
  <c r="K6" i="2"/>
  <c r="J6" i="2"/>
  <c r="I6" i="2"/>
  <c r="H6" i="2"/>
  <c r="O5" i="2"/>
  <c r="L5" i="2"/>
  <c r="K5" i="2"/>
  <c r="J5" i="2"/>
  <c r="H5" i="2"/>
  <c r="L4" i="2"/>
  <c r="K4" i="2"/>
  <c r="K44" i="2" s="1"/>
  <c r="J4" i="2"/>
  <c r="J47" i="2" s="1"/>
  <c r="I4" i="2"/>
  <c r="H4" i="2"/>
  <c r="E4" i="2"/>
  <c r="F4" i="2" s="1"/>
  <c r="G4" i="2" s="1"/>
  <c r="D48" i="1"/>
  <c r="C48" i="1"/>
  <c r="D47" i="1"/>
  <c r="D46" i="1"/>
  <c r="D45" i="1"/>
  <c r="D44" i="1"/>
  <c r="E40" i="1"/>
  <c r="H39" i="1"/>
  <c r="G39" i="1"/>
  <c r="E39" i="1"/>
  <c r="H38" i="1"/>
  <c r="G38" i="1"/>
  <c r="E38" i="1"/>
  <c r="E37" i="1"/>
  <c r="H36" i="1"/>
  <c r="G36" i="1"/>
  <c r="E36" i="1"/>
  <c r="G35" i="1"/>
  <c r="H34" i="1"/>
  <c r="G34" i="1"/>
  <c r="E34" i="1"/>
  <c r="F34" i="1" s="1"/>
  <c r="H33" i="1"/>
  <c r="G33" i="1"/>
  <c r="E33" i="1"/>
  <c r="F33" i="1" s="1"/>
  <c r="H32" i="1"/>
  <c r="G32" i="1"/>
  <c r="F32" i="1" s="1"/>
  <c r="E32" i="1"/>
  <c r="H31" i="1"/>
  <c r="G31" i="1"/>
  <c r="F31" i="1"/>
  <c r="D30" i="1"/>
  <c r="G30" i="1" s="1"/>
  <c r="H28" i="1"/>
  <c r="G28" i="1"/>
  <c r="E28" i="1"/>
  <c r="F28" i="1" s="1"/>
  <c r="G27" i="1"/>
  <c r="H26" i="1"/>
  <c r="G26" i="1"/>
  <c r="F26" i="1" s="1"/>
  <c r="E26" i="1"/>
  <c r="H25" i="1"/>
  <c r="G25" i="1"/>
  <c r="E25" i="1"/>
  <c r="F25" i="1" s="1"/>
  <c r="H24" i="1"/>
  <c r="G24" i="1"/>
  <c r="E24" i="1"/>
  <c r="F24" i="1" s="1"/>
  <c r="H23" i="1"/>
  <c r="G23" i="1"/>
  <c r="E23" i="1"/>
  <c r="F23" i="1" s="1"/>
  <c r="G22" i="1"/>
  <c r="C22" i="1"/>
  <c r="C47" i="1" s="1"/>
  <c r="H17" i="1"/>
  <c r="G17" i="1"/>
  <c r="E17" i="1"/>
  <c r="F17" i="1" s="1"/>
  <c r="H16" i="1"/>
  <c r="B16" i="1"/>
  <c r="B47" i="1" s="1"/>
  <c r="H15" i="1"/>
  <c r="G15" i="1"/>
  <c r="E15" i="1"/>
  <c r="F15" i="1" s="1"/>
  <c r="H14" i="1"/>
  <c r="G14" i="1"/>
  <c r="E14" i="1"/>
  <c r="F14" i="1" s="1"/>
  <c r="H13" i="1"/>
  <c r="G13" i="1"/>
  <c r="E13" i="1"/>
  <c r="F13" i="1" s="1"/>
  <c r="H12" i="1"/>
  <c r="G12" i="1"/>
  <c r="E12" i="1"/>
  <c r="F12" i="1" s="1"/>
  <c r="H11" i="1"/>
  <c r="G11" i="1"/>
  <c r="E11" i="1"/>
  <c r="F11" i="1" s="1"/>
  <c r="H10" i="1"/>
  <c r="G10" i="1"/>
  <c r="F10" i="1"/>
  <c r="E10" i="1"/>
  <c r="H9" i="1"/>
  <c r="G9" i="1"/>
  <c r="E9" i="1"/>
  <c r="F9" i="1" s="1"/>
  <c r="H8" i="1"/>
  <c r="G8" i="1"/>
  <c r="E8" i="1"/>
  <c r="F8" i="1" s="1"/>
  <c r="H7" i="1"/>
  <c r="G7" i="1"/>
  <c r="E7" i="1"/>
  <c r="F7" i="1" s="1"/>
  <c r="H6" i="1"/>
  <c r="G6" i="1"/>
  <c r="E6" i="1"/>
  <c r="F6" i="1" s="1"/>
  <c r="H5" i="1"/>
  <c r="G5" i="1"/>
  <c r="E5" i="1"/>
  <c r="H4" i="1"/>
  <c r="F5" i="1" l="1"/>
  <c r="F39" i="1"/>
  <c r="F36" i="1"/>
  <c r="H22" i="1"/>
  <c r="H45" i="1" s="1"/>
  <c r="B45" i="1"/>
  <c r="C45" i="1"/>
  <c r="F38" i="1"/>
  <c r="H47" i="1"/>
  <c r="O4" i="2"/>
  <c r="N4" i="2"/>
  <c r="M4" i="2" s="1"/>
  <c r="G47" i="1"/>
  <c r="H46" i="2"/>
  <c r="E47" i="1"/>
  <c r="K47" i="2"/>
  <c r="B48" i="2"/>
  <c r="C48" i="2"/>
  <c r="G16" i="1"/>
  <c r="G48" i="1" s="1"/>
  <c r="B46" i="1"/>
  <c r="C46" i="1"/>
  <c r="B44" i="1"/>
  <c r="C44" i="1"/>
  <c r="I5" i="2"/>
  <c r="I7" i="2"/>
  <c r="I9" i="2"/>
  <c r="I11" i="2"/>
  <c r="I13" i="2"/>
  <c r="I15" i="2"/>
  <c r="H48" i="1"/>
  <c r="I17" i="2"/>
  <c r="E44" i="1"/>
  <c r="G46" i="1"/>
  <c r="B46" i="2"/>
  <c r="F4" i="1"/>
  <c r="E16" i="1"/>
  <c r="H48" i="2"/>
  <c r="B48" i="1"/>
  <c r="H46" i="1"/>
  <c r="E22" i="1"/>
  <c r="E46" i="1" s="1"/>
  <c r="H44" i="1"/>
  <c r="N5" i="2"/>
  <c r="M5" i="2" s="1"/>
  <c r="C44" i="2"/>
  <c r="J48" i="2"/>
  <c r="K48" i="2"/>
  <c r="K50" i="2" s="1"/>
  <c r="H44" i="2"/>
  <c r="J46" i="2"/>
  <c r="K46" i="2"/>
  <c r="H22" i="2"/>
  <c r="H45" i="2" s="1"/>
  <c r="J44" i="2"/>
  <c r="H50" i="1" l="1"/>
  <c r="H49" i="1"/>
  <c r="F22" i="1"/>
  <c r="K49" i="2"/>
  <c r="F16" i="1"/>
  <c r="F48" i="1" s="1"/>
  <c r="G45" i="1"/>
  <c r="E45" i="1"/>
  <c r="I22" i="2"/>
  <c r="I47" i="2" s="1"/>
  <c r="G44" i="1"/>
  <c r="F45" i="1"/>
  <c r="F47" i="1"/>
  <c r="F44" i="1"/>
  <c r="F46" i="1"/>
  <c r="E48" i="1"/>
  <c r="H47" i="2"/>
  <c r="I48" i="2" l="1"/>
  <c r="I44" i="2"/>
  <c r="B54" i="2" s="1"/>
  <c r="B55" i="2" s="1"/>
  <c r="B56" i="2" s="1"/>
  <c r="B57" i="2" s="1"/>
  <c r="I45" i="2"/>
  <c r="I46" i="2"/>
</calcChain>
</file>

<file path=xl/sharedStrings.xml><?xml version="1.0" encoding="utf-8"?>
<sst xmlns="http://schemas.openxmlformats.org/spreadsheetml/2006/main" count="158" uniqueCount="66">
  <si>
    <t>USA</t>
  </si>
  <si>
    <t>Calculation</t>
  </si>
  <si>
    <t xml:space="preserve">Location </t>
  </si>
  <si>
    <t>Capacity (MW)</t>
  </si>
  <si>
    <t>Annual generation (GWh)</t>
  </si>
  <si>
    <t>Surface area (km2)</t>
  </si>
  <si>
    <t>Capacity factor</t>
  </si>
  <si>
    <t xml:space="preserve">Mean power density </t>
  </si>
  <si>
    <t>Power density  (W/m2)</t>
  </si>
  <si>
    <t>Energy density (TWh/km2)</t>
  </si>
  <si>
    <t>West County</t>
  </si>
  <si>
    <t>W. A. Parish</t>
  </si>
  <si>
    <t>Fort Myers</t>
  </si>
  <si>
    <t>Jack McDonough</t>
  </si>
  <si>
    <t>Ravenswood</t>
  </si>
  <si>
    <t>Nine Mile Point</t>
  </si>
  <si>
    <t>Chalk Point</t>
  </si>
  <si>
    <t>Gila River</t>
  </si>
  <si>
    <t>Forney</t>
  </si>
  <si>
    <t>Curtis H. Stanton</t>
  </si>
  <si>
    <t>Alamitos</t>
  </si>
  <si>
    <t>Greensville County</t>
  </si>
  <si>
    <t>Crystal River</t>
  </si>
  <si>
    <t>Turkey Point</t>
  </si>
  <si>
    <t>BIGGEST</t>
  </si>
  <si>
    <t>Jebel Ali Power and Desalination Plant</t>
  </si>
  <si>
    <t>Surgut-2 Power Station</t>
  </si>
  <si>
    <t>Higashi-Niigata</t>
  </si>
  <si>
    <t>Futtsu Power Station</t>
  </si>
  <si>
    <t>Kawagoe Power Station</t>
  </si>
  <si>
    <t>Burullus Power Station</t>
  </si>
  <si>
    <t>Tatan Power Plant</t>
  </si>
  <si>
    <t>Chiba Power Station</t>
  </si>
  <si>
    <t>Himeji-2 Power Station</t>
  </si>
  <si>
    <t>Chita Power Station</t>
  </si>
  <si>
    <t>Phú Mỹ Power Plants</t>
  </si>
  <si>
    <t>Anegasaki Power Station</t>
  </si>
  <si>
    <t>Kostromskaya Power Station</t>
  </si>
  <si>
    <t>Volta Power Station</t>
  </si>
  <si>
    <t>Permskaya GRES</t>
  </si>
  <si>
    <t>Surgut-1 Power Station</t>
  </si>
  <si>
    <t>Yokohama Power Station</t>
  </si>
  <si>
    <t>Shin-Nagoya Power Station</t>
  </si>
  <si>
    <t>Syrdarya Power Plant</t>
  </si>
  <si>
    <t>Mean power density</t>
  </si>
  <si>
    <t>AVERAGE</t>
  </si>
  <si>
    <t>MEDIAN</t>
  </si>
  <si>
    <t>MIN</t>
  </si>
  <si>
    <t>MAX</t>
  </si>
  <si>
    <t>Ecart type</t>
  </si>
  <si>
    <t>Pipeline Length (miles)</t>
  </si>
  <si>
    <t>Pipeline length (km)</t>
  </si>
  <si>
    <t>Surface pipeline (km2)</t>
  </si>
  <si>
    <t>Surface pipeline world (km2)</t>
  </si>
  <si>
    <t>Surface pipeline world for electricity (km2)</t>
  </si>
  <si>
    <t>World nominal power (MW)</t>
  </si>
  <si>
    <t>Surface power plant World (km2)</t>
  </si>
  <si>
    <t>Surface power plant + pipeline elec WORLD (km2)</t>
  </si>
  <si>
    <t>NEW PD (W/m2)</t>
  </si>
  <si>
    <t>NEW Mean PD (W/m2)</t>
  </si>
  <si>
    <t>Uzbekistan</t>
  </si>
  <si>
    <t>Japan</t>
  </si>
  <si>
    <t>Russia</t>
  </si>
  <si>
    <t>Vietnam</t>
  </si>
  <si>
    <t>Taiwan</t>
  </si>
  <si>
    <t>United Arab Emirates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</si>
</sst>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  <scheme val="minor"/>
    </font>
    <font>
      <u/>
      <sz val="11"/>
      <color rgb="FF0645AD"/>
      <name val="Sans-serif"/>
    </font>
    <font>
      <u/>
      <sz val="11"/>
      <color rgb="FFBA0000"/>
      <name val="Sans-serif"/>
    </font>
    <font>
      <u/>
      <sz val="11"/>
      <color rgb="FF0645AD"/>
      <name val="Arial"/>
      <family val="2"/>
    </font>
    <font>
      <u/>
      <sz val="11"/>
      <color rgb="FFBA0000"/>
      <name val="Arial"/>
      <family val="2"/>
    </font>
    <font>
      <sz val="11"/>
      <color rgb="FF000000"/>
      <name val="Inconsolata"/>
    </font>
    <font>
      <sz val="10"/>
      <color rgb="FF000000"/>
      <name val="Arial"/>
      <family val="2"/>
      <scheme val="minor"/>
    </font>
    <font>
      <sz val="14"/>
      <color rgb="FF3C4043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CCCCC"/>
        <bgColor rgb="FFCCCCCC"/>
      </patternFill>
    </fill>
    <fill>
      <patternFill patternType="solid">
        <fgColor rgb="FFA4C2F4"/>
        <bgColor rgb="FFA4C2F4"/>
      </patternFill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3" borderId="4" xfId="0" applyFont="1" applyFill="1" applyBorder="1" applyAlignment="1"/>
    <xf numFmtId="0" fontId="1" fillId="5" borderId="5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10" fontId="1" fillId="5" borderId="5" xfId="0" applyNumberFormat="1" applyFont="1" applyFill="1" applyBorder="1" applyAlignment="1">
      <alignment horizontal="center"/>
    </xf>
    <xf numFmtId="0" fontId="4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1" fillId="5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8" fillId="6" borderId="0" xfId="0" applyFont="1" applyFill="1"/>
    <xf numFmtId="0" fontId="9" fillId="0" borderId="0" xfId="0" applyFont="1" applyAlignment="1"/>
    <xf numFmtId="0" fontId="10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/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n.wikipedia.org/wiki/Crystal_River_Energy_Complex" TargetMode="External"/><Relationship Id="rId18" Type="http://schemas.openxmlformats.org/officeDocument/2006/relationships/hyperlink" Target="https://en.wikipedia.org/wiki/Futtsu_Power_Station" TargetMode="External"/><Relationship Id="rId26" Type="http://schemas.openxmlformats.org/officeDocument/2006/relationships/hyperlink" Target="https://en.wikipedia.org/wiki/Anegasaki_Power_Station" TargetMode="External"/><Relationship Id="rId3" Type="http://schemas.openxmlformats.org/officeDocument/2006/relationships/hyperlink" Target="https://en.wikipedia.org/wiki/Fort_Myers_Power_Plant" TargetMode="External"/><Relationship Id="rId21" Type="http://schemas.openxmlformats.org/officeDocument/2006/relationships/hyperlink" Target="https://en.wikipedia.org/wiki/Tatan_Power_Plant" TargetMode="External"/><Relationship Id="rId7" Type="http://schemas.openxmlformats.org/officeDocument/2006/relationships/hyperlink" Target="https://en.wikipedia.org/wiki/Chalk_Point_Generating_Station" TargetMode="External"/><Relationship Id="rId12" Type="http://schemas.openxmlformats.org/officeDocument/2006/relationships/hyperlink" Target="https://en.wikipedia.org/w/index.php?title=Greensville_County_Power_Station&amp;action=edit&amp;redlink=1" TargetMode="External"/><Relationship Id="rId17" Type="http://schemas.openxmlformats.org/officeDocument/2006/relationships/hyperlink" Target="https://en.wikipedia.org/w/index.php?title=Higashi-Niigata_Power_Station&amp;action=edit&amp;redlink=1" TargetMode="External"/><Relationship Id="rId25" Type="http://schemas.openxmlformats.org/officeDocument/2006/relationships/hyperlink" Target="https://en.wikipedia.org/wiki/Ph%C3%BA_M%E1%BB%B9_Power_Plants" TargetMode="External"/><Relationship Id="rId33" Type="http://schemas.openxmlformats.org/officeDocument/2006/relationships/hyperlink" Target="https://en.wikipedia.org/wiki/Syrdarya_Power_Plant" TargetMode="External"/><Relationship Id="rId2" Type="http://schemas.openxmlformats.org/officeDocument/2006/relationships/hyperlink" Target="https://en.wikipedia.org/wiki/WA_Parish_Generating_Station" TargetMode="External"/><Relationship Id="rId16" Type="http://schemas.openxmlformats.org/officeDocument/2006/relationships/hyperlink" Target="https://en.wikipedia.org/wiki/Surgut-2_Power_Station" TargetMode="External"/><Relationship Id="rId20" Type="http://schemas.openxmlformats.org/officeDocument/2006/relationships/hyperlink" Target="https://en.wikipedia.org/w/index.php?title=Burullus_Power_Station&amp;action=edit&amp;redlink=1" TargetMode="External"/><Relationship Id="rId29" Type="http://schemas.openxmlformats.org/officeDocument/2006/relationships/hyperlink" Target="https://en.wikipedia.org/w/index.php?title=Permskaya_GRES&amp;action=edit&amp;redlink=1" TargetMode="External"/><Relationship Id="rId1" Type="http://schemas.openxmlformats.org/officeDocument/2006/relationships/hyperlink" Target="https://en.wikipedia.org/wiki/West_County_Energy_Center" TargetMode="External"/><Relationship Id="rId6" Type="http://schemas.openxmlformats.org/officeDocument/2006/relationships/hyperlink" Target="https://en.wikipedia.org/w/index.php?title=Nine_Mile_Point_Lousiana&amp;action=edit&amp;redlink=1" TargetMode="External"/><Relationship Id="rId11" Type="http://schemas.openxmlformats.org/officeDocument/2006/relationships/hyperlink" Target="https://en.wikipedia.org/wiki/Alamitos_Energy_Center" TargetMode="External"/><Relationship Id="rId24" Type="http://schemas.openxmlformats.org/officeDocument/2006/relationships/hyperlink" Target="https://en.wikipedia.org/wiki/Chita_Power_Station" TargetMode="External"/><Relationship Id="rId32" Type="http://schemas.openxmlformats.org/officeDocument/2006/relationships/hyperlink" Target="https://en.wikipedia.org/w/index.php?title=Shin-Nagoya_Power_Station&amp;action=edit&amp;redlink=1" TargetMode="External"/><Relationship Id="rId5" Type="http://schemas.openxmlformats.org/officeDocument/2006/relationships/hyperlink" Target="https://en.wikipedia.org/wiki/Ravenswood_Generating_Station" TargetMode="External"/><Relationship Id="rId15" Type="http://schemas.openxmlformats.org/officeDocument/2006/relationships/hyperlink" Target="https://en.wikipedia.org/wiki/Jebel_Ali_Power_and_Desalination_Plant" TargetMode="External"/><Relationship Id="rId23" Type="http://schemas.openxmlformats.org/officeDocument/2006/relationships/hyperlink" Target="https://en.wikipedia.org/w/index.php?title=Himeji-2_Power_Station&amp;action=edit&amp;redlink=1" TargetMode="External"/><Relationship Id="rId28" Type="http://schemas.openxmlformats.org/officeDocument/2006/relationships/hyperlink" Target="https://en.wikipedia.org/w/index.php?title=Volta_Power_Station&amp;action=edit&amp;redlink=1" TargetMode="External"/><Relationship Id="rId10" Type="http://schemas.openxmlformats.org/officeDocument/2006/relationships/hyperlink" Target="https://en.wikipedia.org/w/index.php?title=Curtis_H._Stanton_Power_Station&amp;action=edit&amp;redlink=1" TargetMode="External"/><Relationship Id="rId19" Type="http://schemas.openxmlformats.org/officeDocument/2006/relationships/hyperlink" Target="https://en.wikipedia.org/wiki/Kawagoe_Power_Station" TargetMode="External"/><Relationship Id="rId31" Type="http://schemas.openxmlformats.org/officeDocument/2006/relationships/hyperlink" Target="https://en.wikipedia.org/w/index.php?title=Yokohama_Power_Station&amp;action=edit&amp;redlink=1" TargetMode="External"/><Relationship Id="rId4" Type="http://schemas.openxmlformats.org/officeDocument/2006/relationships/hyperlink" Target="https://en.wikipedia.org/w/index.php?title=Jack_McDonough_Power_Plant&amp;action=edit&amp;redlink=1" TargetMode="External"/><Relationship Id="rId9" Type="http://schemas.openxmlformats.org/officeDocument/2006/relationships/hyperlink" Target="https://en.wikipedia.org/wiki/Forney_Energy_Center" TargetMode="External"/><Relationship Id="rId14" Type="http://schemas.openxmlformats.org/officeDocument/2006/relationships/hyperlink" Target="https://en.wikipedia.org/wiki/Turkey_Point_Nuclear_Generating_Station" TargetMode="External"/><Relationship Id="rId22" Type="http://schemas.openxmlformats.org/officeDocument/2006/relationships/hyperlink" Target="https://en.wikipedia.org/wiki/Chiba_Power_Station" TargetMode="External"/><Relationship Id="rId27" Type="http://schemas.openxmlformats.org/officeDocument/2006/relationships/hyperlink" Target="https://en.wikipedia.org/wiki/Kostromskaya_Power_Station" TargetMode="External"/><Relationship Id="rId30" Type="http://schemas.openxmlformats.org/officeDocument/2006/relationships/hyperlink" Target="https://en.wikipedia.org/wiki/Surgut-1_Power_Station" TargetMode="External"/><Relationship Id="rId8" Type="http://schemas.openxmlformats.org/officeDocument/2006/relationships/hyperlink" Target="https://en.wikipedia.org/w/index.php?title=Gila_River_Power_Plant&amp;action=edit&amp;redlink=1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en.wikipedia.org/wiki/Crystal_River_Energy_Complex" TargetMode="External"/><Relationship Id="rId18" Type="http://schemas.openxmlformats.org/officeDocument/2006/relationships/hyperlink" Target="https://en.wikipedia.org/wiki/Futtsu_Power_Station" TargetMode="External"/><Relationship Id="rId26" Type="http://schemas.openxmlformats.org/officeDocument/2006/relationships/hyperlink" Target="https://en.wikipedia.org/wiki/Anegasaki_Power_Station" TargetMode="External"/><Relationship Id="rId3" Type="http://schemas.openxmlformats.org/officeDocument/2006/relationships/hyperlink" Target="https://en.wikipedia.org/wiki/Fort_Myers_Power_Plant" TargetMode="External"/><Relationship Id="rId21" Type="http://schemas.openxmlformats.org/officeDocument/2006/relationships/hyperlink" Target="https://en.wikipedia.org/wiki/Tatan_Power_Plant" TargetMode="External"/><Relationship Id="rId7" Type="http://schemas.openxmlformats.org/officeDocument/2006/relationships/hyperlink" Target="https://en.wikipedia.org/wiki/Chalk_Point_Generating_Station" TargetMode="External"/><Relationship Id="rId12" Type="http://schemas.openxmlformats.org/officeDocument/2006/relationships/hyperlink" Target="https://en.wikipedia.org/w/index.php?title=Greensville_County_Power_Station&amp;action=edit&amp;redlink=1" TargetMode="External"/><Relationship Id="rId17" Type="http://schemas.openxmlformats.org/officeDocument/2006/relationships/hyperlink" Target="https://en.wikipedia.org/w/index.php?title=Higashi-Niigata_Power_Station&amp;action=edit&amp;redlink=1" TargetMode="External"/><Relationship Id="rId25" Type="http://schemas.openxmlformats.org/officeDocument/2006/relationships/hyperlink" Target="https://en.wikipedia.org/wiki/Ph%C3%BA_M%E1%BB%B9_Power_Plants" TargetMode="External"/><Relationship Id="rId33" Type="http://schemas.openxmlformats.org/officeDocument/2006/relationships/hyperlink" Target="https://en.wikipedia.org/wiki/Syrdarya_Power_Plant" TargetMode="External"/><Relationship Id="rId2" Type="http://schemas.openxmlformats.org/officeDocument/2006/relationships/hyperlink" Target="https://en.wikipedia.org/wiki/WA_Parish_Generating_Station" TargetMode="External"/><Relationship Id="rId16" Type="http://schemas.openxmlformats.org/officeDocument/2006/relationships/hyperlink" Target="https://en.wikipedia.org/wiki/Surgut-2_Power_Station" TargetMode="External"/><Relationship Id="rId20" Type="http://schemas.openxmlformats.org/officeDocument/2006/relationships/hyperlink" Target="https://en.wikipedia.org/w/index.php?title=Burullus_Power_Station&amp;action=edit&amp;redlink=1" TargetMode="External"/><Relationship Id="rId29" Type="http://schemas.openxmlformats.org/officeDocument/2006/relationships/hyperlink" Target="https://en.wikipedia.org/w/index.php?title=Permskaya_GRES&amp;action=edit&amp;redlink=1" TargetMode="External"/><Relationship Id="rId1" Type="http://schemas.openxmlformats.org/officeDocument/2006/relationships/hyperlink" Target="https://en.wikipedia.org/wiki/West_County_Energy_Center" TargetMode="External"/><Relationship Id="rId6" Type="http://schemas.openxmlformats.org/officeDocument/2006/relationships/hyperlink" Target="https://en.wikipedia.org/w/index.php?title=Nine_Mile_Point_Lousiana&amp;action=edit&amp;redlink=1" TargetMode="External"/><Relationship Id="rId11" Type="http://schemas.openxmlformats.org/officeDocument/2006/relationships/hyperlink" Target="https://en.wikipedia.org/wiki/Alamitos_Energy_Center" TargetMode="External"/><Relationship Id="rId24" Type="http://schemas.openxmlformats.org/officeDocument/2006/relationships/hyperlink" Target="https://en.wikipedia.org/wiki/Chita_Power_Station" TargetMode="External"/><Relationship Id="rId32" Type="http://schemas.openxmlformats.org/officeDocument/2006/relationships/hyperlink" Target="https://en.wikipedia.org/w/index.php?title=Shin-Nagoya_Power_Station&amp;action=edit&amp;redlink=1" TargetMode="External"/><Relationship Id="rId5" Type="http://schemas.openxmlformats.org/officeDocument/2006/relationships/hyperlink" Target="https://en.wikipedia.org/wiki/Ravenswood_Generating_Station" TargetMode="External"/><Relationship Id="rId15" Type="http://schemas.openxmlformats.org/officeDocument/2006/relationships/hyperlink" Target="https://en.wikipedia.org/wiki/Jebel_Ali_Power_and_Desalination_Plant" TargetMode="External"/><Relationship Id="rId23" Type="http://schemas.openxmlformats.org/officeDocument/2006/relationships/hyperlink" Target="https://en.wikipedia.org/w/index.php?title=Himeji-2_Power_Station&amp;action=edit&amp;redlink=1" TargetMode="External"/><Relationship Id="rId28" Type="http://schemas.openxmlformats.org/officeDocument/2006/relationships/hyperlink" Target="https://en.wikipedia.org/w/index.php?title=Volta_Power_Station&amp;action=edit&amp;redlink=1" TargetMode="External"/><Relationship Id="rId10" Type="http://schemas.openxmlformats.org/officeDocument/2006/relationships/hyperlink" Target="https://en.wikipedia.org/w/index.php?title=Curtis_H._Stanton_Power_Station&amp;action=edit&amp;redlink=1" TargetMode="External"/><Relationship Id="rId19" Type="http://schemas.openxmlformats.org/officeDocument/2006/relationships/hyperlink" Target="https://en.wikipedia.org/wiki/Kawagoe_Power_Station" TargetMode="External"/><Relationship Id="rId31" Type="http://schemas.openxmlformats.org/officeDocument/2006/relationships/hyperlink" Target="https://en.wikipedia.org/w/index.php?title=Yokohama_Power_Station&amp;action=edit&amp;redlink=1" TargetMode="External"/><Relationship Id="rId4" Type="http://schemas.openxmlformats.org/officeDocument/2006/relationships/hyperlink" Target="https://en.wikipedia.org/w/index.php?title=Jack_McDonough_Power_Plant&amp;action=edit&amp;redlink=1" TargetMode="External"/><Relationship Id="rId9" Type="http://schemas.openxmlformats.org/officeDocument/2006/relationships/hyperlink" Target="https://en.wikipedia.org/wiki/Forney_Energy_Center" TargetMode="External"/><Relationship Id="rId14" Type="http://schemas.openxmlformats.org/officeDocument/2006/relationships/hyperlink" Target="https://en.wikipedia.org/wiki/Turkey_Point_Nuclear_Generating_Station" TargetMode="External"/><Relationship Id="rId22" Type="http://schemas.openxmlformats.org/officeDocument/2006/relationships/hyperlink" Target="https://en.wikipedia.org/wiki/Chiba_Power_Station" TargetMode="External"/><Relationship Id="rId27" Type="http://schemas.openxmlformats.org/officeDocument/2006/relationships/hyperlink" Target="https://en.wikipedia.org/wiki/Kostromskaya_Power_Station" TargetMode="External"/><Relationship Id="rId30" Type="http://schemas.openxmlformats.org/officeDocument/2006/relationships/hyperlink" Target="https://en.wikipedia.org/wiki/Surgut-1_Power_Station" TargetMode="External"/><Relationship Id="rId8" Type="http://schemas.openxmlformats.org/officeDocument/2006/relationships/hyperlink" Target="https://en.wikipedia.org/w/index.php?title=Gila_River_Power_Plant&amp;action=edit&amp;redlink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50"/>
  <sheetViews>
    <sheetView tabSelected="1" workbookViewId="0">
      <selection activeCell="N26" sqref="N26"/>
    </sheetView>
  </sheetViews>
  <sheetFormatPr baseColWidth="10" defaultColWidth="12.6640625" defaultRowHeight="15.75" customHeight="1" outlineLevelRow="1"/>
  <cols>
    <col min="1" max="1" width="33.1640625" customWidth="1"/>
    <col min="2" max="2" width="20.1640625" customWidth="1"/>
    <col min="3" max="3" width="21.83203125" customWidth="1"/>
    <col min="4" max="4" width="20" customWidth="1"/>
    <col min="6" max="6" width="17.83203125" customWidth="1"/>
    <col min="7" max="7" width="20.6640625" customWidth="1"/>
    <col min="8" max="8" width="22.33203125" customWidth="1"/>
    <col min="9" max="9" width="25.6640625" customWidth="1"/>
  </cols>
  <sheetData>
    <row r="1" spans="1:8" ht="15.75" customHeight="1">
      <c r="A1" s="16" t="s">
        <v>0</v>
      </c>
      <c r="B1" s="17"/>
      <c r="C1" s="17"/>
      <c r="D1" s="17"/>
      <c r="E1" s="17"/>
      <c r="F1" s="17"/>
      <c r="G1" s="17"/>
      <c r="H1" s="18"/>
    </row>
    <row r="2" spans="1:8" ht="15.75" customHeight="1" outlineLevel="1">
      <c r="A2" s="19"/>
      <c r="B2" s="17"/>
      <c r="C2" s="18"/>
      <c r="D2" s="1"/>
      <c r="E2" s="20" t="s">
        <v>1</v>
      </c>
      <c r="F2" s="17"/>
      <c r="G2" s="17"/>
      <c r="H2" s="18"/>
    </row>
    <row r="3" spans="1:8" ht="15.75" customHeight="1" outlineLevel="1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2" t="s">
        <v>9</v>
      </c>
    </row>
    <row r="4" spans="1:8" ht="15.75" customHeight="1" outlineLevel="1">
      <c r="A4" s="5" t="s">
        <v>10</v>
      </c>
      <c r="B4" s="6">
        <v>3750</v>
      </c>
      <c r="C4" s="6">
        <v>21486</v>
      </c>
      <c r="D4" s="6">
        <v>3</v>
      </c>
      <c r="E4" s="7">
        <f>C4*1000/(B4*24*365)</f>
        <v>0.65406392694063931</v>
      </c>
      <c r="F4" s="7">
        <f t="shared" ref="F4:F17" si="0">G4*E4</f>
        <v>817.57990867579917</v>
      </c>
      <c r="G4" s="7">
        <f>B4/D4</f>
        <v>1250</v>
      </c>
      <c r="H4" s="7">
        <f t="shared" ref="H4:H17" si="1">C4/(D4*1000)</f>
        <v>7.1619999999999999</v>
      </c>
    </row>
    <row r="5" spans="1:8" ht="15.75" customHeight="1" outlineLevel="1">
      <c r="A5" s="5" t="s">
        <v>11</v>
      </c>
      <c r="B5" s="6">
        <v>3653</v>
      </c>
      <c r="C5" s="6">
        <v>14328</v>
      </c>
      <c r="D5" s="6">
        <v>2.5499999999999998</v>
      </c>
      <c r="E5" s="7">
        <f t="shared" ref="E5:E17" si="2">C5*1000/(B5*24*365)</f>
        <v>0.44774608222178058</v>
      </c>
      <c r="F5" s="7">
        <f t="shared" si="0"/>
        <v>641.4182111200646</v>
      </c>
      <c r="G5" s="7">
        <f t="shared" ref="G5:G17" si="3">B5/D5</f>
        <v>1432.5490196078433</v>
      </c>
      <c r="H5" s="7">
        <f t="shared" si="1"/>
        <v>5.618823529411765</v>
      </c>
    </row>
    <row r="6" spans="1:8" ht="15.75" customHeight="1" outlineLevel="1">
      <c r="A6" s="5" t="s">
        <v>12</v>
      </c>
      <c r="B6" s="6">
        <v>2681</v>
      </c>
      <c r="C6" s="6">
        <v>8420</v>
      </c>
      <c r="D6" s="6">
        <v>0.44</v>
      </c>
      <c r="E6" s="7">
        <f t="shared" si="2"/>
        <v>0.35851817031401423</v>
      </c>
      <c r="F6" s="7">
        <f t="shared" si="0"/>
        <v>2184.5163968451639</v>
      </c>
      <c r="G6" s="7">
        <f t="shared" si="3"/>
        <v>6093.181818181818</v>
      </c>
      <c r="H6" s="7">
        <f t="shared" si="1"/>
        <v>19.136363636363637</v>
      </c>
    </row>
    <row r="7" spans="1:8" ht="15.75" customHeight="1" outlineLevel="1">
      <c r="A7" s="8" t="s">
        <v>13</v>
      </c>
      <c r="B7" s="6">
        <v>2548</v>
      </c>
      <c r="C7" s="6">
        <v>19072</v>
      </c>
      <c r="D7" s="6">
        <v>0.5</v>
      </c>
      <c r="E7" s="7">
        <f t="shared" si="2"/>
        <v>0.85446191121337889</v>
      </c>
      <c r="F7" s="7">
        <f t="shared" si="0"/>
        <v>4354.3378995433786</v>
      </c>
      <c r="G7" s="7">
        <f t="shared" si="3"/>
        <v>5096</v>
      </c>
      <c r="H7" s="7">
        <f t="shared" si="1"/>
        <v>38.143999999999998</v>
      </c>
    </row>
    <row r="8" spans="1:8" ht="15.75" customHeight="1" outlineLevel="1">
      <c r="A8" s="5" t="s">
        <v>14</v>
      </c>
      <c r="B8" s="6">
        <v>2480</v>
      </c>
      <c r="C8" s="6">
        <v>2299</v>
      </c>
      <c r="D8" s="6">
        <v>0.2</v>
      </c>
      <c r="E8" s="7">
        <f t="shared" si="2"/>
        <v>0.10582375902194727</v>
      </c>
      <c r="F8" s="7">
        <f t="shared" si="0"/>
        <v>1312.2146118721462</v>
      </c>
      <c r="G8" s="7">
        <f t="shared" si="3"/>
        <v>12400</v>
      </c>
      <c r="H8" s="7">
        <f t="shared" si="1"/>
        <v>11.494999999999999</v>
      </c>
    </row>
    <row r="9" spans="1:8" ht="15.75" customHeight="1" outlineLevel="1">
      <c r="A9" s="8" t="s">
        <v>15</v>
      </c>
      <c r="B9" s="6">
        <v>2440</v>
      </c>
      <c r="C9" s="6">
        <v>9833</v>
      </c>
      <c r="D9" s="6">
        <v>0.5</v>
      </c>
      <c r="E9" s="7">
        <f t="shared" si="2"/>
        <v>0.46003630511265814</v>
      </c>
      <c r="F9" s="7">
        <f t="shared" si="0"/>
        <v>2244.9771689497716</v>
      </c>
      <c r="G9" s="7">
        <f t="shared" si="3"/>
        <v>4880</v>
      </c>
      <c r="H9" s="7">
        <f t="shared" si="1"/>
        <v>19.666</v>
      </c>
    </row>
    <row r="10" spans="1:8" ht="15.75" customHeight="1" outlineLevel="1">
      <c r="A10" s="9" t="s">
        <v>16</v>
      </c>
      <c r="B10" s="6">
        <v>2413</v>
      </c>
      <c r="C10" s="6">
        <v>495</v>
      </c>
      <c r="D10" s="6">
        <v>1</v>
      </c>
      <c r="E10" s="7">
        <f t="shared" si="2"/>
        <v>2.3417674809394318E-2</v>
      </c>
      <c r="F10" s="7">
        <f t="shared" si="0"/>
        <v>56.506849315068493</v>
      </c>
      <c r="G10" s="7">
        <f t="shared" si="3"/>
        <v>2413</v>
      </c>
      <c r="H10" s="7">
        <f t="shared" si="1"/>
        <v>0.495</v>
      </c>
    </row>
    <row r="11" spans="1:8" ht="15.75" customHeight="1" outlineLevel="1">
      <c r="A11" s="8" t="s">
        <v>17</v>
      </c>
      <c r="B11" s="6">
        <v>2200</v>
      </c>
      <c r="C11" s="6">
        <v>8601</v>
      </c>
      <c r="D11" s="6">
        <v>0.7</v>
      </c>
      <c r="E11" s="7">
        <f t="shared" si="2"/>
        <v>0.44629514321295144</v>
      </c>
      <c r="F11" s="7">
        <f t="shared" si="0"/>
        <v>1402.6418786692761</v>
      </c>
      <c r="G11" s="7">
        <f t="shared" si="3"/>
        <v>3142.8571428571431</v>
      </c>
      <c r="H11" s="7">
        <f t="shared" si="1"/>
        <v>12.287142857142857</v>
      </c>
    </row>
    <row r="12" spans="1:8" ht="15.75" customHeight="1" outlineLevel="1">
      <c r="A12" s="9" t="s">
        <v>18</v>
      </c>
      <c r="B12" s="6">
        <v>1824</v>
      </c>
      <c r="C12" s="6">
        <v>10527</v>
      </c>
      <c r="D12" s="6">
        <v>0.54700000000000004</v>
      </c>
      <c r="E12" s="7">
        <f t="shared" si="2"/>
        <v>0.65883351357846676</v>
      </c>
      <c r="F12" s="7">
        <f t="shared" si="0"/>
        <v>2196.9146778192385</v>
      </c>
      <c r="G12" s="7">
        <f t="shared" si="3"/>
        <v>3334.5521023765996</v>
      </c>
      <c r="H12" s="7">
        <f t="shared" si="1"/>
        <v>19.244972577696526</v>
      </c>
    </row>
    <row r="13" spans="1:8" ht="15.75" customHeight="1" outlineLevel="1">
      <c r="A13" s="8" t="s">
        <v>19</v>
      </c>
      <c r="B13" s="6">
        <v>1820</v>
      </c>
      <c r="C13" s="6">
        <v>1592</v>
      </c>
      <c r="D13" s="6">
        <v>4</v>
      </c>
      <c r="E13" s="7">
        <f t="shared" si="2"/>
        <v>9.9854483416127252E-2</v>
      </c>
      <c r="F13" s="7">
        <f t="shared" si="0"/>
        <v>45.433789954337897</v>
      </c>
      <c r="G13" s="7">
        <f t="shared" si="3"/>
        <v>455</v>
      </c>
      <c r="H13" s="7">
        <f t="shared" si="1"/>
        <v>0.39800000000000002</v>
      </c>
    </row>
    <row r="14" spans="1:8" ht="15.75" customHeight="1" outlineLevel="1">
      <c r="A14" s="5" t="s">
        <v>20</v>
      </c>
      <c r="B14" s="6">
        <v>1760</v>
      </c>
      <c r="C14" s="6">
        <v>581</v>
      </c>
      <c r="D14" s="6">
        <v>1.33</v>
      </c>
      <c r="E14" s="7">
        <f t="shared" si="2"/>
        <v>3.7684205064342051E-2</v>
      </c>
      <c r="F14" s="7">
        <f t="shared" si="0"/>
        <v>49.867820235520298</v>
      </c>
      <c r="G14" s="7">
        <f t="shared" si="3"/>
        <v>1323.3082706766916</v>
      </c>
      <c r="H14" s="7">
        <f t="shared" si="1"/>
        <v>0.43684210526315792</v>
      </c>
    </row>
    <row r="15" spans="1:8" ht="15.75" customHeight="1" outlineLevel="1">
      <c r="A15" s="10" t="s">
        <v>21</v>
      </c>
      <c r="B15" s="6">
        <v>1585</v>
      </c>
      <c r="C15" s="6">
        <v>9860</v>
      </c>
      <c r="D15" s="6">
        <v>0.5</v>
      </c>
      <c r="E15" s="7">
        <f t="shared" si="2"/>
        <v>0.71013929101306483</v>
      </c>
      <c r="F15" s="7">
        <f t="shared" si="0"/>
        <v>2251.1415525114157</v>
      </c>
      <c r="G15" s="7">
        <f t="shared" si="3"/>
        <v>3170</v>
      </c>
      <c r="H15" s="7">
        <f t="shared" si="1"/>
        <v>19.72</v>
      </c>
    </row>
    <row r="16" spans="1:8" ht="15.75" customHeight="1" outlineLevel="1">
      <c r="A16" s="5" t="s">
        <v>22</v>
      </c>
      <c r="B16" s="6">
        <f>1434</f>
        <v>1434</v>
      </c>
      <c r="C16" s="6">
        <v>8886</v>
      </c>
      <c r="D16" s="6">
        <v>0.5</v>
      </c>
      <c r="E16" s="7">
        <f t="shared" si="2"/>
        <v>0.70738044745037354</v>
      </c>
      <c r="F16" s="7">
        <f t="shared" si="0"/>
        <v>2028.7671232876712</v>
      </c>
      <c r="G16" s="7">
        <f t="shared" si="3"/>
        <v>2868</v>
      </c>
      <c r="H16" s="7">
        <f t="shared" si="1"/>
        <v>17.771999999999998</v>
      </c>
    </row>
    <row r="17" spans="1:9" ht="15.75" customHeight="1" outlineLevel="1">
      <c r="A17" s="5" t="s">
        <v>23</v>
      </c>
      <c r="B17" s="6">
        <v>1150</v>
      </c>
      <c r="C17" s="6">
        <v>5304</v>
      </c>
      <c r="D17" s="6">
        <v>0.5</v>
      </c>
      <c r="E17" s="7">
        <f t="shared" si="2"/>
        <v>0.52650387135199528</v>
      </c>
      <c r="F17" s="7">
        <f t="shared" si="0"/>
        <v>1210.9589041095892</v>
      </c>
      <c r="G17" s="7">
        <f t="shared" si="3"/>
        <v>2300</v>
      </c>
      <c r="H17" s="7">
        <f t="shared" si="1"/>
        <v>10.608000000000001</v>
      </c>
    </row>
    <row r="19" spans="1:9" ht="15.75" customHeight="1">
      <c r="A19" s="16" t="s">
        <v>24</v>
      </c>
      <c r="B19" s="17"/>
      <c r="C19" s="17"/>
      <c r="D19" s="17"/>
      <c r="E19" s="17"/>
      <c r="F19" s="17"/>
      <c r="G19" s="17"/>
      <c r="H19" s="18"/>
    </row>
    <row r="20" spans="1:9" ht="15.75" customHeight="1">
      <c r="A20" s="19"/>
      <c r="B20" s="17"/>
      <c r="C20" s="18"/>
      <c r="D20" s="1"/>
      <c r="E20" s="20" t="s">
        <v>1</v>
      </c>
      <c r="F20" s="17"/>
      <c r="G20" s="17"/>
      <c r="H20" s="18"/>
    </row>
    <row r="21" spans="1:9" ht="15.75" customHeight="1">
      <c r="A21" s="2" t="s">
        <v>2</v>
      </c>
      <c r="B21" s="3" t="s">
        <v>3</v>
      </c>
      <c r="C21" s="3" t="s">
        <v>4</v>
      </c>
      <c r="D21" s="3" t="s">
        <v>5</v>
      </c>
      <c r="E21" s="4" t="s">
        <v>6</v>
      </c>
      <c r="F21" s="3" t="s">
        <v>7</v>
      </c>
      <c r="G21" s="3" t="s">
        <v>8</v>
      </c>
      <c r="H21" s="11" t="s">
        <v>9</v>
      </c>
      <c r="I21" s="12"/>
    </row>
    <row r="22" spans="1:9" ht="15.75" customHeight="1">
      <c r="A22" s="5" t="s">
        <v>25</v>
      </c>
      <c r="B22" s="6">
        <v>8694.1</v>
      </c>
      <c r="C22" s="7">
        <f>3768.66+2260.46+3001.72+3368.68+3555.83+5111.73+7559.34</f>
        <v>28626.420000000002</v>
      </c>
      <c r="D22" s="6">
        <v>3.39</v>
      </c>
      <c r="E22" s="7">
        <f t="shared" ref="E22:E26" si="4">C22*1000/(B22*24*365)</f>
        <v>0.37587055179760542</v>
      </c>
      <c r="F22" s="7">
        <f t="shared" ref="F22:F26" si="5">G22*E22</f>
        <v>963.96937002464927</v>
      </c>
      <c r="G22" s="7">
        <f t="shared" ref="G22:G36" si="6">B22/D22</f>
        <v>2564.631268436578</v>
      </c>
      <c r="H22" s="7">
        <f t="shared" ref="H22:H26" si="7">C22/(D22*1000)</f>
        <v>8.4443716814159302</v>
      </c>
      <c r="I22" s="14" t="s">
        <v>65</v>
      </c>
    </row>
    <row r="23" spans="1:9" ht="15.75" customHeight="1">
      <c r="A23" s="5" t="s">
        <v>26</v>
      </c>
      <c r="B23" s="6">
        <v>5657.1</v>
      </c>
      <c r="C23" s="6">
        <v>39970</v>
      </c>
      <c r="D23" s="6">
        <v>4</v>
      </c>
      <c r="E23" s="7">
        <f t="shared" si="4"/>
        <v>0.80655908294494583</v>
      </c>
      <c r="F23" s="7">
        <f t="shared" si="5"/>
        <v>1140.6963470319633</v>
      </c>
      <c r="G23" s="7">
        <f t="shared" si="6"/>
        <v>1414.2750000000001</v>
      </c>
      <c r="H23" s="7">
        <f t="shared" si="7"/>
        <v>9.9924999999999997</v>
      </c>
      <c r="I23" s="14" t="s">
        <v>62</v>
      </c>
    </row>
    <row r="24" spans="1:9" ht="15.75" customHeight="1">
      <c r="A24" s="8" t="s">
        <v>27</v>
      </c>
      <c r="B24" s="6">
        <v>4810</v>
      </c>
      <c r="C24" s="6">
        <v>37932</v>
      </c>
      <c r="D24" s="6">
        <v>1</v>
      </c>
      <c r="E24" s="7">
        <f t="shared" si="4"/>
        <v>0.90023637968843451</v>
      </c>
      <c r="F24" s="7">
        <f t="shared" si="5"/>
        <v>4330.1369863013697</v>
      </c>
      <c r="G24" s="7">
        <f t="shared" si="6"/>
        <v>4810</v>
      </c>
      <c r="H24" s="7">
        <f t="shared" si="7"/>
        <v>37.932000000000002</v>
      </c>
      <c r="I24" s="14" t="s">
        <v>61</v>
      </c>
    </row>
    <row r="25" spans="1:9" ht="15.75" customHeight="1">
      <c r="A25" s="5" t="s">
        <v>28</v>
      </c>
      <c r="B25" s="6">
        <v>5040</v>
      </c>
      <c r="C25" s="6">
        <v>39746</v>
      </c>
      <c r="D25" s="6">
        <v>1.1599999999999999</v>
      </c>
      <c r="E25" s="7">
        <f t="shared" si="4"/>
        <v>0.90024099441907657</v>
      </c>
      <c r="F25" s="7">
        <f t="shared" si="5"/>
        <v>3911.391906786333</v>
      </c>
      <c r="G25" s="7">
        <f t="shared" si="6"/>
        <v>4344.8275862068967</v>
      </c>
      <c r="H25" s="7">
        <f t="shared" si="7"/>
        <v>34.263793103448279</v>
      </c>
      <c r="I25" s="14" t="s">
        <v>61</v>
      </c>
    </row>
    <row r="26" spans="1:9" ht="15.75" customHeight="1">
      <c r="A26" s="5" t="s">
        <v>29</v>
      </c>
      <c r="B26" s="6">
        <v>4802</v>
      </c>
      <c r="C26" s="6">
        <v>37869</v>
      </c>
      <c r="D26" s="6">
        <v>1.08</v>
      </c>
      <c r="E26" s="7">
        <f t="shared" si="4"/>
        <v>0.90023848510609161</v>
      </c>
      <c r="F26" s="7">
        <f t="shared" si="5"/>
        <v>4002.7270421106032</v>
      </c>
      <c r="G26" s="7">
        <f t="shared" si="6"/>
        <v>4446.2962962962956</v>
      </c>
      <c r="H26" s="7">
        <f t="shared" si="7"/>
        <v>35.06388888888889</v>
      </c>
      <c r="I26" s="14" t="s">
        <v>61</v>
      </c>
    </row>
    <row r="27" spans="1:9" ht="15.75" customHeight="1">
      <c r="A27" s="8" t="s">
        <v>30</v>
      </c>
      <c r="B27" s="6">
        <v>4800</v>
      </c>
      <c r="D27" s="6">
        <v>1.05</v>
      </c>
      <c r="G27" s="7">
        <f t="shared" si="6"/>
        <v>4571.4285714285716</v>
      </c>
      <c r="I27" s="14"/>
    </row>
    <row r="28" spans="1:9" ht="15.75" customHeight="1">
      <c r="A28" s="5" t="s">
        <v>31</v>
      </c>
      <c r="B28" s="6">
        <v>4384</v>
      </c>
      <c r="C28" s="6">
        <v>26447</v>
      </c>
      <c r="D28" s="6">
        <v>0.5</v>
      </c>
      <c r="E28" s="7">
        <f>C28*1000/(B28*24*365)</f>
        <v>0.68865509282405091</v>
      </c>
      <c r="F28" s="7">
        <f>G28*E28</f>
        <v>6038.1278538812785</v>
      </c>
      <c r="G28" s="7">
        <f t="shared" si="6"/>
        <v>8768</v>
      </c>
      <c r="H28" s="7">
        <f>C28/(D28*1000)</f>
        <v>52.893999999999998</v>
      </c>
      <c r="I28" s="14" t="s">
        <v>64</v>
      </c>
    </row>
    <row r="29" spans="1:9" ht="15.75" customHeight="1">
      <c r="A29" s="5" t="s">
        <v>32</v>
      </c>
      <c r="B29" s="6">
        <v>4380</v>
      </c>
      <c r="D29" s="6">
        <v>0.76</v>
      </c>
      <c r="G29" s="7">
        <f>B29/D29</f>
        <v>5763.1578947368416</v>
      </c>
    </row>
    <row r="30" spans="1:9" ht="15.75" customHeight="1">
      <c r="A30" s="8" t="s">
        <v>33</v>
      </c>
      <c r="B30" s="6">
        <v>4086</v>
      </c>
      <c r="D30" s="7">
        <f>0.69+0.18</f>
        <v>0.86999999999999988</v>
      </c>
      <c r="G30" s="7">
        <f t="shared" si="6"/>
        <v>4696.5517241379321</v>
      </c>
    </row>
    <row r="31" spans="1:9" ht="15.75" customHeight="1">
      <c r="A31" s="5" t="s">
        <v>34</v>
      </c>
      <c r="B31" s="6">
        <v>3966</v>
      </c>
      <c r="C31" s="7">
        <f>B31*365*24*0.435/1000</f>
        <v>15112.839599999999</v>
      </c>
      <c r="D31" s="6">
        <v>0.56000000000000005</v>
      </c>
      <c r="E31" s="6">
        <v>0.435</v>
      </c>
      <c r="F31" s="7">
        <f t="shared" ref="F31:F34" si="8">G31*E31</f>
        <v>3080.7321428571427</v>
      </c>
      <c r="G31" s="7">
        <f t="shared" si="6"/>
        <v>7082.1428571428569</v>
      </c>
      <c r="H31" s="7">
        <f t="shared" ref="H31:H34" si="9">C31/(D31*1000)</f>
        <v>26.987213571428569</v>
      </c>
      <c r="I31" s="14" t="s">
        <v>61</v>
      </c>
    </row>
    <row r="32" spans="1:9" ht="15.75" customHeight="1">
      <c r="A32" s="5" t="s">
        <v>35</v>
      </c>
      <c r="B32" s="6">
        <v>3900</v>
      </c>
      <c r="C32" s="6">
        <v>17000</v>
      </c>
      <c r="D32" s="6">
        <v>2.72</v>
      </c>
      <c r="E32" s="7">
        <f t="shared" ref="E32:E34" si="10">C32*1000/(B32*24*365)</f>
        <v>0.49759981266830583</v>
      </c>
      <c r="F32" s="7">
        <f t="shared" si="8"/>
        <v>713.47031963470317</v>
      </c>
      <c r="G32" s="7">
        <f t="shared" si="6"/>
        <v>1433.8235294117646</v>
      </c>
      <c r="H32" s="7">
        <f t="shared" si="9"/>
        <v>6.25</v>
      </c>
      <c r="I32" s="14" t="s">
        <v>63</v>
      </c>
    </row>
    <row r="33" spans="1:9" ht="15.75" customHeight="1">
      <c r="A33" s="5" t="s">
        <v>36</v>
      </c>
      <c r="B33" s="6">
        <v>3600</v>
      </c>
      <c r="C33" s="6">
        <v>9500.5499999999993</v>
      </c>
      <c r="D33" s="6">
        <v>0.93</v>
      </c>
      <c r="E33" s="7">
        <f t="shared" si="10"/>
        <v>0.30126046423135466</v>
      </c>
      <c r="F33" s="7">
        <f t="shared" si="8"/>
        <v>1166.1695389600825</v>
      </c>
      <c r="G33" s="7">
        <f t="shared" si="6"/>
        <v>3870.9677419354834</v>
      </c>
      <c r="H33" s="7">
        <f t="shared" si="9"/>
        <v>10.215645161290322</v>
      </c>
      <c r="I33" s="14" t="s">
        <v>61</v>
      </c>
    </row>
    <row r="34" spans="1:9" ht="15.75" customHeight="1">
      <c r="A34" s="5" t="s">
        <v>37</v>
      </c>
      <c r="B34" s="6">
        <v>3600</v>
      </c>
      <c r="C34" s="6">
        <v>15000</v>
      </c>
      <c r="D34" s="6">
        <v>0.77</v>
      </c>
      <c r="E34" s="7">
        <f t="shared" si="10"/>
        <v>0.4756468797564688</v>
      </c>
      <c r="F34" s="7">
        <f t="shared" si="8"/>
        <v>2223.803593666607</v>
      </c>
      <c r="G34" s="7">
        <f t="shared" si="6"/>
        <v>4675.3246753246749</v>
      </c>
      <c r="H34" s="7">
        <f t="shared" si="9"/>
        <v>19.480519480519479</v>
      </c>
      <c r="I34" s="14" t="s">
        <v>62</v>
      </c>
    </row>
    <row r="35" spans="1:9" ht="15.75" customHeight="1">
      <c r="A35" s="8" t="s">
        <v>38</v>
      </c>
      <c r="B35" s="6">
        <v>3600</v>
      </c>
      <c r="D35" s="6">
        <v>2</v>
      </c>
      <c r="G35" s="7">
        <f t="shared" si="6"/>
        <v>1800</v>
      </c>
    </row>
    <row r="36" spans="1:9" ht="15.75" customHeight="1">
      <c r="A36" s="8" t="s">
        <v>39</v>
      </c>
      <c r="B36" s="6">
        <v>3363</v>
      </c>
      <c r="C36" s="6">
        <v>15280</v>
      </c>
      <c r="D36" s="6">
        <v>0.3</v>
      </c>
      <c r="E36" s="7">
        <f t="shared" ref="E36:E40" si="11">C36*1000/(B36*24*365)</f>
        <v>0.51867149492801734</v>
      </c>
      <c r="F36" s="7">
        <f>G36*E36</f>
        <v>5814.3074581430747</v>
      </c>
      <c r="G36" s="7">
        <f t="shared" si="6"/>
        <v>11210</v>
      </c>
      <c r="H36" s="7">
        <f>C36/(D36*1000)</f>
        <v>50.93333333333333</v>
      </c>
      <c r="I36" s="14" t="s">
        <v>62</v>
      </c>
    </row>
    <row r="37" spans="1:9" ht="15.75" customHeight="1">
      <c r="A37" s="5" t="s">
        <v>40</v>
      </c>
      <c r="B37" s="6">
        <v>3333</v>
      </c>
      <c r="C37" s="6">
        <v>21615</v>
      </c>
      <c r="E37" s="7">
        <f t="shared" si="11"/>
        <v>0.74031375740313754</v>
      </c>
    </row>
    <row r="38" spans="1:9" ht="15.75" customHeight="1">
      <c r="A38" s="8" t="s">
        <v>41</v>
      </c>
      <c r="B38" s="6">
        <v>3325</v>
      </c>
      <c r="C38" s="6">
        <v>8774</v>
      </c>
      <c r="D38" s="6">
        <v>0.45</v>
      </c>
      <c r="E38" s="7">
        <f t="shared" si="11"/>
        <v>0.30123253338826517</v>
      </c>
      <c r="F38" s="7">
        <f t="shared" ref="F38:F39" si="12">G38*E38</f>
        <v>2225.7737189244035</v>
      </c>
      <c r="G38" s="7">
        <f t="shared" ref="G38:G39" si="13">B38/D38</f>
        <v>7388.8888888888887</v>
      </c>
      <c r="H38" s="7">
        <f t="shared" ref="H38:H39" si="14">C38/(D38*1000)</f>
        <v>19.497777777777777</v>
      </c>
      <c r="I38" s="14" t="s">
        <v>61</v>
      </c>
    </row>
    <row r="39" spans="1:9" ht="15.75" customHeight="1">
      <c r="A39" s="8" t="s">
        <v>42</v>
      </c>
      <c r="B39" s="6">
        <v>3058</v>
      </c>
      <c r="C39" s="6">
        <v>24115</v>
      </c>
      <c r="D39" s="6">
        <v>0.43</v>
      </c>
      <c r="E39" s="7">
        <f t="shared" si="11"/>
        <v>0.90021382644818138</v>
      </c>
      <c r="F39" s="7">
        <f t="shared" si="12"/>
        <v>6401.9857704152064</v>
      </c>
      <c r="G39" s="7">
        <f t="shared" si="13"/>
        <v>7111.6279069767443</v>
      </c>
      <c r="H39" s="7">
        <f t="shared" si="14"/>
        <v>56.081395348837212</v>
      </c>
      <c r="I39" s="15" t="s">
        <v>60</v>
      </c>
    </row>
    <row r="40" spans="1:9" ht="15.75" customHeight="1">
      <c r="A40" s="5" t="s">
        <v>43</v>
      </c>
      <c r="B40" s="6">
        <v>3050</v>
      </c>
      <c r="C40" s="6">
        <v>14376</v>
      </c>
      <c r="E40" s="7">
        <f t="shared" si="11"/>
        <v>0.53806422636424878</v>
      </c>
    </row>
    <row r="43" spans="1:9" ht="15.75" customHeight="1">
      <c r="B43" s="3" t="s">
        <v>3</v>
      </c>
      <c r="C43" s="3" t="s">
        <v>4</v>
      </c>
      <c r="D43" s="3" t="s">
        <v>5</v>
      </c>
      <c r="E43" s="4" t="s">
        <v>6</v>
      </c>
      <c r="F43" s="3" t="s">
        <v>44</v>
      </c>
      <c r="G43" s="3" t="s">
        <v>8</v>
      </c>
      <c r="H43" s="11" t="s">
        <v>9</v>
      </c>
      <c r="I43" s="12"/>
    </row>
    <row r="44" spans="1:9" ht="15.75" customHeight="1">
      <c r="A44" s="6" t="s">
        <v>45</v>
      </c>
      <c r="B44" s="7">
        <f t="shared" ref="B44:H44" si="15">AVERAGE(B4:B17,B22:B26,B28,B31:B34,B36,B38,B39)</f>
        <v>3331.0074074074073</v>
      </c>
      <c r="C44" s="7">
        <f t="shared" si="15"/>
        <v>16172.47442962963</v>
      </c>
      <c r="D44" s="7">
        <f t="shared" si="15"/>
        <v>1.2428518518518519</v>
      </c>
      <c r="E44" s="7">
        <f t="shared" si="15"/>
        <v>0.52193275492303459</v>
      </c>
      <c r="F44" s="7">
        <f t="shared" si="15"/>
        <v>2326.3173645054021</v>
      </c>
      <c r="G44" s="7">
        <f t="shared" si="15"/>
        <v>4417.7501520118631</v>
      </c>
      <c r="H44" s="7">
        <f t="shared" si="15"/>
        <v>20.378540113067327</v>
      </c>
    </row>
    <row r="45" spans="1:9" ht="15.75" customHeight="1">
      <c r="A45" s="6" t="s">
        <v>46</v>
      </c>
      <c r="B45" s="7">
        <f t="shared" ref="B45:H45" si="16">MEDIAN(B4:B17,B22:B26,B28,B31:B34,B36,B38,B39)</f>
        <v>3325</v>
      </c>
      <c r="C45" s="7">
        <f t="shared" si="16"/>
        <v>14328</v>
      </c>
      <c r="D45" s="7">
        <f t="shared" si="16"/>
        <v>0.7</v>
      </c>
      <c r="E45" s="7">
        <f t="shared" si="16"/>
        <v>0.49759981266830583</v>
      </c>
      <c r="F45" s="7">
        <f t="shared" si="16"/>
        <v>2184.5163968451639</v>
      </c>
      <c r="G45" s="7">
        <f t="shared" si="16"/>
        <v>3870.9677419354834</v>
      </c>
      <c r="H45" s="7">
        <f t="shared" si="16"/>
        <v>19.136363636363637</v>
      </c>
    </row>
    <row r="46" spans="1:9" ht="15.75" customHeight="1">
      <c r="A46" s="6" t="s">
        <v>47</v>
      </c>
      <c r="B46" s="7">
        <f t="shared" ref="B46:H46" si="17">MIN(B4:B17,B22:B26,B28,B31:B34,B36,B38,B39)</f>
        <v>1150</v>
      </c>
      <c r="C46" s="7">
        <f t="shared" si="17"/>
        <v>495</v>
      </c>
      <c r="D46" s="7">
        <f t="shared" si="17"/>
        <v>0.2</v>
      </c>
      <c r="E46" s="7">
        <f t="shared" si="17"/>
        <v>2.3417674809394318E-2</v>
      </c>
      <c r="F46" s="7">
        <f t="shared" si="17"/>
        <v>45.433789954337897</v>
      </c>
      <c r="G46" s="7">
        <f t="shared" si="17"/>
        <v>455</v>
      </c>
      <c r="H46" s="7">
        <f t="shared" si="17"/>
        <v>0.39800000000000002</v>
      </c>
    </row>
    <row r="47" spans="1:9" ht="15.75" customHeight="1">
      <c r="A47" s="6" t="s">
        <v>48</v>
      </c>
      <c r="B47" s="7">
        <f t="shared" ref="B47:H47" si="18">MAX(B4:B17,B22:B26,B28,B31:B34,B36,B38,B39)</f>
        <v>8694.1</v>
      </c>
      <c r="C47" s="7">
        <f t="shared" si="18"/>
        <v>39970</v>
      </c>
      <c r="D47" s="7">
        <f t="shared" si="18"/>
        <v>4</v>
      </c>
      <c r="E47" s="7">
        <f t="shared" si="18"/>
        <v>0.90024099441907657</v>
      </c>
      <c r="F47" s="7">
        <f t="shared" si="18"/>
        <v>6401.9857704152064</v>
      </c>
      <c r="G47" s="7">
        <f t="shared" si="18"/>
        <v>12400</v>
      </c>
      <c r="H47" s="7">
        <f t="shared" si="18"/>
        <v>56.081395348837212</v>
      </c>
    </row>
    <row r="48" spans="1:9" ht="15.75" customHeight="1">
      <c r="A48" s="6" t="s">
        <v>49</v>
      </c>
      <c r="B48" s="7">
        <f t="shared" ref="B48:H48" si="19">STDEVA(B4:B17,B22:B26,B28,B31:B34,B36,B38,B39)</f>
        <v>1603.8721153043077</v>
      </c>
      <c r="C48" s="7">
        <f t="shared" si="19"/>
        <v>12133.498706401742</v>
      </c>
      <c r="D48" s="7">
        <f t="shared" si="19"/>
        <v>1.1724256480838775</v>
      </c>
      <c r="E48" s="7">
        <f t="shared" si="19"/>
        <v>0.27053884444857956</v>
      </c>
      <c r="F48" s="7">
        <f t="shared" si="19"/>
        <v>1836.7974983892832</v>
      </c>
      <c r="G48" s="7">
        <f t="shared" si="19"/>
        <v>3017.9608162746467</v>
      </c>
      <c r="H48" s="7">
        <f t="shared" si="19"/>
        <v>16.090346085890118</v>
      </c>
    </row>
    <row r="49" spans="8:8" ht="15.75" customHeight="1">
      <c r="H49" s="7">
        <f>H44-H48</f>
        <v>4.2881940271772088</v>
      </c>
    </row>
    <row r="50" spans="8:8" ht="15.75" customHeight="1">
      <c r="H50" s="7">
        <f>H44+H48</f>
        <v>36.468886198957449</v>
      </c>
    </row>
  </sheetData>
  <mergeCells count="6">
    <mergeCell ref="A1:H1"/>
    <mergeCell ref="A2:C2"/>
    <mergeCell ref="E2:H2"/>
    <mergeCell ref="A19:H19"/>
    <mergeCell ref="A20:C20"/>
    <mergeCell ref="E20:H20"/>
  </mergeCells>
  <hyperlinks>
    <hyperlink ref="A4" r:id="rId1" xr:uid="{00000000-0004-0000-0000-000000000000}"/>
    <hyperlink ref="A5" r:id="rId2" xr:uid="{00000000-0004-0000-0000-000001000000}"/>
    <hyperlink ref="A6" r:id="rId3" xr:uid="{00000000-0004-0000-0000-000002000000}"/>
    <hyperlink ref="A7" r:id="rId4" xr:uid="{00000000-0004-0000-0000-000003000000}"/>
    <hyperlink ref="A8" r:id="rId5" xr:uid="{00000000-0004-0000-0000-000004000000}"/>
    <hyperlink ref="A9" r:id="rId6" xr:uid="{00000000-0004-0000-0000-000005000000}"/>
    <hyperlink ref="A10" r:id="rId7" xr:uid="{00000000-0004-0000-0000-000006000000}"/>
    <hyperlink ref="A11" r:id="rId8" xr:uid="{00000000-0004-0000-0000-000007000000}"/>
    <hyperlink ref="A12" r:id="rId9" xr:uid="{00000000-0004-0000-0000-000008000000}"/>
    <hyperlink ref="A13" r:id="rId10" xr:uid="{00000000-0004-0000-0000-000009000000}"/>
    <hyperlink ref="A14" r:id="rId11" xr:uid="{00000000-0004-0000-0000-00000A000000}"/>
    <hyperlink ref="A15" r:id="rId12" xr:uid="{00000000-0004-0000-0000-00000B000000}"/>
    <hyperlink ref="A16" r:id="rId13" xr:uid="{00000000-0004-0000-0000-00000C000000}"/>
    <hyperlink ref="A17" r:id="rId14" xr:uid="{00000000-0004-0000-0000-00000D000000}"/>
    <hyperlink ref="A22" r:id="rId15" xr:uid="{00000000-0004-0000-0000-00000E000000}"/>
    <hyperlink ref="A23" r:id="rId16" xr:uid="{00000000-0004-0000-0000-00000F000000}"/>
    <hyperlink ref="A24" r:id="rId17" xr:uid="{00000000-0004-0000-0000-000010000000}"/>
    <hyperlink ref="A25" r:id="rId18" xr:uid="{00000000-0004-0000-0000-000011000000}"/>
    <hyperlink ref="A26" r:id="rId19" xr:uid="{00000000-0004-0000-0000-000012000000}"/>
    <hyperlink ref="A27" r:id="rId20" xr:uid="{00000000-0004-0000-0000-000013000000}"/>
    <hyperlink ref="A28" r:id="rId21" xr:uid="{00000000-0004-0000-0000-000014000000}"/>
    <hyperlink ref="A29" r:id="rId22" xr:uid="{00000000-0004-0000-0000-000015000000}"/>
    <hyperlink ref="A30" r:id="rId23" xr:uid="{00000000-0004-0000-0000-000016000000}"/>
    <hyperlink ref="A31" r:id="rId24" xr:uid="{00000000-0004-0000-0000-000017000000}"/>
    <hyperlink ref="A32" r:id="rId25" xr:uid="{00000000-0004-0000-0000-000018000000}"/>
    <hyperlink ref="A33" r:id="rId26" xr:uid="{00000000-0004-0000-0000-000019000000}"/>
    <hyperlink ref="A34" r:id="rId27" xr:uid="{00000000-0004-0000-0000-00001A000000}"/>
    <hyperlink ref="A35" r:id="rId28" xr:uid="{00000000-0004-0000-0000-00001B000000}"/>
    <hyperlink ref="A36" r:id="rId29" xr:uid="{00000000-0004-0000-0000-00001C000000}"/>
    <hyperlink ref="A37" r:id="rId30" xr:uid="{00000000-0004-0000-0000-00001D000000}"/>
    <hyperlink ref="A38" r:id="rId31" xr:uid="{00000000-0004-0000-0000-00001E000000}"/>
    <hyperlink ref="A39" r:id="rId32" xr:uid="{00000000-0004-0000-0000-00001F000000}"/>
    <hyperlink ref="A40" r:id="rId33" xr:uid="{00000000-0004-0000-0000-000020000000}"/>
  </hyperlink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O57"/>
  <sheetViews>
    <sheetView topLeftCell="A4" workbookViewId="0">
      <selection sqref="A1:K1"/>
    </sheetView>
  </sheetViews>
  <sheetFormatPr baseColWidth="10" defaultColWidth="12.6640625" defaultRowHeight="15.75" customHeight="1" outlineLevelRow="1"/>
  <cols>
    <col min="1" max="1" width="34.83203125" customWidth="1"/>
    <col min="2" max="2" width="20.1640625" customWidth="1"/>
    <col min="3" max="3" width="21.83203125" customWidth="1"/>
    <col min="4" max="7" width="20" customWidth="1"/>
    <col min="9" max="9" width="17.83203125" customWidth="1"/>
    <col min="10" max="10" width="20.6640625" customWidth="1"/>
    <col min="11" max="11" width="22.33203125" customWidth="1"/>
    <col min="12" max="12" width="25.6640625" customWidth="1"/>
    <col min="13" max="13" width="20" customWidth="1"/>
  </cols>
  <sheetData>
    <row r="1" spans="1:15" ht="15.75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5" ht="15.75" customHeight="1" outlineLevel="1">
      <c r="A2" s="19"/>
      <c r="B2" s="17"/>
      <c r="C2" s="18"/>
      <c r="D2" s="1"/>
      <c r="E2" s="1"/>
      <c r="F2" s="1"/>
      <c r="G2" s="1"/>
      <c r="H2" s="20" t="s">
        <v>1</v>
      </c>
      <c r="I2" s="17"/>
      <c r="J2" s="17"/>
      <c r="K2" s="18"/>
      <c r="L2" s="20" t="s">
        <v>1</v>
      </c>
      <c r="M2" s="17"/>
      <c r="N2" s="17"/>
      <c r="O2" s="18"/>
    </row>
    <row r="3" spans="1:15" ht="15.75" customHeight="1" outlineLevel="1">
      <c r="A3" s="2" t="s">
        <v>2</v>
      </c>
      <c r="B3" s="3" t="s">
        <v>3</v>
      </c>
      <c r="C3" s="3" t="s">
        <v>4</v>
      </c>
      <c r="D3" s="3" t="s">
        <v>5</v>
      </c>
      <c r="E3" s="3" t="s">
        <v>50</v>
      </c>
      <c r="F3" s="3" t="s">
        <v>51</v>
      </c>
      <c r="G3" s="3" t="s">
        <v>52</v>
      </c>
      <c r="H3" s="4" t="s">
        <v>6</v>
      </c>
      <c r="I3" s="3" t="s">
        <v>7</v>
      </c>
      <c r="J3" s="3" t="s">
        <v>8</v>
      </c>
      <c r="K3" s="2" t="s">
        <v>9</v>
      </c>
      <c r="L3" s="4" t="s">
        <v>6</v>
      </c>
      <c r="M3" s="3" t="s">
        <v>7</v>
      </c>
      <c r="N3" s="3" t="s">
        <v>8</v>
      </c>
      <c r="O3" s="2" t="s">
        <v>9</v>
      </c>
    </row>
    <row r="4" spans="1:15" ht="14" outlineLevel="1">
      <c r="A4" s="5" t="s">
        <v>10</v>
      </c>
      <c r="B4" s="6">
        <v>3750</v>
      </c>
      <c r="C4" s="6">
        <v>21486</v>
      </c>
      <c r="D4" s="6">
        <v>3</v>
      </c>
      <c r="E4" s="6">
        <f>20.697+49.504+36.758+3+10.471+6.491+35.579+29.961</f>
        <v>192.46100000000001</v>
      </c>
      <c r="F4" s="6">
        <f>E4*1.61</f>
        <v>309.86221000000006</v>
      </c>
      <c r="G4" s="6">
        <f>2*PI()*80*10^(-5)*F4</f>
        <v>1.557537348097757</v>
      </c>
      <c r="H4" s="7">
        <f t="shared" ref="H4:H17" si="0">C4*1000/(B4*24*365)</f>
        <v>0.65406392694063931</v>
      </c>
      <c r="I4" s="7">
        <f t="shared" ref="I4:I17" si="1">J4*H4</f>
        <v>817.57990867579917</v>
      </c>
      <c r="J4" s="7">
        <f t="shared" ref="J4:J17" si="2">B4/D4</f>
        <v>1250</v>
      </c>
      <c r="K4" s="7">
        <f t="shared" ref="K4:K17" si="3">C4/(D4*1000)</f>
        <v>7.1619999999999999</v>
      </c>
      <c r="L4" s="13">
        <f>C4*1000/(B4*24*365)</f>
        <v>0.65406392694063931</v>
      </c>
      <c r="M4" s="7">
        <f t="shared" ref="M4:M17" si="4">N4*L4</f>
        <v>538.17216156245695</v>
      </c>
      <c r="N4" s="7">
        <f>B4/(D4+G4)</f>
        <v>822.81278541034669</v>
      </c>
      <c r="O4" s="7">
        <f>C4/(D4+G4*1000)</f>
        <v>13.768334366486464</v>
      </c>
    </row>
    <row r="5" spans="1:15" ht="15.75" customHeight="1" outlineLevel="1">
      <c r="A5" s="5" t="s">
        <v>11</v>
      </c>
      <c r="B5" s="6">
        <v>3653</v>
      </c>
      <c r="C5" s="6">
        <v>14328</v>
      </c>
      <c r="D5" s="6">
        <v>2.5499999999999998</v>
      </c>
      <c r="E5" s="6"/>
      <c r="F5" s="6"/>
      <c r="G5" s="6"/>
      <c r="H5" s="7">
        <f t="shared" si="0"/>
        <v>0.44774608222178058</v>
      </c>
      <c r="I5" s="7">
        <f t="shared" si="1"/>
        <v>641.4182111200646</v>
      </c>
      <c r="J5" s="7">
        <f t="shared" si="2"/>
        <v>1432.5490196078433</v>
      </c>
      <c r="K5" s="7">
        <f t="shared" si="3"/>
        <v>5.618823529411765</v>
      </c>
      <c r="L5" s="7" t="e">
        <f t="shared" ref="L5:L17" si="5">G5*1000/(F5*24*365)</f>
        <v>#DIV/0!</v>
      </c>
      <c r="M5" s="7" t="e">
        <f t="shared" si="4"/>
        <v>#DIV/0!</v>
      </c>
      <c r="N5" s="7">
        <f t="shared" ref="N5:N17" si="6">F5/H5</f>
        <v>0</v>
      </c>
      <c r="O5" s="7">
        <f t="shared" ref="O5:O17" si="7">G5/(H5*1000)</f>
        <v>0</v>
      </c>
    </row>
    <row r="6" spans="1:15" ht="15.75" customHeight="1" outlineLevel="1">
      <c r="A6" s="5" t="s">
        <v>12</v>
      </c>
      <c r="B6" s="6">
        <v>2681</v>
      </c>
      <c r="C6" s="6">
        <v>8420</v>
      </c>
      <c r="D6" s="6">
        <v>0.44</v>
      </c>
      <c r="E6" s="6"/>
      <c r="F6" s="6"/>
      <c r="G6" s="6"/>
      <c r="H6" s="7">
        <f t="shared" si="0"/>
        <v>0.35851817031401423</v>
      </c>
      <c r="I6" s="7">
        <f t="shared" si="1"/>
        <v>2184.5163968451639</v>
      </c>
      <c r="J6" s="7">
        <f t="shared" si="2"/>
        <v>6093.181818181818</v>
      </c>
      <c r="K6" s="7">
        <f t="shared" si="3"/>
        <v>19.136363636363637</v>
      </c>
      <c r="L6" s="7" t="e">
        <f t="shared" si="5"/>
        <v>#DIV/0!</v>
      </c>
      <c r="M6" s="7" t="e">
        <f t="shared" si="4"/>
        <v>#DIV/0!</v>
      </c>
      <c r="N6" s="7">
        <f t="shared" si="6"/>
        <v>0</v>
      </c>
      <c r="O6" s="7">
        <f t="shared" si="7"/>
        <v>0</v>
      </c>
    </row>
    <row r="7" spans="1:15" ht="15.75" customHeight="1" outlineLevel="1">
      <c r="A7" s="8" t="s">
        <v>13</v>
      </c>
      <c r="B7" s="6">
        <v>2548</v>
      </c>
      <c r="C7" s="6">
        <v>19072</v>
      </c>
      <c r="D7" s="6">
        <v>0.5</v>
      </c>
      <c r="E7" s="6"/>
      <c r="F7" s="6"/>
      <c r="G7" s="6"/>
      <c r="H7" s="7">
        <f t="shared" si="0"/>
        <v>0.85446191121337889</v>
      </c>
      <c r="I7" s="7">
        <f t="shared" si="1"/>
        <v>4354.3378995433786</v>
      </c>
      <c r="J7" s="7">
        <f t="shared" si="2"/>
        <v>5096</v>
      </c>
      <c r="K7" s="7">
        <f t="shared" si="3"/>
        <v>38.143999999999998</v>
      </c>
      <c r="L7" s="7" t="e">
        <f t="shared" si="5"/>
        <v>#DIV/0!</v>
      </c>
      <c r="M7" s="7" t="e">
        <f t="shared" si="4"/>
        <v>#DIV/0!</v>
      </c>
      <c r="N7" s="7">
        <f t="shared" si="6"/>
        <v>0</v>
      </c>
      <c r="O7" s="7">
        <f t="shared" si="7"/>
        <v>0</v>
      </c>
    </row>
    <row r="8" spans="1:15" ht="15.75" customHeight="1" outlineLevel="1">
      <c r="A8" s="5" t="s">
        <v>14</v>
      </c>
      <c r="B8" s="6">
        <v>2480</v>
      </c>
      <c r="C8" s="6">
        <v>2299</v>
      </c>
      <c r="D8" s="6">
        <v>0.2</v>
      </c>
      <c r="E8" s="6"/>
      <c r="F8" s="6"/>
      <c r="G8" s="6"/>
      <c r="H8" s="7">
        <f t="shared" si="0"/>
        <v>0.10582375902194727</v>
      </c>
      <c r="I8" s="7">
        <f t="shared" si="1"/>
        <v>1312.2146118721462</v>
      </c>
      <c r="J8" s="7">
        <f t="shared" si="2"/>
        <v>12400</v>
      </c>
      <c r="K8" s="7">
        <f t="shared" si="3"/>
        <v>11.494999999999999</v>
      </c>
      <c r="L8" s="7" t="e">
        <f t="shared" si="5"/>
        <v>#DIV/0!</v>
      </c>
      <c r="M8" s="7" t="e">
        <f t="shared" si="4"/>
        <v>#DIV/0!</v>
      </c>
      <c r="N8" s="7">
        <f t="shared" si="6"/>
        <v>0</v>
      </c>
      <c r="O8" s="7">
        <f t="shared" si="7"/>
        <v>0</v>
      </c>
    </row>
    <row r="9" spans="1:15" ht="15.75" customHeight="1" outlineLevel="1">
      <c r="A9" s="8" t="s">
        <v>15</v>
      </c>
      <c r="B9" s="6">
        <v>2440</v>
      </c>
      <c r="C9" s="6">
        <v>9833</v>
      </c>
      <c r="D9" s="6">
        <v>0.5</v>
      </c>
      <c r="E9" s="6"/>
      <c r="F9" s="6"/>
      <c r="G9" s="6"/>
      <c r="H9" s="7">
        <f t="shared" si="0"/>
        <v>0.46003630511265814</v>
      </c>
      <c r="I9" s="7">
        <f t="shared" si="1"/>
        <v>2244.9771689497716</v>
      </c>
      <c r="J9" s="7">
        <f t="shared" si="2"/>
        <v>4880</v>
      </c>
      <c r="K9" s="7">
        <f t="shared" si="3"/>
        <v>19.666</v>
      </c>
      <c r="L9" s="7" t="e">
        <f t="shared" si="5"/>
        <v>#DIV/0!</v>
      </c>
      <c r="M9" s="7" t="e">
        <f t="shared" si="4"/>
        <v>#DIV/0!</v>
      </c>
      <c r="N9" s="7">
        <f t="shared" si="6"/>
        <v>0</v>
      </c>
      <c r="O9" s="7">
        <f t="shared" si="7"/>
        <v>0</v>
      </c>
    </row>
    <row r="10" spans="1:15" ht="15.75" customHeight="1" outlineLevel="1">
      <c r="A10" s="9" t="s">
        <v>16</v>
      </c>
      <c r="B10" s="6">
        <v>2413</v>
      </c>
      <c r="C10" s="6">
        <v>495</v>
      </c>
      <c r="D10" s="6">
        <v>1</v>
      </c>
      <c r="E10" s="6"/>
      <c r="F10" s="6"/>
      <c r="G10" s="6"/>
      <c r="H10" s="7">
        <f t="shared" si="0"/>
        <v>2.3417674809394318E-2</v>
      </c>
      <c r="I10" s="7">
        <f t="shared" si="1"/>
        <v>56.506849315068493</v>
      </c>
      <c r="J10" s="7">
        <f t="shared" si="2"/>
        <v>2413</v>
      </c>
      <c r="K10" s="7">
        <f t="shared" si="3"/>
        <v>0.495</v>
      </c>
      <c r="L10" s="7" t="e">
        <f t="shared" si="5"/>
        <v>#DIV/0!</v>
      </c>
      <c r="M10" s="7" t="e">
        <f t="shared" si="4"/>
        <v>#DIV/0!</v>
      </c>
      <c r="N10" s="7">
        <f t="shared" si="6"/>
        <v>0</v>
      </c>
      <c r="O10" s="7">
        <f t="shared" si="7"/>
        <v>0</v>
      </c>
    </row>
    <row r="11" spans="1:15" ht="15.75" customHeight="1" outlineLevel="1">
      <c r="A11" s="8" t="s">
        <v>17</v>
      </c>
      <c r="B11" s="6">
        <v>2200</v>
      </c>
      <c r="C11" s="6">
        <v>8601</v>
      </c>
      <c r="D11" s="6">
        <v>0.7</v>
      </c>
      <c r="E11" s="6"/>
      <c r="F11" s="6"/>
      <c r="G11" s="6"/>
      <c r="H11" s="7">
        <f t="shared" si="0"/>
        <v>0.44629514321295144</v>
      </c>
      <c r="I11" s="7">
        <f t="shared" si="1"/>
        <v>1402.6418786692761</v>
      </c>
      <c r="J11" s="7">
        <f t="shared" si="2"/>
        <v>3142.8571428571431</v>
      </c>
      <c r="K11" s="7">
        <f t="shared" si="3"/>
        <v>12.287142857142857</v>
      </c>
      <c r="L11" s="7" t="e">
        <f t="shared" si="5"/>
        <v>#DIV/0!</v>
      </c>
      <c r="M11" s="7" t="e">
        <f t="shared" si="4"/>
        <v>#DIV/0!</v>
      </c>
      <c r="N11" s="7">
        <f t="shared" si="6"/>
        <v>0</v>
      </c>
      <c r="O11" s="7">
        <f t="shared" si="7"/>
        <v>0</v>
      </c>
    </row>
    <row r="12" spans="1:15" ht="15.75" customHeight="1" outlineLevel="1">
      <c r="A12" s="9" t="s">
        <v>18</v>
      </c>
      <c r="B12" s="6">
        <v>1824</v>
      </c>
      <c r="C12" s="6">
        <v>10527</v>
      </c>
      <c r="D12" s="6">
        <v>0.54700000000000004</v>
      </c>
      <c r="E12" s="6"/>
      <c r="F12" s="6"/>
      <c r="G12" s="6"/>
      <c r="H12" s="7">
        <f t="shared" si="0"/>
        <v>0.65883351357846676</v>
      </c>
      <c r="I12" s="7">
        <f t="shared" si="1"/>
        <v>2196.9146778192385</v>
      </c>
      <c r="J12" s="7">
        <f t="shared" si="2"/>
        <v>3334.5521023765996</v>
      </c>
      <c r="K12" s="7">
        <f t="shared" si="3"/>
        <v>19.244972577696526</v>
      </c>
      <c r="L12" s="7" t="e">
        <f t="shared" si="5"/>
        <v>#DIV/0!</v>
      </c>
      <c r="M12" s="7" t="e">
        <f t="shared" si="4"/>
        <v>#DIV/0!</v>
      </c>
      <c r="N12" s="7">
        <f t="shared" si="6"/>
        <v>0</v>
      </c>
      <c r="O12" s="7">
        <f t="shared" si="7"/>
        <v>0</v>
      </c>
    </row>
    <row r="13" spans="1:15" ht="15.75" customHeight="1" outlineLevel="1">
      <c r="A13" s="8" t="s">
        <v>19</v>
      </c>
      <c r="B13" s="6">
        <v>1820</v>
      </c>
      <c r="C13" s="6">
        <v>1592</v>
      </c>
      <c r="D13" s="6">
        <v>4</v>
      </c>
      <c r="E13" s="6"/>
      <c r="F13" s="6"/>
      <c r="G13" s="6"/>
      <c r="H13" s="7">
        <f t="shared" si="0"/>
        <v>9.9854483416127252E-2</v>
      </c>
      <c r="I13" s="7">
        <f t="shared" si="1"/>
        <v>45.433789954337897</v>
      </c>
      <c r="J13" s="7">
        <f t="shared" si="2"/>
        <v>455</v>
      </c>
      <c r="K13" s="7">
        <f t="shared" si="3"/>
        <v>0.39800000000000002</v>
      </c>
      <c r="L13" s="7" t="e">
        <f t="shared" si="5"/>
        <v>#DIV/0!</v>
      </c>
      <c r="M13" s="7" t="e">
        <f t="shared" si="4"/>
        <v>#DIV/0!</v>
      </c>
      <c r="N13" s="7">
        <f t="shared" si="6"/>
        <v>0</v>
      </c>
      <c r="O13" s="7">
        <f t="shared" si="7"/>
        <v>0</v>
      </c>
    </row>
    <row r="14" spans="1:15" ht="15.75" customHeight="1" outlineLevel="1">
      <c r="A14" s="5" t="s">
        <v>20</v>
      </c>
      <c r="B14" s="6">
        <v>1760</v>
      </c>
      <c r="C14" s="6">
        <v>581</v>
      </c>
      <c r="D14" s="6">
        <v>1.33</v>
      </c>
      <c r="E14" s="6"/>
      <c r="F14" s="6"/>
      <c r="G14" s="6"/>
      <c r="H14" s="7">
        <f t="shared" si="0"/>
        <v>3.7684205064342051E-2</v>
      </c>
      <c r="I14" s="7">
        <f t="shared" si="1"/>
        <v>49.867820235520298</v>
      </c>
      <c r="J14" s="7">
        <f t="shared" si="2"/>
        <v>1323.3082706766916</v>
      </c>
      <c r="K14" s="7">
        <f t="shared" si="3"/>
        <v>0.43684210526315792</v>
      </c>
      <c r="L14" s="7" t="e">
        <f t="shared" si="5"/>
        <v>#DIV/0!</v>
      </c>
      <c r="M14" s="7" t="e">
        <f t="shared" si="4"/>
        <v>#DIV/0!</v>
      </c>
      <c r="N14" s="7">
        <f t="shared" si="6"/>
        <v>0</v>
      </c>
      <c r="O14" s="7">
        <f t="shared" si="7"/>
        <v>0</v>
      </c>
    </row>
    <row r="15" spans="1:15" ht="15.75" customHeight="1" outlineLevel="1">
      <c r="A15" s="10" t="s">
        <v>21</v>
      </c>
      <c r="B15" s="6">
        <v>1585</v>
      </c>
      <c r="C15" s="6">
        <v>9860</v>
      </c>
      <c r="D15" s="6">
        <v>0.5</v>
      </c>
      <c r="E15" s="6"/>
      <c r="F15" s="6"/>
      <c r="G15" s="6"/>
      <c r="H15" s="7">
        <f t="shared" si="0"/>
        <v>0.71013929101306483</v>
      </c>
      <c r="I15" s="7">
        <f t="shared" si="1"/>
        <v>2251.1415525114157</v>
      </c>
      <c r="J15" s="7">
        <f t="shared" si="2"/>
        <v>3170</v>
      </c>
      <c r="K15" s="7">
        <f t="shared" si="3"/>
        <v>19.72</v>
      </c>
      <c r="L15" s="7" t="e">
        <f t="shared" si="5"/>
        <v>#DIV/0!</v>
      </c>
      <c r="M15" s="7" t="e">
        <f t="shared" si="4"/>
        <v>#DIV/0!</v>
      </c>
      <c r="N15" s="7">
        <f t="shared" si="6"/>
        <v>0</v>
      </c>
      <c r="O15" s="7">
        <f t="shared" si="7"/>
        <v>0</v>
      </c>
    </row>
    <row r="16" spans="1:15" ht="15.75" customHeight="1" outlineLevel="1">
      <c r="A16" s="5" t="s">
        <v>22</v>
      </c>
      <c r="B16" s="6">
        <f>1434</f>
        <v>1434</v>
      </c>
      <c r="C16" s="6">
        <v>8886</v>
      </c>
      <c r="D16" s="6">
        <v>0.5</v>
      </c>
      <c r="E16" s="6"/>
      <c r="F16" s="6"/>
      <c r="G16" s="6"/>
      <c r="H16" s="7">
        <f t="shared" si="0"/>
        <v>0.70738044745037354</v>
      </c>
      <c r="I16" s="7">
        <f t="shared" si="1"/>
        <v>2028.7671232876712</v>
      </c>
      <c r="J16" s="7">
        <f t="shared" si="2"/>
        <v>2868</v>
      </c>
      <c r="K16" s="7">
        <f t="shared" si="3"/>
        <v>17.771999999999998</v>
      </c>
      <c r="L16" s="7" t="e">
        <f t="shared" si="5"/>
        <v>#DIV/0!</v>
      </c>
      <c r="M16" s="7" t="e">
        <f t="shared" si="4"/>
        <v>#DIV/0!</v>
      </c>
      <c r="N16" s="7">
        <f t="shared" si="6"/>
        <v>0</v>
      </c>
      <c r="O16" s="7">
        <f t="shared" si="7"/>
        <v>0</v>
      </c>
    </row>
    <row r="17" spans="1:15" ht="15.75" customHeight="1" outlineLevel="1">
      <c r="A17" s="5" t="s">
        <v>23</v>
      </c>
      <c r="B17" s="6">
        <v>1150</v>
      </c>
      <c r="C17" s="6">
        <v>5304</v>
      </c>
      <c r="D17" s="6">
        <v>0.5</v>
      </c>
      <c r="E17" s="6"/>
      <c r="F17" s="6"/>
      <c r="G17" s="6"/>
      <c r="H17" s="7">
        <f t="shared" si="0"/>
        <v>0.52650387135199528</v>
      </c>
      <c r="I17" s="7">
        <f t="shared" si="1"/>
        <v>1210.9589041095892</v>
      </c>
      <c r="J17" s="7">
        <f t="shared" si="2"/>
        <v>2300</v>
      </c>
      <c r="K17" s="7">
        <f t="shared" si="3"/>
        <v>10.608000000000001</v>
      </c>
      <c r="L17" s="7" t="e">
        <f t="shared" si="5"/>
        <v>#DIV/0!</v>
      </c>
      <c r="M17" s="7" t="e">
        <f t="shared" si="4"/>
        <v>#DIV/0!</v>
      </c>
      <c r="N17" s="7">
        <f t="shared" si="6"/>
        <v>0</v>
      </c>
      <c r="O17" s="7">
        <f t="shared" si="7"/>
        <v>0</v>
      </c>
    </row>
    <row r="19" spans="1:15" ht="15.75" customHeight="1">
      <c r="A19" s="16" t="s">
        <v>24</v>
      </c>
      <c r="B19" s="17"/>
      <c r="C19" s="17"/>
      <c r="D19" s="17"/>
      <c r="E19" s="17"/>
      <c r="F19" s="17"/>
      <c r="G19" s="17"/>
      <c r="H19" s="17"/>
      <c r="I19" s="17"/>
      <c r="J19" s="17"/>
      <c r="K19" s="18"/>
    </row>
    <row r="20" spans="1:15" ht="15.75" customHeight="1">
      <c r="A20" s="19"/>
      <c r="B20" s="17"/>
      <c r="C20" s="18"/>
      <c r="D20" s="1"/>
      <c r="E20" s="1"/>
      <c r="F20" s="1"/>
      <c r="G20" s="1"/>
      <c r="H20" s="20" t="s">
        <v>1</v>
      </c>
      <c r="I20" s="17"/>
      <c r="J20" s="17"/>
      <c r="K20" s="18"/>
    </row>
    <row r="21" spans="1:15" ht="15.75" customHeight="1">
      <c r="A21" s="2" t="s">
        <v>2</v>
      </c>
      <c r="B21" s="3" t="s">
        <v>3</v>
      </c>
      <c r="C21" s="3" t="s">
        <v>4</v>
      </c>
      <c r="D21" s="3" t="s">
        <v>5</v>
      </c>
      <c r="E21" s="3"/>
      <c r="F21" s="3"/>
      <c r="G21" s="3"/>
      <c r="H21" s="4" t="s">
        <v>6</v>
      </c>
      <c r="I21" s="3" t="s">
        <v>7</v>
      </c>
      <c r="J21" s="3" t="s">
        <v>8</v>
      </c>
      <c r="K21" s="11" t="s">
        <v>9</v>
      </c>
      <c r="L21" s="12"/>
    </row>
    <row r="22" spans="1:15" ht="15.75" customHeight="1">
      <c r="A22" s="5" t="s">
        <v>25</v>
      </c>
      <c r="B22" s="6">
        <v>8694.1</v>
      </c>
      <c r="C22" s="7">
        <f>3768.66+2260.46+3001.72+3368.68+3555.83+5111.73+7559.34</f>
        <v>28626.420000000002</v>
      </c>
      <c r="D22" s="6">
        <v>3.39</v>
      </c>
      <c r="E22" s="6"/>
      <c r="F22" s="6"/>
      <c r="G22" s="6"/>
      <c r="H22" s="7">
        <f t="shared" ref="H22:H26" si="8">C22*1000/(B22*24*365)</f>
        <v>0.37587055179760542</v>
      </c>
      <c r="I22" s="7">
        <f t="shared" ref="I22:I26" si="9">J22*H22</f>
        <v>963.96937002464927</v>
      </c>
      <c r="J22" s="7">
        <f t="shared" ref="J22:J36" si="10">B22/D22</f>
        <v>2564.631268436578</v>
      </c>
      <c r="K22" s="7">
        <f t="shared" ref="K22:K26" si="11">C22/(D22*1000)</f>
        <v>8.4443716814159302</v>
      </c>
    </row>
    <row r="23" spans="1:15" ht="15.75" customHeight="1">
      <c r="A23" s="5" t="s">
        <v>26</v>
      </c>
      <c r="B23" s="6">
        <v>5657.1</v>
      </c>
      <c r="C23" s="6">
        <v>39970</v>
      </c>
      <c r="D23" s="6">
        <v>4</v>
      </c>
      <c r="E23" s="6"/>
      <c r="F23" s="6"/>
      <c r="G23" s="6"/>
      <c r="H23" s="7">
        <f t="shared" si="8"/>
        <v>0.80655908294494583</v>
      </c>
      <c r="I23" s="7">
        <f t="shared" si="9"/>
        <v>1140.6963470319633</v>
      </c>
      <c r="J23" s="7">
        <f t="shared" si="10"/>
        <v>1414.2750000000001</v>
      </c>
      <c r="K23" s="7">
        <f t="shared" si="11"/>
        <v>9.9924999999999997</v>
      </c>
    </row>
    <row r="24" spans="1:15" ht="15.75" customHeight="1">
      <c r="A24" s="8" t="s">
        <v>27</v>
      </c>
      <c r="B24" s="6">
        <v>4810</v>
      </c>
      <c r="C24" s="6">
        <v>37932</v>
      </c>
      <c r="D24" s="6">
        <v>1</v>
      </c>
      <c r="E24" s="6"/>
      <c r="F24" s="6"/>
      <c r="G24" s="6"/>
      <c r="H24" s="7">
        <f t="shared" si="8"/>
        <v>0.90023637968843451</v>
      </c>
      <c r="I24" s="7">
        <f t="shared" si="9"/>
        <v>4330.1369863013697</v>
      </c>
      <c r="J24" s="7">
        <f t="shared" si="10"/>
        <v>4810</v>
      </c>
      <c r="K24" s="7">
        <f t="shared" si="11"/>
        <v>37.932000000000002</v>
      </c>
    </row>
    <row r="25" spans="1:15" ht="15.75" customHeight="1">
      <c r="A25" s="5" t="s">
        <v>28</v>
      </c>
      <c r="B25" s="6">
        <v>5040</v>
      </c>
      <c r="C25" s="6">
        <v>39746</v>
      </c>
      <c r="D25" s="6">
        <v>1.1599999999999999</v>
      </c>
      <c r="E25" s="6"/>
      <c r="F25" s="6"/>
      <c r="G25" s="6"/>
      <c r="H25" s="7">
        <f t="shared" si="8"/>
        <v>0.90024099441907657</v>
      </c>
      <c r="I25" s="7">
        <f t="shared" si="9"/>
        <v>3911.391906786333</v>
      </c>
      <c r="J25" s="7">
        <f t="shared" si="10"/>
        <v>4344.8275862068967</v>
      </c>
      <c r="K25" s="7">
        <f t="shared" si="11"/>
        <v>34.263793103448279</v>
      </c>
    </row>
    <row r="26" spans="1:15" ht="15.75" customHeight="1">
      <c r="A26" s="5" t="s">
        <v>29</v>
      </c>
      <c r="B26" s="6">
        <v>4802</v>
      </c>
      <c r="C26" s="6">
        <v>37869</v>
      </c>
      <c r="D26" s="6">
        <v>1.08</v>
      </c>
      <c r="E26" s="6"/>
      <c r="F26" s="6"/>
      <c r="G26" s="6"/>
      <c r="H26" s="7">
        <f t="shared" si="8"/>
        <v>0.90023848510609161</v>
      </c>
      <c r="I26" s="7">
        <f t="shared" si="9"/>
        <v>4002.7270421106032</v>
      </c>
      <c r="J26" s="7">
        <f t="shared" si="10"/>
        <v>4446.2962962962956</v>
      </c>
      <c r="K26" s="7">
        <f t="shared" si="11"/>
        <v>35.06388888888889</v>
      </c>
    </row>
    <row r="27" spans="1:15" ht="15.75" customHeight="1">
      <c r="A27" s="8" t="s">
        <v>30</v>
      </c>
      <c r="B27" s="6">
        <v>4800</v>
      </c>
      <c r="D27" s="6">
        <v>1.05</v>
      </c>
      <c r="E27" s="6"/>
      <c r="F27" s="6"/>
      <c r="G27" s="6"/>
      <c r="J27" s="7">
        <f t="shared" si="10"/>
        <v>4571.4285714285716</v>
      </c>
    </row>
    <row r="28" spans="1:15" ht="15.75" customHeight="1">
      <c r="A28" s="5" t="s">
        <v>31</v>
      </c>
      <c r="B28" s="6">
        <v>4384</v>
      </c>
      <c r="C28" s="6">
        <v>26447</v>
      </c>
      <c r="D28" s="6">
        <v>0.5</v>
      </c>
      <c r="E28" s="6"/>
      <c r="F28" s="6"/>
      <c r="G28" s="6"/>
      <c r="H28" s="7">
        <f>C28*1000/(B28*24*365)</f>
        <v>0.68865509282405091</v>
      </c>
      <c r="I28" s="7">
        <f>J28*H28</f>
        <v>6038.1278538812785</v>
      </c>
      <c r="J28" s="7">
        <f t="shared" si="10"/>
        <v>8768</v>
      </c>
      <c r="K28" s="7">
        <f>C28/(D28*1000)</f>
        <v>52.893999999999998</v>
      </c>
    </row>
    <row r="29" spans="1:15" ht="15.75" customHeight="1">
      <c r="A29" s="5" t="s">
        <v>32</v>
      </c>
      <c r="B29" s="6">
        <v>4380</v>
      </c>
      <c r="D29" s="6">
        <v>0.76</v>
      </c>
      <c r="E29" s="6"/>
      <c r="F29" s="6"/>
      <c r="G29" s="6"/>
      <c r="J29" s="7">
        <f t="shared" si="10"/>
        <v>5763.1578947368416</v>
      </c>
    </row>
    <row r="30" spans="1:15" ht="15.75" customHeight="1">
      <c r="A30" s="8" t="s">
        <v>33</v>
      </c>
      <c r="B30" s="6">
        <v>4086</v>
      </c>
      <c r="D30" s="7">
        <f>0.69+0.18</f>
        <v>0.86999999999999988</v>
      </c>
      <c r="J30" s="7">
        <f t="shared" si="10"/>
        <v>4696.5517241379321</v>
      </c>
    </row>
    <row r="31" spans="1:15" ht="15.75" customHeight="1">
      <c r="A31" s="5" t="s">
        <v>34</v>
      </c>
      <c r="B31" s="6">
        <v>3966</v>
      </c>
      <c r="C31" s="7">
        <f>B31*365*24*0.435/1000</f>
        <v>15112.839599999999</v>
      </c>
      <c r="D31" s="6">
        <v>0.56000000000000005</v>
      </c>
      <c r="E31" s="6"/>
      <c r="F31" s="6"/>
      <c r="G31" s="6"/>
      <c r="H31" s="6">
        <v>0.435</v>
      </c>
      <c r="I31" s="7">
        <f t="shared" ref="I31:I34" si="12">J31*H31</f>
        <v>3080.7321428571427</v>
      </c>
      <c r="J31" s="7">
        <f t="shared" si="10"/>
        <v>7082.1428571428569</v>
      </c>
      <c r="K31" s="7">
        <f t="shared" ref="K31:K34" si="13">C31/(D31*1000)</f>
        <v>26.987213571428569</v>
      </c>
    </row>
    <row r="32" spans="1:15" ht="15.75" customHeight="1">
      <c r="A32" s="5" t="s">
        <v>35</v>
      </c>
      <c r="B32" s="6">
        <v>3900</v>
      </c>
      <c r="C32" s="6">
        <v>17000</v>
      </c>
      <c r="D32" s="6">
        <v>2.72</v>
      </c>
      <c r="E32" s="6"/>
      <c r="F32" s="6"/>
      <c r="G32" s="6"/>
      <c r="H32" s="7">
        <f t="shared" ref="H32:H34" si="14">C32*1000/(B32*24*365)</f>
        <v>0.49759981266830583</v>
      </c>
      <c r="I32" s="7">
        <f t="shared" si="12"/>
        <v>713.47031963470317</v>
      </c>
      <c r="J32" s="7">
        <f t="shared" si="10"/>
        <v>1433.8235294117646</v>
      </c>
      <c r="K32" s="7">
        <f t="shared" si="13"/>
        <v>6.25</v>
      </c>
    </row>
    <row r="33" spans="1:12" ht="15.75" customHeight="1">
      <c r="A33" s="5" t="s">
        <v>36</v>
      </c>
      <c r="B33" s="6">
        <v>3600</v>
      </c>
      <c r="C33" s="6">
        <v>9500.5499999999993</v>
      </c>
      <c r="D33" s="6">
        <v>0.93</v>
      </c>
      <c r="E33" s="6"/>
      <c r="F33" s="6"/>
      <c r="G33" s="6"/>
      <c r="H33" s="7">
        <f t="shared" si="14"/>
        <v>0.30126046423135466</v>
      </c>
      <c r="I33" s="7">
        <f t="shared" si="12"/>
        <v>1166.1695389600825</v>
      </c>
      <c r="J33" s="7">
        <f t="shared" si="10"/>
        <v>3870.9677419354834</v>
      </c>
      <c r="K33" s="7">
        <f t="shared" si="13"/>
        <v>10.215645161290322</v>
      </c>
    </row>
    <row r="34" spans="1:12" ht="15.75" customHeight="1">
      <c r="A34" s="5" t="s">
        <v>37</v>
      </c>
      <c r="B34" s="6">
        <v>3600</v>
      </c>
      <c r="C34" s="6">
        <v>15000</v>
      </c>
      <c r="D34" s="6">
        <v>0.77</v>
      </c>
      <c r="E34" s="6"/>
      <c r="F34" s="6"/>
      <c r="G34" s="6"/>
      <c r="H34" s="7">
        <f t="shared" si="14"/>
        <v>0.4756468797564688</v>
      </c>
      <c r="I34" s="7">
        <f t="shared" si="12"/>
        <v>2223.803593666607</v>
      </c>
      <c r="J34" s="7">
        <f t="shared" si="10"/>
        <v>4675.3246753246749</v>
      </c>
      <c r="K34" s="7">
        <f t="shared" si="13"/>
        <v>19.480519480519479</v>
      </c>
    </row>
    <row r="35" spans="1:12" ht="15.75" customHeight="1">
      <c r="A35" s="8" t="s">
        <v>38</v>
      </c>
      <c r="B35" s="6">
        <v>3600</v>
      </c>
      <c r="D35" s="6">
        <v>2</v>
      </c>
      <c r="E35" s="6"/>
      <c r="F35" s="6"/>
      <c r="G35" s="6"/>
      <c r="J35" s="7">
        <f t="shared" si="10"/>
        <v>1800</v>
      </c>
    </row>
    <row r="36" spans="1:12" ht="15.75" customHeight="1">
      <c r="A36" s="8" t="s">
        <v>39</v>
      </c>
      <c r="B36" s="6">
        <v>3363</v>
      </c>
      <c r="C36" s="6">
        <v>15280</v>
      </c>
      <c r="D36" s="6">
        <v>0.3</v>
      </c>
      <c r="E36" s="6"/>
      <c r="F36" s="6"/>
      <c r="G36" s="6"/>
      <c r="H36" s="7">
        <f t="shared" ref="H36:H40" si="15">C36*1000/(B36*24*365)</f>
        <v>0.51867149492801734</v>
      </c>
      <c r="I36" s="7">
        <f>J36*H36</f>
        <v>5814.3074581430747</v>
      </c>
      <c r="J36" s="7">
        <f t="shared" si="10"/>
        <v>11210</v>
      </c>
      <c r="K36" s="7">
        <f>C36/(D36*1000)</f>
        <v>50.93333333333333</v>
      </c>
    </row>
    <row r="37" spans="1:12" ht="15.75" customHeight="1">
      <c r="A37" s="5" t="s">
        <v>40</v>
      </c>
      <c r="B37" s="6">
        <v>3333</v>
      </c>
      <c r="C37" s="6">
        <v>21615</v>
      </c>
      <c r="H37" s="7">
        <f t="shared" si="15"/>
        <v>0.74031375740313754</v>
      </c>
    </row>
    <row r="38" spans="1:12" ht="15.75" customHeight="1">
      <c r="A38" s="8" t="s">
        <v>41</v>
      </c>
      <c r="B38" s="6">
        <v>3325</v>
      </c>
      <c r="C38" s="6">
        <v>8774</v>
      </c>
      <c r="D38" s="6">
        <v>0.45</v>
      </c>
      <c r="E38" s="6"/>
      <c r="F38" s="6"/>
      <c r="G38" s="6"/>
      <c r="H38" s="7">
        <f t="shared" si="15"/>
        <v>0.30123253338826517</v>
      </c>
      <c r="I38" s="7">
        <f t="shared" ref="I38:I39" si="16">J38*H38</f>
        <v>2225.7737189244035</v>
      </c>
      <c r="J38" s="7">
        <f t="shared" ref="J38:J39" si="17">B38/D38</f>
        <v>7388.8888888888887</v>
      </c>
      <c r="K38" s="7">
        <f t="shared" ref="K38:K39" si="18">C38/(D38*1000)</f>
        <v>19.497777777777777</v>
      </c>
    </row>
    <row r="39" spans="1:12" ht="15.75" customHeight="1">
      <c r="A39" s="8" t="s">
        <v>42</v>
      </c>
      <c r="B39" s="6">
        <v>3058</v>
      </c>
      <c r="C39" s="6">
        <v>24115</v>
      </c>
      <c r="D39" s="6">
        <v>0.43</v>
      </c>
      <c r="E39" s="6"/>
      <c r="F39" s="6"/>
      <c r="G39" s="6"/>
      <c r="H39" s="7">
        <f t="shared" si="15"/>
        <v>0.90021382644818138</v>
      </c>
      <c r="I39" s="7">
        <f t="shared" si="16"/>
        <v>6401.9857704152064</v>
      </c>
      <c r="J39" s="7">
        <f t="shared" si="17"/>
        <v>7111.6279069767443</v>
      </c>
      <c r="K39" s="7">
        <f t="shared" si="18"/>
        <v>56.081395348837212</v>
      </c>
    </row>
    <row r="40" spans="1:12" ht="15.75" customHeight="1">
      <c r="A40" s="5" t="s">
        <v>43</v>
      </c>
      <c r="B40" s="6">
        <v>3050</v>
      </c>
      <c r="C40" s="6">
        <v>14376</v>
      </c>
      <c r="H40" s="7">
        <f t="shared" si="15"/>
        <v>0.53806422636424878</v>
      </c>
    </row>
    <row r="43" spans="1:12" ht="15.75" customHeight="1">
      <c r="B43" s="3" t="s">
        <v>3</v>
      </c>
      <c r="C43" s="3" t="s">
        <v>4</v>
      </c>
      <c r="D43" s="3" t="s">
        <v>5</v>
      </c>
      <c r="E43" s="3"/>
      <c r="F43" s="3"/>
      <c r="G43" s="3"/>
      <c r="H43" s="4" t="s">
        <v>6</v>
      </c>
      <c r="I43" s="3" t="s">
        <v>44</v>
      </c>
      <c r="J43" s="3" t="s">
        <v>8</v>
      </c>
      <c r="K43" s="11" t="s">
        <v>9</v>
      </c>
      <c r="L43" s="12"/>
    </row>
    <row r="44" spans="1:12" ht="15.75" customHeight="1">
      <c r="A44" s="6" t="s">
        <v>45</v>
      </c>
      <c r="B44" s="7">
        <f t="shared" ref="B44:D44" si="19">AVERAGE(B4:B17,B22:B26,B28,B31:B34,B36,B38,B39)</f>
        <v>3331.0074074074073</v>
      </c>
      <c r="C44" s="7">
        <f t="shared" si="19"/>
        <v>16172.47442962963</v>
      </c>
      <c r="D44" s="7">
        <f t="shared" si="19"/>
        <v>1.2428518518518519</v>
      </c>
      <c r="H44" s="7">
        <f t="shared" ref="H44:K44" si="20">AVERAGE(H4:H17,H22:H26,H28,H31:H34,H36,H38,H39)</f>
        <v>0.52193275492303459</v>
      </c>
      <c r="I44" s="7">
        <f t="shared" si="20"/>
        <v>2326.3173645054021</v>
      </c>
      <c r="J44" s="7">
        <f t="shared" si="20"/>
        <v>4417.7501520118631</v>
      </c>
      <c r="K44" s="7">
        <f t="shared" si="20"/>
        <v>20.378540113067327</v>
      </c>
    </row>
    <row r="45" spans="1:12" ht="15.75" customHeight="1">
      <c r="A45" s="6" t="s">
        <v>46</v>
      </c>
      <c r="B45" s="7">
        <f t="shared" ref="B45:D45" si="21">MEDIAN(B4:B17,B22:B26,B28,B31:B34,B36,B38,B39)</f>
        <v>3325</v>
      </c>
      <c r="C45" s="7">
        <f t="shared" si="21"/>
        <v>14328</v>
      </c>
      <c r="D45" s="7">
        <f t="shared" si="21"/>
        <v>0.7</v>
      </c>
      <c r="H45" s="7">
        <f t="shared" ref="H45:K45" si="22">MEDIAN(H4:H17,H22:H26,H28,H31:H34,H36,H38,H39)</f>
        <v>0.49759981266830583</v>
      </c>
      <c r="I45" s="7">
        <f t="shared" si="22"/>
        <v>2184.5163968451639</v>
      </c>
      <c r="J45" s="7">
        <f t="shared" si="22"/>
        <v>3870.9677419354834</v>
      </c>
      <c r="K45" s="7">
        <f t="shared" si="22"/>
        <v>19.136363636363637</v>
      </c>
    </row>
    <row r="46" spans="1:12" ht="15.75" customHeight="1">
      <c r="A46" s="6" t="s">
        <v>47</v>
      </c>
      <c r="B46" s="7">
        <f t="shared" ref="B46:D46" si="23">MIN(B4:B17,B22:B26,B28,B31:B34,B36,B38,B39)</f>
        <v>1150</v>
      </c>
      <c r="C46" s="7">
        <f t="shared" si="23"/>
        <v>495</v>
      </c>
      <c r="D46" s="7">
        <f t="shared" si="23"/>
        <v>0.2</v>
      </c>
      <c r="H46" s="7">
        <f t="shared" ref="H46:K46" si="24">MIN(H4:H17,H22:H26,H28,H31:H34,H36,H38,H39)</f>
        <v>2.3417674809394318E-2</v>
      </c>
      <c r="I46" s="7">
        <f t="shared" si="24"/>
        <v>45.433789954337897</v>
      </c>
      <c r="J46" s="7">
        <f t="shared" si="24"/>
        <v>455</v>
      </c>
      <c r="K46" s="7">
        <f t="shared" si="24"/>
        <v>0.39800000000000002</v>
      </c>
    </row>
    <row r="47" spans="1:12" ht="15.75" customHeight="1">
      <c r="A47" s="6" t="s">
        <v>48</v>
      </c>
      <c r="B47" s="7">
        <f t="shared" ref="B47:D47" si="25">MAX(B4:B17,B22:B26,B28,B31:B34,B36,B38,B39)</f>
        <v>8694.1</v>
      </c>
      <c r="C47" s="7">
        <f t="shared" si="25"/>
        <v>39970</v>
      </c>
      <c r="D47" s="7">
        <f t="shared" si="25"/>
        <v>4</v>
      </c>
      <c r="H47" s="7">
        <f t="shared" ref="H47:K47" si="26">MAX(H4:H17,H22:H26,H28,H31:H34,H36,H38,H39)</f>
        <v>0.90024099441907657</v>
      </c>
      <c r="I47" s="7">
        <f t="shared" si="26"/>
        <v>6401.9857704152064</v>
      </c>
      <c r="J47" s="7">
        <f t="shared" si="26"/>
        <v>12400</v>
      </c>
      <c r="K47" s="7">
        <f t="shared" si="26"/>
        <v>56.081395348837212</v>
      </c>
    </row>
    <row r="48" spans="1:12" ht="15.75" customHeight="1">
      <c r="A48" s="6" t="s">
        <v>49</v>
      </c>
      <c r="B48" s="7">
        <f t="shared" ref="B48:D48" si="27">STDEVA(B4:B17,B22:B26,B28,B31:B34,B36,B38,B39)</f>
        <v>1603.8721153043077</v>
      </c>
      <c r="C48" s="7">
        <f t="shared" si="27"/>
        <v>12133.498706401742</v>
      </c>
      <c r="D48" s="7">
        <f t="shared" si="27"/>
        <v>1.1724256480838775</v>
      </c>
      <c r="H48" s="7">
        <f t="shared" ref="H48:K48" si="28">STDEVA(H4:H17,H22:H26,H28,H31:H34,H36,H38,H39)</f>
        <v>0.27053884444857956</v>
      </c>
      <c r="I48" s="7">
        <f t="shared" si="28"/>
        <v>1836.7974983892832</v>
      </c>
      <c r="J48" s="7">
        <f t="shared" si="28"/>
        <v>3017.9608162746467</v>
      </c>
      <c r="K48" s="7">
        <f t="shared" si="28"/>
        <v>16.090346085890118</v>
      </c>
    </row>
    <row r="49" spans="1:11" ht="15.75" customHeight="1">
      <c r="K49" s="7">
        <f>K44-K48</f>
        <v>4.2881940271772088</v>
      </c>
    </row>
    <row r="50" spans="1:11" ht="15.75" customHeight="1">
      <c r="A50" s="6" t="s">
        <v>53</v>
      </c>
      <c r="B50" s="7">
        <f>2*40*10^(-5)*(2004+271+187+168+69+41+41)*1000</f>
        <v>2224.8000000000002</v>
      </c>
      <c r="K50" s="7">
        <f>K44+K48</f>
        <v>36.468886198957449</v>
      </c>
    </row>
    <row r="51" spans="1:11" ht="15.75" customHeight="1">
      <c r="A51" s="6" t="s">
        <v>54</v>
      </c>
      <c r="B51" s="7">
        <f>0.28*B50</f>
        <v>622.94400000000007</v>
      </c>
    </row>
    <row r="53" spans="1:11" ht="15.75" customHeight="1">
      <c r="A53" s="6" t="s">
        <v>55</v>
      </c>
      <c r="B53" s="6">
        <v>1644000</v>
      </c>
    </row>
    <row r="54" spans="1:11" ht="15.75" customHeight="1">
      <c r="A54" s="6" t="s">
        <v>56</v>
      </c>
      <c r="B54" s="7">
        <f>B53/I44</f>
        <v>706.69635411053662</v>
      </c>
    </row>
    <row r="55" spans="1:11" ht="15.75" customHeight="1">
      <c r="A55" s="6" t="s">
        <v>57</v>
      </c>
      <c r="B55" s="7">
        <f>B54+B51</f>
        <v>1329.6403541105367</v>
      </c>
    </row>
    <row r="56" spans="1:11" ht="15.75" customHeight="1">
      <c r="A56" s="6" t="s">
        <v>58</v>
      </c>
      <c r="B56" s="7">
        <f>B53/B55</f>
        <v>1236.4245676792461</v>
      </c>
    </row>
    <row r="57" spans="1:11" ht="15.75" customHeight="1">
      <c r="A57" s="6" t="s">
        <v>59</v>
      </c>
      <c r="B57" s="7">
        <f>B56*H44</f>
        <v>645.330480863351</v>
      </c>
    </row>
  </sheetData>
  <mergeCells count="7">
    <mergeCell ref="L2:O2"/>
    <mergeCell ref="A19:K19"/>
    <mergeCell ref="A20:C20"/>
    <mergeCell ref="H20:K20"/>
    <mergeCell ref="A1:K1"/>
    <mergeCell ref="A2:C2"/>
    <mergeCell ref="H2:K2"/>
  </mergeCells>
  <hyperlinks>
    <hyperlink ref="A4" r:id="rId1" xr:uid="{00000000-0004-0000-0100-000000000000}"/>
    <hyperlink ref="A5" r:id="rId2" xr:uid="{00000000-0004-0000-0100-000001000000}"/>
    <hyperlink ref="A6" r:id="rId3" xr:uid="{00000000-0004-0000-0100-000002000000}"/>
    <hyperlink ref="A7" r:id="rId4" xr:uid="{00000000-0004-0000-0100-000003000000}"/>
    <hyperlink ref="A8" r:id="rId5" xr:uid="{00000000-0004-0000-0100-000004000000}"/>
    <hyperlink ref="A9" r:id="rId6" xr:uid="{00000000-0004-0000-0100-000005000000}"/>
    <hyperlink ref="A10" r:id="rId7" xr:uid="{00000000-0004-0000-0100-000006000000}"/>
    <hyperlink ref="A11" r:id="rId8" xr:uid="{00000000-0004-0000-0100-000007000000}"/>
    <hyperlink ref="A12" r:id="rId9" xr:uid="{00000000-0004-0000-0100-000008000000}"/>
    <hyperlink ref="A13" r:id="rId10" xr:uid="{00000000-0004-0000-0100-000009000000}"/>
    <hyperlink ref="A14" r:id="rId11" xr:uid="{00000000-0004-0000-0100-00000A000000}"/>
    <hyperlink ref="A15" r:id="rId12" xr:uid="{00000000-0004-0000-0100-00000B000000}"/>
    <hyperlink ref="A16" r:id="rId13" xr:uid="{00000000-0004-0000-0100-00000C000000}"/>
    <hyperlink ref="A17" r:id="rId14" xr:uid="{00000000-0004-0000-0100-00000D000000}"/>
    <hyperlink ref="A22" r:id="rId15" xr:uid="{00000000-0004-0000-0100-00000E000000}"/>
    <hyperlink ref="A23" r:id="rId16" xr:uid="{00000000-0004-0000-0100-00000F000000}"/>
    <hyperlink ref="A24" r:id="rId17" xr:uid="{00000000-0004-0000-0100-000010000000}"/>
    <hyperlink ref="A25" r:id="rId18" xr:uid="{00000000-0004-0000-0100-000011000000}"/>
    <hyperlink ref="A26" r:id="rId19" xr:uid="{00000000-0004-0000-0100-000012000000}"/>
    <hyperlink ref="A27" r:id="rId20" xr:uid="{00000000-0004-0000-0100-000013000000}"/>
    <hyperlink ref="A28" r:id="rId21" xr:uid="{00000000-0004-0000-0100-000014000000}"/>
    <hyperlink ref="A29" r:id="rId22" xr:uid="{00000000-0004-0000-0100-000015000000}"/>
    <hyperlink ref="A30" r:id="rId23" xr:uid="{00000000-0004-0000-0100-000016000000}"/>
    <hyperlink ref="A31" r:id="rId24" xr:uid="{00000000-0004-0000-0100-000017000000}"/>
    <hyperlink ref="A32" r:id="rId25" xr:uid="{00000000-0004-0000-0100-000018000000}"/>
    <hyperlink ref="A33" r:id="rId26" xr:uid="{00000000-0004-0000-0100-000019000000}"/>
    <hyperlink ref="A34" r:id="rId27" xr:uid="{00000000-0004-0000-0100-00001A000000}"/>
    <hyperlink ref="A35" r:id="rId28" xr:uid="{00000000-0004-0000-0100-00001B000000}"/>
    <hyperlink ref="A36" r:id="rId29" xr:uid="{00000000-0004-0000-0100-00001C000000}"/>
    <hyperlink ref="A37" r:id="rId30" xr:uid="{00000000-0004-0000-0100-00001D000000}"/>
    <hyperlink ref="A38" r:id="rId31" xr:uid="{00000000-0004-0000-0100-00001E000000}"/>
    <hyperlink ref="A39" r:id="rId32" xr:uid="{00000000-0004-0000-0100-00001F000000}"/>
    <hyperlink ref="A40" r:id="rId33" xr:uid="{00000000-0004-0000-0100-00002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Copy of 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2022-04-14T18:29:09Z</dcterms:created>
  <dcterms:modified xsi:type="dcterms:W3CDTF">2022-06-11T21:09:05Z</dcterms:modified>
</cp:coreProperties>
</file>