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D\Documents\DISSERTATION STUDY\SHEETS\"/>
    </mc:Choice>
  </mc:AlternateContent>
  <bookViews>
    <workbookView xWindow="0" yWindow="0" windowWidth="20490" windowHeight="9630"/>
  </bookViews>
  <sheets>
    <sheet name=" DST WITH STRESS STRAIN CURVES" sheetId="3" r:id="rId1"/>
    <sheet name=" DST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0" i="1" l="1"/>
  <c r="E61" i="1" s="1"/>
  <c r="E65" i="1"/>
  <c r="F65" i="1"/>
  <c r="H65" i="1"/>
  <c r="I65" i="1" s="1"/>
  <c r="K65" i="1"/>
  <c r="L65" i="1"/>
  <c r="N65" i="1"/>
  <c r="O65" i="1" s="1"/>
  <c r="E66" i="1"/>
  <c r="F66" i="1"/>
  <c r="L66" i="1" s="1"/>
  <c r="H66" i="1"/>
  <c r="I66" i="1" s="1"/>
  <c r="N66" i="1"/>
  <c r="O66" i="1" s="1"/>
  <c r="E67" i="1"/>
  <c r="F67" i="1" s="1"/>
  <c r="H67" i="1"/>
  <c r="N67" i="1"/>
  <c r="E68" i="1"/>
  <c r="F68" i="1"/>
  <c r="L68" i="1" s="1"/>
  <c r="H68" i="1"/>
  <c r="I68" i="1"/>
  <c r="N68" i="1"/>
  <c r="O68" i="1" s="1"/>
  <c r="E69" i="1"/>
  <c r="F69" i="1" s="1"/>
  <c r="H69" i="1"/>
  <c r="K69" i="1"/>
  <c r="N69" i="1"/>
  <c r="E70" i="1"/>
  <c r="F70" i="1" s="1"/>
  <c r="H70" i="1"/>
  <c r="K70" i="1"/>
  <c r="N70" i="1"/>
  <c r="E71" i="1"/>
  <c r="F71" i="1" s="1"/>
  <c r="H71" i="1"/>
  <c r="K71" i="1"/>
  <c r="N71" i="1"/>
  <c r="E72" i="1"/>
  <c r="F72" i="1" s="1"/>
  <c r="K72" i="1"/>
  <c r="N72" i="1"/>
  <c r="E73" i="1"/>
  <c r="F73" i="1" s="1"/>
  <c r="G80" i="1"/>
  <c r="O71" i="1" l="1"/>
  <c r="O69" i="1"/>
  <c r="O72" i="1"/>
  <c r="L71" i="1"/>
  <c r="L70" i="1"/>
  <c r="L69" i="1"/>
  <c r="L75" i="1" s="1"/>
  <c r="D81" i="1" s="1"/>
  <c r="O67" i="1"/>
  <c r="L67" i="1"/>
  <c r="O70" i="1"/>
  <c r="O75" i="1" s="1"/>
  <c r="L72" i="1"/>
  <c r="I71" i="1"/>
  <c r="I70" i="1"/>
  <c r="I69" i="1"/>
  <c r="I67" i="1"/>
  <c r="I75" i="1" s="1"/>
  <c r="Q26" i="3"/>
  <c r="Q27" i="3"/>
  <c r="Q28" i="3"/>
  <c r="Q29" i="3"/>
  <c r="Q30" i="3"/>
  <c r="Q31" i="3"/>
  <c r="Q32" i="3"/>
  <c r="Q25" i="3"/>
  <c r="D89" i="3" l="1"/>
  <c r="G88" i="3" l="1"/>
  <c r="Q77" i="3"/>
  <c r="Q78" i="3"/>
  <c r="Q79" i="3"/>
  <c r="Q80" i="3"/>
  <c r="Q81" i="3"/>
  <c r="Q82" i="3"/>
  <c r="Q76" i="3"/>
  <c r="N82" i="3" l="1"/>
  <c r="K82" i="3"/>
  <c r="H82" i="3"/>
  <c r="E82" i="3"/>
  <c r="F82" i="3" s="1"/>
  <c r="N81" i="3"/>
  <c r="K81" i="3"/>
  <c r="H81" i="3"/>
  <c r="E81" i="3"/>
  <c r="F81" i="3" s="1"/>
  <c r="N80" i="3"/>
  <c r="K80" i="3"/>
  <c r="H80" i="3"/>
  <c r="E80" i="3"/>
  <c r="F80" i="3" s="1"/>
  <c r="N79" i="3"/>
  <c r="K79" i="3"/>
  <c r="H79" i="3"/>
  <c r="E79" i="3"/>
  <c r="F79" i="3" s="1"/>
  <c r="N78" i="3"/>
  <c r="K78" i="3"/>
  <c r="H78" i="3"/>
  <c r="E78" i="3"/>
  <c r="F78" i="3" s="1"/>
  <c r="N77" i="3"/>
  <c r="K77" i="3"/>
  <c r="H77" i="3"/>
  <c r="E77" i="3"/>
  <c r="F77" i="3" s="1"/>
  <c r="N76" i="3"/>
  <c r="K76" i="3"/>
  <c r="H76" i="3"/>
  <c r="E76" i="3"/>
  <c r="F76" i="3" s="1"/>
  <c r="E71" i="3"/>
  <c r="E72" i="3" s="1"/>
  <c r="G38" i="3"/>
  <c r="N32" i="3"/>
  <c r="H32" i="3"/>
  <c r="E32" i="3"/>
  <c r="N31" i="3"/>
  <c r="K31" i="3"/>
  <c r="H31" i="3"/>
  <c r="E31" i="3"/>
  <c r="N30" i="3"/>
  <c r="K30" i="3"/>
  <c r="H30" i="3"/>
  <c r="E30" i="3"/>
  <c r="N29" i="3"/>
  <c r="K29" i="3"/>
  <c r="H29" i="3"/>
  <c r="E29" i="3"/>
  <c r="N28" i="3"/>
  <c r="K28" i="3"/>
  <c r="H28" i="3"/>
  <c r="E28" i="3"/>
  <c r="N27" i="3"/>
  <c r="K27" i="3"/>
  <c r="H27" i="3"/>
  <c r="E27" i="3"/>
  <c r="N26" i="3"/>
  <c r="K26" i="3"/>
  <c r="H26" i="3"/>
  <c r="E26" i="3"/>
  <c r="N25" i="3"/>
  <c r="K25" i="3"/>
  <c r="H25" i="3"/>
  <c r="E25" i="3"/>
  <c r="E20" i="3"/>
  <c r="E21" i="3" s="1"/>
  <c r="F26" i="3" l="1"/>
  <c r="F27" i="3"/>
  <c r="F29" i="3"/>
  <c r="F30" i="3"/>
  <c r="F31" i="3"/>
  <c r="F32" i="3"/>
  <c r="I32" i="3" s="1"/>
  <c r="L76" i="3"/>
  <c r="L77" i="3"/>
  <c r="L78" i="3"/>
  <c r="L79" i="3"/>
  <c r="L80" i="3"/>
  <c r="L81" i="3"/>
  <c r="L82" i="3"/>
  <c r="F25" i="3"/>
  <c r="O25" i="3" s="1"/>
  <c r="F28" i="3"/>
  <c r="I28" i="3" s="1"/>
  <c r="I25" i="3"/>
  <c r="I26" i="3"/>
  <c r="I27" i="3"/>
  <c r="I29" i="3"/>
  <c r="I30" i="3"/>
  <c r="I31" i="3"/>
  <c r="L26" i="3"/>
  <c r="L27" i="3"/>
  <c r="L29" i="3"/>
  <c r="L30" i="3"/>
  <c r="L31" i="3"/>
  <c r="O32" i="3"/>
  <c r="O26" i="3"/>
  <c r="O27" i="3"/>
  <c r="O28" i="3"/>
  <c r="O29" i="3"/>
  <c r="O30" i="3"/>
  <c r="O31" i="3"/>
  <c r="O76" i="3"/>
  <c r="I76" i="3"/>
  <c r="O77" i="3"/>
  <c r="I77" i="3"/>
  <c r="O78" i="3"/>
  <c r="I78" i="3"/>
  <c r="O79" i="3"/>
  <c r="I79" i="3"/>
  <c r="O80" i="3"/>
  <c r="I80" i="3"/>
  <c r="O81" i="3"/>
  <c r="I81" i="3"/>
  <c r="O82" i="3"/>
  <c r="I82" i="3"/>
  <c r="N32" i="1"/>
  <c r="O32" i="1" s="1"/>
  <c r="F25" i="1"/>
  <c r="L25" i="3" l="1"/>
  <c r="L28" i="3"/>
  <c r="L83" i="3"/>
  <c r="O33" i="3"/>
  <c r="D40" i="3" s="1"/>
  <c r="O83" i="3"/>
  <c r="D90" i="3" s="1"/>
  <c r="L33" i="3"/>
  <c r="D39" i="3" s="1"/>
  <c r="I33" i="3"/>
  <c r="D38" i="3" s="1"/>
  <c r="I83" i="3"/>
  <c r="D88" i="3" s="1"/>
  <c r="E32" i="1"/>
  <c r="F32" i="1" s="1"/>
  <c r="H32" i="1"/>
  <c r="I32" i="1" l="1"/>
  <c r="G118" i="1" l="1"/>
  <c r="N112" i="1"/>
  <c r="K112" i="1"/>
  <c r="H112" i="1"/>
  <c r="E112" i="1"/>
  <c r="F112" i="1" s="1"/>
  <c r="N111" i="1"/>
  <c r="K111" i="1"/>
  <c r="H111" i="1"/>
  <c r="E111" i="1"/>
  <c r="F111" i="1" s="1"/>
  <c r="N110" i="1"/>
  <c r="K110" i="1"/>
  <c r="H110" i="1"/>
  <c r="E110" i="1"/>
  <c r="F110" i="1" s="1"/>
  <c r="N109" i="1"/>
  <c r="K109" i="1"/>
  <c r="H109" i="1"/>
  <c r="E109" i="1"/>
  <c r="F109" i="1" s="1"/>
  <c r="N108" i="1"/>
  <c r="K108" i="1"/>
  <c r="H108" i="1"/>
  <c r="E108" i="1"/>
  <c r="F108" i="1" s="1"/>
  <c r="N107" i="1"/>
  <c r="K107" i="1"/>
  <c r="H107" i="1"/>
  <c r="E107" i="1"/>
  <c r="F107" i="1" s="1"/>
  <c r="N106" i="1"/>
  <c r="K106" i="1"/>
  <c r="H106" i="1"/>
  <c r="E106" i="1"/>
  <c r="F106" i="1" s="1"/>
  <c r="E101" i="1"/>
  <c r="E102" i="1" s="1"/>
  <c r="G38" i="1"/>
  <c r="N31" i="1"/>
  <c r="K31" i="1"/>
  <c r="H31" i="1"/>
  <c r="E31" i="1"/>
  <c r="F31" i="1" s="1"/>
  <c r="N30" i="1"/>
  <c r="K30" i="1"/>
  <c r="H30" i="1"/>
  <c r="E30" i="1"/>
  <c r="F30" i="1" s="1"/>
  <c r="N29" i="1"/>
  <c r="K29" i="1"/>
  <c r="H29" i="1"/>
  <c r="E29" i="1"/>
  <c r="F29" i="1" s="1"/>
  <c r="N28" i="1"/>
  <c r="K28" i="1"/>
  <c r="H28" i="1"/>
  <c r="E28" i="1"/>
  <c r="F28" i="1" s="1"/>
  <c r="N27" i="1"/>
  <c r="K27" i="1"/>
  <c r="H27" i="1"/>
  <c r="E27" i="1"/>
  <c r="F27" i="1" s="1"/>
  <c r="N26" i="1"/>
  <c r="K26" i="1"/>
  <c r="H26" i="1"/>
  <c r="E26" i="1"/>
  <c r="F26" i="1" s="1"/>
  <c r="N25" i="1"/>
  <c r="K25" i="1"/>
  <c r="H25" i="1"/>
  <c r="E25" i="1"/>
  <c r="E20" i="1"/>
  <c r="E21" i="1" s="1"/>
  <c r="I25" i="1" l="1"/>
  <c r="I26" i="1"/>
  <c r="I27" i="1"/>
  <c r="I28" i="1"/>
  <c r="I29" i="1"/>
  <c r="I30" i="1"/>
  <c r="I31" i="1"/>
  <c r="L25" i="1"/>
  <c r="L26" i="1"/>
  <c r="L27" i="1"/>
  <c r="L28" i="1"/>
  <c r="L29" i="1"/>
  <c r="L30" i="1"/>
  <c r="L31" i="1"/>
  <c r="O25" i="1"/>
  <c r="O26" i="1"/>
  <c r="O27" i="1"/>
  <c r="O28" i="1"/>
  <c r="O29" i="1"/>
  <c r="O30" i="1"/>
  <c r="O31" i="1"/>
  <c r="O107" i="1"/>
  <c r="I107" i="1"/>
  <c r="L111" i="1"/>
  <c r="L106" i="1"/>
  <c r="L107" i="1"/>
  <c r="L108" i="1"/>
  <c r="L109" i="1"/>
  <c r="L110" i="1"/>
  <c r="L112" i="1"/>
  <c r="O106" i="1"/>
  <c r="I106" i="1"/>
  <c r="O108" i="1"/>
  <c r="I108" i="1"/>
  <c r="O109" i="1"/>
  <c r="I109" i="1"/>
  <c r="O110" i="1"/>
  <c r="I110" i="1"/>
  <c r="O111" i="1"/>
  <c r="I111" i="1"/>
  <c r="O112" i="1"/>
  <c r="I112" i="1"/>
  <c r="I113" i="1" l="1"/>
  <c r="D118" i="1" s="1"/>
  <c r="I33" i="1"/>
  <c r="D38" i="1" s="1"/>
  <c r="L33" i="1"/>
  <c r="D39" i="1" s="1"/>
  <c r="O33" i="1"/>
  <c r="D40" i="1" s="1"/>
  <c r="L113" i="1"/>
  <c r="D119" i="1" s="1"/>
  <c r="O113" i="1"/>
  <c r="D120" i="1" s="1"/>
</calcChain>
</file>

<file path=xl/sharedStrings.xml><?xml version="1.0" encoding="utf-8"?>
<sst xmlns="http://schemas.openxmlformats.org/spreadsheetml/2006/main" count="235" uniqueCount="49">
  <si>
    <t>DIRECT SHEAR TEST</t>
  </si>
  <si>
    <t>Observation Table</t>
  </si>
  <si>
    <t>Mould size</t>
  </si>
  <si>
    <t>Length of specimen, L</t>
  </si>
  <si>
    <t>cm</t>
  </si>
  <si>
    <t>Width of specimen, B</t>
  </si>
  <si>
    <t>Thickness of specimen</t>
  </si>
  <si>
    <t>Unit Weight of sample
remoulded sample, ϒ</t>
  </si>
  <si>
    <t>g/cc</t>
  </si>
  <si>
    <t>Proving Ring 
Constant</t>
  </si>
  <si>
    <t>kg/div</t>
  </si>
  <si>
    <t>Rate of Strain</t>
  </si>
  <si>
    <t>mm/min</t>
  </si>
  <si>
    <t>L.C of Dial 
Guage</t>
  </si>
  <si>
    <t>Volume of mould</t>
  </si>
  <si>
    <r>
      <t>cm</t>
    </r>
    <r>
      <rPr>
        <vertAlign val="superscript"/>
        <sz val="12"/>
        <color theme="1"/>
        <rFont val="Times New Roman"/>
        <family val="1"/>
      </rPr>
      <t>3</t>
    </r>
  </si>
  <si>
    <t>Mass of soil sample required</t>
  </si>
  <si>
    <t>gm</t>
  </si>
  <si>
    <t>DIAL GAUGE READING</t>
  </si>
  <si>
    <t>DISPLACEMENT (cm)</t>
  </si>
  <si>
    <t>CHANGE IN LENGTH (cm)</t>
  </si>
  <si>
    <r>
      <t>AREA (cm</t>
    </r>
    <r>
      <rPr>
        <b/>
        <vertAlign val="super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>)</t>
    </r>
  </si>
  <si>
    <t>0.5 kg/cm2</t>
  </si>
  <si>
    <t>1.0 kg/cm2</t>
  </si>
  <si>
    <t>1.5kg/cm2</t>
  </si>
  <si>
    <t>PROVING RING READING</t>
  </si>
  <si>
    <t>SHEAR LOAD</t>
  </si>
  <si>
    <t>SHEAR STRESS (kg/cm2)</t>
  </si>
  <si>
    <t>τ =</t>
  </si>
  <si>
    <t>σ</t>
  </si>
  <si>
    <t>τ</t>
  </si>
  <si>
    <t>slope</t>
  </si>
  <si>
    <t>phi</t>
  </si>
  <si>
    <t>35% Rd</t>
  </si>
  <si>
    <t>0.65 kg/cm2</t>
  </si>
  <si>
    <t>1.15 kg/cm2</t>
  </si>
  <si>
    <t>1.65kg/cm2</t>
  </si>
  <si>
    <t>SLOPE</t>
  </si>
  <si>
    <t>PHI</t>
  </si>
  <si>
    <t xml:space="preserve">70% RELATIVE DENSITY </t>
  </si>
  <si>
    <t>85% RELATIVE DENSITY</t>
  </si>
  <si>
    <t>.</t>
  </si>
  <si>
    <t>strain</t>
  </si>
  <si>
    <t>original length</t>
  </si>
  <si>
    <t>E50</t>
  </si>
  <si>
    <t>4.1*10^3</t>
  </si>
  <si>
    <t>kN/m2</t>
  </si>
  <si>
    <t>7.5*10^3</t>
  </si>
  <si>
    <t>9.6*10^3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</si>
</sst>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1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9" tint="-0.249977111117893"/>
      <name val="Calibri"/>
      <family val="2"/>
      <scheme val="minor"/>
    </font>
    <font>
      <vertAlign val="superscript"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vertAlign val="superscript"/>
      <sz val="12"/>
      <color theme="1"/>
      <name val="Calibri"/>
      <family val="2"/>
      <scheme val="minor"/>
    </font>
    <font>
      <b/>
      <sz val="12"/>
      <color theme="1"/>
      <name val="Calibri"/>
      <family val="2"/>
    </font>
    <font>
      <b/>
      <sz val="14"/>
      <color theme="1"/>
      <name val="Calibri"/>
      <family val="2"/>
    </font>
    <font>
      <b/>
      <sz val="22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rgb="FFFF0000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2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BFF3C4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485"/>
        <bgColor indexed="64"/>
      </patternFill>
    </fill>
  </fills>
  <borders count="5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27">
    <xf numFmtId="0" fontId="0" fillId="0" borderId="0" xfId="0"/>
    <xf numFmtId="0" fontId="1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164" fontId="6" fillId="0" borderId="10" xfId="0" applyNumberFormat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0" fillId="0" borderId="39" xfId="0" applyBorder="1"/>
    <xf numFmtId="0" fontId="0" fillId="0" borderId="40" xfId="0" applyBorder="1"/>
    <xf numFmtId="0" fontId="11" fillId="0" borderId="41" xfId="0" applyFont="1" applyBorder="1" applyAlignment="1">
      <alignment horizontal="right"/>
    </xf>
    <xf numFmtId="0" fontId="12" fillId="4" borderId="30" xfId="0" applyFont="1" applyFill="1" applyBorder="1" applyAlignment="1">
      <alignment horizontal="center"/>
    </xf>
    <xf numFmtId="0" fontId="12" fillId="4" borderId="32" xfId="0" applyFont="1" applyFill="1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11" xfId="0" applyBorder="1" applyAlignment="1">
      <alignment horizontal="center"/>
    </xf>
    <xf numFmtId="165" fontId="0" fillId="0" borderId="0" xfId="0" applyNumberFormat="1"/>
    <xf numFmtId="164" fontId="0" fillId="0" borderId="11" xfId="0" applyNumberFormat="1" applyBorder="1" applyAlignment="1">
      <alignment horizontal="center"/>
    </xf>
    <xf numFmtId="2" fontId="0" fillId="0" borderId="0" xfId="0" applyNumberFormat="1"/>
    <xf numFmtId="0" fontId="0" fillId="0" borderId="29" xfId="0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64" fontId="0" fillId="6" borderId="41" xfId="0" applyNumberFormat="1" applyFill="1" applyBorder="1" applyAlignment="1">
      <alignment horizontal="center"/>
    </xf>
    <xf numFmtId="164" fontId="0" fillId="6" borderId="24" xfId="0" applyNumberFormat="1" applyFill="1" applyBorder="1" applyAlignment="1">
      <alignment horizontal="center"/>
    </xf>
    <xf numFmtId="0" fontId="2" fillId="7" borderId="30" xfId="0" applyFont="1" applyFill="1" applyBorder="1" applyAlignment="1">
      <alignment horizontal="center"/>
    </xf>
    <xf numFmtId="2" fontId="0" fillId="7" borderId="31" xfId="0" applyNumberFormat="1" applyFill="1" applyBorder="1" applyAlignment="1">
      <alignment horizontal="center"/>
    </xf>
    <xf numFmtId="0" fontId="0" fillId="7" borderId="6" xfId="0" applyFill="1" applyBorder="1" applyAlignment="1">
      <alignment horizontal="center"/>
    </xf>
    <xf numFmtId="0" fontId="0" fillId="7" borderId="22" xfId="0" applyFill="1" applyBorder="1" applyAlignment="1">
      <alignment horizontal="center"/>
    </xf>
    <xf numFmtId="2" fontId="0" fillId="7" borderId="6" xfId="0" applyNumberFormat="1" applyFill="1" applyBorder="1" applyAlignment="1">
      <alignment horizontal="center"/>
    </xf>
    <xf numFmtId="0" fontId="0" fillId="7" borderId="33" xfId="0" applyFill="1" applyBorder="1" applyAlignment="1">
      <alignment horizontal="center"/>
    </xf>
    <xf numFmtId="164" fontId="0" fillId="7" borderId="7" xfId="0" applyNumberFormat="1" applyFill="1" applyBorder="1" applyAlignment="1">
      <alignment horizontal="center"/>
    </xf>
    <xf numFmtId="0" fontId="0" fillId="7" borderId="34" xfId="0" applyFill="1" applyBorder="1" applyAlignment="1">
      <alignment horizontal="center"/>
    </xf>
    <xf numFmtId="0" fontId="2" fillId="7" borderId="35" xfId="0" applyFont="1" applyFill="1" applyBorder="1" applyAlignment="1">
      <alignment horizontal="center"/>
    </xf>
    <xf numFmtId="2" fontId="0" fillId="7" borderId="36" xfId="0" applyNumberFormat="1" applyFill="1" applyBorder="1" applyAlignment="1">
      <alignment horizontal="center"/>
    </xf>
    <xf numFmtId="0" fontId="0" fillId="7" borderId="10" xfId="0" applyFill="1" applyBorder="1" applyAlignment="1">
      <alignment horizontal="center"/>
    </xf>
    <xf numFmtId="0" fontId="0" fillId="7" borderId="37" xfId="0" applyFill="1" applyBorder="1" applyAlignment="1">
      <alignment horizontal="center"/>
    </xf>
    <xf numFmtId="0" fontId="0" fillId="7" borderId="9" xfId="0" applyFill="1" applyBorder="1" applyAlignment="1">
      <alignment horizontal="center"/>
    </xf>
    <xf numFmtId="2" fontId="0" fillId="7" borderId="10" xfId="0" applyNumberFormat="1" applyFill="1" applyBorder="1" applyAlignment="1">
      <alignment horizontal="center"/>
    </xf>
    <xf numFmtId="164" fontId="0" fillId="7" borderId="11" xfId="0" applyNumberFormat="1" applyFill="1" applyBorder="1" applyAlignment="1">
      <alignment horizontal="center"/>
    </xf>
    <xf numFmtId="0" fontId="0" fillId="7" borderId="35" xfId="0" applyFill="1" applyBorder="1" applyAlignment="1">
      <alignment horizontal="center"/>
    </xf>
    <xf numFmtId="0" fontId="2" fillId="7" borderId="29" xfId="0" applyFont="1" applyFill="1" applyBorder="1" applyAlignment="1">
      <alignment horizontal="center"/>
    </xf>
    <xf numFmtId="0" fontId="0" fillId="7" borderId="38" xfId="0" applyFill="1" applyBorder="1" applyAlignment="1">
      <alignment horizontal="center"/>
    </xf>
    <xf numFmtId="2" fontId="0" fillId="7" borderId="14" xfId="0" applyNumberFormat="1" applyFill="1" applyBorder="1" applyAlignment="1">
      <alignment horizontal="center"/>
    </xf>
    <xf numFmtId="0" fontId="0" fillId="7" borderId="28" xfId="0" applyFill="1" applyBorder="1" applyAlignment="1">
      <alignment horizontal="center"/>
    </xf>
    <xf numFmtId="0" fontId="0" fillId="7" borderId="13" xfId="0" applyFill="1" applyBorder="1" applyAlignment="1">
      <alignment horizontal="center"/>
    </xf>
    <xf numFmtId="164" fontId="0" fillId="7" borderId="15" xfId="0" applyNumberFormat="1" applyFill="1" applyBorder="1" applyAlignment="1">
      <alignment horizontal="center"/>
    </xf>
    <xf numFmtId="0" fontId="0" fillId="7" borderId="29" xfId="0" applyFill="1" applyBorder="1" applyAlignment="1">
      <alignment horizontal="center"/>
    </xf>
    <xf numFmtId="164" fontId="0" fillId="5" borderId="11" xfId="0" applyNumberFormat="1" applyFill="1" applyBorder="1" applyAlignment="1">
      <alignment horizontal="center"/>
    </xf>
    <xf numFmtId="0" fontId="0" fillId="5" borderId="35" xfId="0" applyFill="1" applyBorder="1" applyAlignment="1">
      <alignment horizontal="center"/>
    </xf>
    <xf numFmtId="164" fontId="0" fillId="5" borderId="15" xfId="0" applyNumberFormat="1" applyFill="1" applyBorder="1" applyAlignment="1">
      <alignment horizontal="center"/>
    </xf>
    <xf numFmtId="0" fontId="0" fillId="5" borderId="29" xfId="0" applyFill="1" applyBorder="1" applyAlignment="1">
      <alignment horizontal="center"/>
    </xf>
    <xf numFmtId="0" fontId="0" fillId="0" borderId="29" xfId="0" applyBorder="1"/>
    <xf numFmtId="0" fontId="0" fillId="0" borderId="14" xfId="0" applyBorder="1"/>
    <xf numFmtId="0" fontId="12" fillId="3" borderId="30" xfId="0" applyFont="1" applyFill="1" applyBorder="1" applyAlignment="1">
      <alignment horizontal="center"/>
    </xf>
    <xf numFmtId="0" fontId="12" fillId="3" borderId="32" xfId="0" applyFont="1" applyFill="1" applyBorder="1" applyAlignment="1">
      <alignment horizontal="center"/>
    </xf>
    <xf numFmtId="0" fontId="2" fillId="3" borderId="30" xfId="0" applyFont="1" applyFill="1" applyBorder="1"/>
    <xf numFmtId="0" fontId="2" fillId="3" borderId="29" xfId="0" applyFont="1" applyFill="1" applyBorder="1"/>
    <xf numFmtId="0" fontId="0" fillId="0" borderId="38" xfId="0" applyBorder="1"/>
    <xf numFmtId="0" fontId="0" fillId="5" borderId="11" xfId="0" applyFill="1" applyBorder="1" applyAlignment="1">
      <alignment horizontal="center"/>
    </xf>
    <xf numFmtId="0" fontId="0" fillId="0" borderId="26" xfId="0" applyBorder="1"/>
    <xf numFmtId="0" fontId="0" fillId="0" borderId="0" xfId="0" applyFill="1"/>
    <xf numFmtId="0" fontId="11" fillId="3" borderId="44" xfId="0" applyFont="1" applyFill="1" applyBorder="1" applyAlignment="1">
      <alignment horizontal="right"/>
    </xf>
    <xf numFmtId="164" fontId="2" fillId="3" borderId="45" xfId="0" applyNumberFormat="1" applyFont="1" applyFill="1" applyBorder="1" applyAlignment="1">
      <alignment horizontal="center"/>
    </xf>
    <xf numFmtId="0" fontId="2" fillId="0" borderId="0" xfId="0" applyFont="1"/>
    <xf numFmtId="165" fontId="2" fillId="5" borderId="32" xfId="0" applyNumberFormat="1" applyFont="1" applyFill="1" applyBorder="1"/>
    <xf numFmtId="2" fontId="2" fillId="5" borderId="15" xfId="0" applyNumberFormat="1" applyFont="1" applyFill="1" applyBorder="1"/>
    <xf numFmtId="0" fontId="1" fillId="7" borderId="42" xfId="0" applyFont="1" applyFill="1" applyBorder="1" applyAlignment="1">
      <alignment horizontal="center" vertical="center"/>
    </xf>
    <xf numFmtId="0" fontId="5" fillId="7" borderId="32" xfId="0" applyFont="1" applyFill="1" applyBorder="1" applyAlignment="1">
      <alignment horizontal="center" vertical="center"/>
    </xf>
    <xf numFmtId="0" fontId="1" fillId="7" borderId="14" xfId="0" applyFont="1" applyFill="1" applyBorder="1" applyAlignment="1">
      <alignment horizontal="center" vertical="center"/>
    </xf>
    <xf numFmtId="0" fontId="5" fillId="7" borderId="15" xfId="0" applyFont="1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5" fillId="7" borderId="7" xfId="0" applyFont="1" applyFill="1" applyBorder="1" applyAlignment="1">
      <alignment horizontal="center" vertical="center"/>
    </xf>
    <xf numFmtId="164" fontId="6" fillId="7" borderId="10" xfId="0" applyNumberFormat="1" applyFont="1" applyFill="1" applyBorder="1" applyAlignment="1">
      <alignment horizontal="center" vertical="center"/>
    </xf>
    <xf numFmtId="0" fontId="5" fillId="7" borderId="11" xfId="0" applyFont="1" applyFill="1" applyBorder="1" applyAlignment="1">
      <alignment horizontal="center" vertical="center"/>
    </xf>
    <xf numFmtId="0" fontId="1" fillId="7" borderId="10" xfId="0" applyFont="1" applyFill="1" applyBorder="1" applyAlignment="1">
      <alignment horizontal="center" vertical="center"/>
    </xf>
    <xf numFmtId="0" fontId="0" fillId="7" borderId="10" xfId="0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9" fillId="9" borderId="11" xfId="0" applyFont="1" applyFill="1" applyBorder="1" applyAlignment="1">
      <alignment horizontal="center" vertical="center" wrapText="1"/>
    </xf>
    <xf numFmtId="164" fontId="0" fillId="7" borderId="10" xfId="0" applyNumberFormat="1" applyFill="1" applyBorder="1" applyAlignment="1">
      <alignment horizontal="center"/>
    </xf>
    <xf numFmtId="2" fontId="0" fillId="7" borderId="49" xfId="0" applyNumberFormat="1" applyFill="1" applyBorder="1" applyAlignment="1">
      <alignment horizontal="center"/>
    </xf>
    <xf numFmtId="164" fontId="0" fillId="7" borderId="49" xfId="0" applyNumberFormat="1" applyFill="1" applyBorder="1" applyAlignment="1">
      <alignment horizontal="center"/>
    </xf>
    <xf numFmtId="164" fontId="0" fillId="7" borderId="50" xfId="0" applyNumberFormat="1" applyFill="1" applyBorder="1" applyAlignment="1">
      <alignment horizontal="center"/>
    </xf>
    <xf numFmtId="0" fontId="9" fillId="9" borderId="0" xfId="0" applyFont="1" applyFill="1" applyBorder="1" applyAlignment="1">
      <alignment horizontal="center" vertical="center" wrapText="1"/>
    </xf>
    <xf numFmtId="0" fontId="9" fillId="9" borderId="51" xfId="0" applyFont="1" applyFill="1" applyBorder="1" applyAlignment="1">
      <alignment horizontal="center" vertical="center" wrapText="1"/>
    </xf>
    <xf numFmtId="0" fontId="9" fillId="9" borderId="52" xfId="0" applyFont="1" applyFill="1" applyBorder="1" applyAlignment="1">
      <alignment horizontal="center" vertical="center" wrapText="1"/>
    </xf>
    <xf numFmtId="2" fontId="0" fillId="7" borderId="42" xfId="0" applyNumberFormat="1" applyFill="1" applyBorder="1" applyAlignment="1">
      <alignment horizontal="center"/>
    </xf>
    <xf numFmtId="0" fontId="0" fillId="7" borderId="42" xfId="0" applyFill="1" applyBorder="1" applyAlignment="1">
      <alignment horizontal="center"/>
    </xf>
    <xf numFmtId="164" fontId="0" fillId="7" borderId="42" xfId="0" applyNumberFormat="1" applyFill="1" applyBorder="1" applyAlignment="1">
      <alignment horizontal="center"/>
    </xf>
    <xf numFmtId="164" fontId="0" fillId="7" borderId="32" xfId="0" applyNumberFormat="1" applyFill="1" applyBorder="1" applyAlignment="1">
      <alignment horizontal="center"/>
    </xf>
    <xf numFmtId="0" fontId="11" fillId="3" borderId="27" xfId="0" applyFont="1" applyFill="1" applyBorder="1" applyAlignment="1">
      <alignment horizontal="right"/>
    </xf>
    <xf numFmtId="164" fontId="2" fillId="3" borderId="27" xfId="0" applyNumberFormat="1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15" fillId="7" borderId="6" xfId="0" applyFont="1" applyFill="1" applyBorder="1" applyAlignment="1">
      <alignment horizontal="center" vertical="center"/>
    </xf>
    <xf numFmtId="0" fontId="15" fillId="7" borderId="14" xfId="0" applyFont="1" applyFill="1" applyBorder="1" applyAlignment="1">
      <alignment horizontal="center" vertical="center"/>
    </xf>
    <xf numFmtId="164" fontId="16" fillId="7" borderId="10" xfId="0" applyNumberFormat="1" applyFont="1" applyFill="1" applyBorder="1" applyAlignment="1">
      <alignment horizontal="center" vertical="center"/>
    </xf>
    <xf numFmtId="0" fontId="15" fillId="7" borderId="10" xfId="0" applyFont="1" applyFill="1" applyBorder="1" applyAlignment="1">
      <alignment horizontal="center" vertical="center"/>
    </xf>
    <xf numFmtId="0" fontId="17" fillId="7" borderId="10" xfId="0" applyFont="1" applyFill="1" applyBorder="1" applyAlignment="1">
      <alignment horizontal="center" vertical="center"/>
    </xf>
    <xf numFmtId="0" fontId="5" fillId="7" borderId="14" xfId="0" applyFont="1" applyFill="1" applyBorder="1" applyAlignment="1">
      <alignment horizontal="center" vertical="center"/>
    </xf>
    <xf numFmtId="0" fontId="9" fillId="9" borderId="10" xfId="0" applyFont="1" applyFill="1" applyBorder="1" applyAlignment="1">
      <alignment horizontal="center" vertical="center" wrapText="1"/>
    </xf>
    <xf numFmtId="0" fontId="9" fillId="9" borderId="48" xfId="0" applyFont="1" applyFill="1" applyBorder="1" applyAlignment="1">
      <alignment horizontal="center" vertical="center" wrapText="1"/>
    </xf>
    <xf numFmtId="0" fontId="9" fillId="9" borderId="46" xfId="0" applyFont="1" applyFill="1" applyBorder="1" applyAlignment="1">
      <alignment horizontal="center" vertical="center" wrapText="1"/>
    </xf>
    <xf numFmtId="0" fontId="9" fillId="9" borderId="47" xfId="0" applyFont="1" applyFill="1" applyBorder="1" applyAlignment="1">
      <alignment horizontal="center" vertical="center" wrapText="1"/>
    </xf>
    <xf numFmtId="0" fontId="9" fillId="9" borderId="54" xfId="0" applyFont="1" applyFill="1" applyBorder="1" applyAlignment="1">
      <alignment horizontal="center" vertical="center" wrapText="1"/>
    </xf>
    <xf numFmtId="0" fontId="2" fillId="10" borderId="35" xfId="0" applyFont="1" applyFill="1" applyBorder="1" applyAlignment="1">
      <alignment horizontal="center"/>
    </xf>
    <xf numFmtId="2" fontId="0" fillId="10" borderId="10" xfId="0" applyNumberFormat="1" applyFill="1" applyBorder="1" applyAlignment="1">
      <alignment horizontal="center"/>
    </xf>
    <xf numFmtId="0" fontId="0" fillId="10" borderId="10" xfId="0" applyFill="1" applyBorder="1" applyAlignment="1">
      <alignment horizontal="center"/>
    </xf>
    <xf numFmtId="164" fontId="0" fillId="10" borderId="10" xfId="0" applyNumberFormat="1" applyFill="1" applyBorder="1" applyAlignment="1">
      <alignment horizontal="center"/>
    </xf>
    <xf numFmtId="164" fontId="0" fillId="10" borderId="11" xfId="0" applyNumberFormat="1" applyFill="1" applyBorder="1" applyAlignment="1">
      <alignment horizontal="center"/>
    </xf>
    <xf numFmtId="2" fontId="0" fillId="10" borderId="49" xfId="0" applyNumberFormat="1" applyFill="1" applyBorder="1" applyAlignment="1">
      <alignment horizontal="center"/>
    </xf>
    <xf numFmtId="164" fontId="0" fillId="10" borderId="49" xfId="0" applyNumberFormat="1" applyFill="1" applyBorder="1" applyAlignment="1">
      <alignment horizontal="center"/>
    </xf>
    <xf numFmtId="164" fontId="0" fillId="10" borderId="50" xfId="0" applyNumberFormat="1" applyFill="1" applyBorder="1" applyAlignment="1">
      <alignment horizontal="center"/>
    </xf>
    <xf numFmtId="0" fontId="9" fillId="11" borderId="10" xfId="0" applyFont="1" applyFill="1" applyBorder="1" applyAlignment="1">
      <alignment horizontal="center" vertical="center" wrapText="1"/>
    </xf>
    <xf numFmtId="0" fontId="9" fillId="11" borderId="11" xfId="0" applyFont="1" applyFill="1" applyBorder="1" applyAlignment="1">
      <alignment horizontal="center" vertical="center" wrapText="1"/>
    </xf>
    <xf numFmtId="0" fontId="11" fillId="12" borderId="44" xfId="0" applyFont="1" applyFill="1" applyBorder="1" applyAlignment="1">
      <alignment horizontal="right"/>
    </xf>
    <xf numFmtId="164" fontId="2" fillId="12" borderId="45" xfId="0" applyNumberFormat="1" applyFont="1" applyFill="1" applyBorder="1" applyAlignment="1">
      <alignment horizontal="center"/>
    </xf>
    <xf numFmtId="0" fontId="9" fillId="11" borderId="1" xfId="0" applyFont="1" applyFill="1" applyBorder="1" applyAlignment="1">
      <alignment horizontal="center" vertical="center" wrapText="1"/>
    </xf>
    <xf numFmtId="0" fontId="9" fillId="11" borderId="43" xfId="0" applyFont="1" applyFill="1" applyBorder="1" applyAlignment="1">
      <alignment horizontal="center" vertical="center" wrapText="1"/>
    </xf>
    <xf numFmtId="0" fontId="9" fillId="11" borderId="3" xfId="0" applyFont="1" applyFill="1" applyBorder="1" applyAlignment="1">
      <alignment horizontal="center" vertical="center" wrapText="1"/>
    </xf>
    <xf numFmtId="0" fontId="9" fillId="11" borderId="44" xfId="0" applyFont="1" applyFill="1" applyBorder="1" applyAlignment="1">
      <alignment horizontal="center" vertical="center" wrapText="1"/>
    </xf>
    <xf numFmtId="0" fontId="9" fillId="11" borderId="45" xfId="0" applyFont="1" applyFill="1" applyBorder="1" applyAlignment="1">
      <alignment horizontal="center" vertical="center" wrapText="1"/>
    </xf>
    <xf numFmtId="0" fontId="9" fillId="11" borderId="0" xfId="0" applyFont="1" applyFill="1" applyBorder="1" applyAlignment="1">
      <alignment horizontal="center" vertical="center" wrapText="1"/>
    </xf>
    <xf numFmtId="0" fontId="9" fillId="11" borderId="48" xfId="0" applyFont="1" applyFill="1" applyBorder="1" applyAlignment="1">
      <alignment horizontal="center" vertical="center" wrapText="1"/>
    </xf>
    <xf numFmtId="0" fontId="9" fillId="11" borderId="51" xfId="0" applyFont="1" applyFill="1" applyBorder="1" applyAlignment="1">
      <alignment horizontal="center" vertical="center" wrapText="1"/>
    </xf>
    <xf numFmtId="0" fontId="9" fillId="11" borderId="46" xfId="0" applyFont="1" applyFill="1" applyBorder="1" applyAlignment="1">
      <alignment horizontal="center" vertical="center" wrapText="1"/>
    </xf>
    <xf numFmtId="0" fontId="9" fillId="11" borderId="52" xfId="0" applyFont="1" applyFill="1" applyBorder="1" applyAlignment="1">
      <alignment horizontal="center" vertical="center" wrapText="1"/>
    </xf>
    <xf numFmtId="0" fontId="9" fillId="11" borderId="47" xfId="0" applyFont="1" applyFill="1" applyBorder="1" applyAlignment="1">
      <alignment horizontal="center" vertical="center" wrapText="1"/>
    </xf>
    <xf numFmtId="0" fontId="2" fillId="10" borderId="30" xfId="0" applyFont="1" applyFill="1" applyBorder="1" applyAlignment="1">
      <alignment horizontal="center"/>
    </xf>
    <xf numFmtId="2" fontId="0" fillId="10" borderId="42" xfId="0" applyNumberFormat="1" applyFill="1" applyBorder="1" applyAlignment="1">
      <alignment horizontal="center"/>
    </xf>
    <xf numFmtId="0" fontId="0" fillId="10" borderId="42" xfId="0" applyFill="1" applyBorder="1" applyAlignment="1">
      <alignment horizontal="center"/>
    </xf>
    <xf numFmtId="164" fontId="0" fillId="10" borderId="42" xfId="0" applyNumberFormat="1" applyFill="1" applyBorder="1" applyAlignment="1">
      <alignment horizontal="center"/>
    </xf>
    <xf numFmtId="164" fontId="0" fillId="10" borderId="32" xfId="0" applyNumberFormat="1" applyFill="1" applyBorder="1" applyAlignment="1">
      <alignment horizontal="center"/>
    </xf>
    <xf numFmtId="0" fontId="11" fillId="12" borderId="27" xfId="0" applyFont="1" applyFill="1" applyBorder="1" applyAlignment="1">
      <alignment horizontal="right"/>
    </xf>
    <xf numFmtId="164" fontId="2" fillId="12" borderId="27" xfId="0" applyNumberFormat="1" applyFont="1" applyFill="1" applyBorder="1" applyAlignment="1">
      <alignment horizontal="center"/>
    </xf>
    <xf numFmtId="164" fontId="2" fillId="12" borderId="3" xfId="0" applyNumberFormat="1" applyFont="1" applyFill="1" applyBorder="1" applyAlignment="1">
      <alignment horizontal="center"/>
    </xf>
    <xf numFmtId="0" fontId="2" fillId="9" borderId="18" xfId="0" applyFont="1" applyFill="1" applyBorder="1" applyAlignment="1">
      <alignment horizontal="center" wrapText="1"/>
    </xf>
    <xf numFmtId="0" fontId="2" fillId="9" borderId="48" xfId="0" applyFont="1" applyFill="1" applyBorder="1" applyAlignment="1">
      <alignment horizontal="center" wrapText="1"/>
    </xf>
    <xf numFmtId="0" fontId="9" fillId="9" borderId="18" xfId="0" applyFont="1" applyFill="1" applyBorder="1" applyAlignment="1">
      <alignment horizontal="center" vertical="center" wrapText="1"/>
    </xf>
    <xf numFmtId="0" fontId="9" fillId="9" borderId="48" xfId="0" applyFont="1" applyFill="1" applyBorder="1" applyAlignment="1">
      <alignment horizontal="center" vertical="center" wrapText="1"/>
    </xf>
    <xf numFmtId="0" fontId="9" fillId="9" borderId="1" xfId="0" applyFont="1" applyFill="1" applyBorder="1" applyAlignment="1">
      <alignment horizontal="center"/>
    </xf>
    <xf numFmtId="0" fontId="9" fillId="9" borderId="2" xfId="0" applyFont="1" applyFill="1" applyBorder="1" applyAlignment="1">
      <alignment horizontal="center"/>
    </xf>
    <xf numFmtId="0" fontId="9" fillId="9" borderId="3" xfId="0" applyFont="1" applyFill="1" applyBorder="1" applyAlignment="1">
      <alignment horizontal="center"/>
    </xf>
    <xf numFmtId="0" fontId="5" fillId="7" borderId="8" xfId="0" applyFont="1" applyFill="1" applyBorder="1" applyAlignment="1">
      <alignment horizontal="left" vertical="center"/>
    </xf>
    <xf numFmtId="0" fontId="5" fillId="7" borderId="9" xfId="0" applyFont="1" applyFill="1" applyBorder="1" applyAlignment="1">
      <alignment horizontal="left" vertical="center"/>
    </xf>
    <xf numFmtId="0" fontId="5" fillId="7" borderId="12" xfId="0" applyFont="1" applyFill="1" applyBorder="1" applyAlignment="1">
      <alignment horizontal="left" vertical="center"/>
    </xf>
    <xf numFmtId="0" fontId="5" fillId="7" borderId="13" xfId="0" applyFont="1" applyFill="1" applyBorder="1" applyAlignment="1">
      <alignment horizontal="left" vertical="center"/>
    </xf>
    <xf numFmtId="0" fontId="9" fillId="9" borderId="16" xfId="0" applyFont="1" applyFill="1" applyBorder="1" applyAlignment="1">
      <alignment horizontal="center" vertical="center" wrapText="1"/>
    </xf>
    <xf numFmtId="0" fontId="9" fillId="9" borderId="46" xfId="0" applyFont="1" applyFill="1" applyBorder="1" applyAlignment="1">
      <alignment horizontal="center" vertical="center" wrapText="1"/>
    </xf>
    <xf numFmtId="0" fontId="9" fillId="9" borderId="17" xfId="0" applyFont="1" applyFill="1" applyBorder="1" applyAlignment="1">
      <alignment horizontal="center" vertical="center" wrapText="1"/>
    </xf>
    <xf numFmtId="0" fontId="9" fillId="9" borderId="47" xfId="0" applyFont="1" applyFill="1" applyBorder="1" applyAlignment="1">
      <alignment horizontal="center" vertical="center" wrapText="1"/>
    </xf>
    <xf numFmtId="0" fontId="9" fillId="9" borderId="42" xfId="0" applyFont="1" applyFill="1" applyBorder="1" applyAlignment="1">
      <alignment horizontal="center"/>
    </xf>
    <xf numFmtId="0" fontId="9" fillId="9" borderId="32" xfId="0" applyFont="1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8" xfId="0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14" fillId="9" borderId="1" xfId="0" applyFont="1" applyFill="1" applyBorder="1" applyAlignment="1">
      <alignment horizontal="center" vertical="center"/>
    </xf>
    <xf numFmtId="0" fontId="14" fillId="9" borderId="2" xfId="0" applyFont="1" applyFill="1" applyBorder="1" applyAlignment="1">
      <alignment horizontal="center" vertical="center"/>
    </xf>
    <xf numFmtId="0" fontId="14" fillId="9" borderId="3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left" vertical="center"/>
    </xf>
    <xf numFmtId="0" fontId="5" fillId="7" borderId="2" xfId="0" applyFont="1" applyFill="1" applyBorder="1" applyAlignment="1">
      <alignment horizontal="left" vertical="center"/>
    </xf>
    <xf numFmtId="0" fontId="5" fillId="7" borderId="3" xfId="0" applyFont="1" applyFill="1" applyBorder="1" applyAlignment="1">
      <alignment horizontal="left" vertical="center"/>
    </xf>
    <xf numFmtId="0" fontId="5" fillId="7" borderId="4" xfId="0" applyFont="1" applyFill="1" applyBorder="1" applyAlignment="1">
      <alignment horizontal="left" vertical="center"/>
    </xf>
    <xf numFmtId="0" fontId="5" fillId="7" borderId="5" xfId="0" applyFont="1" applyFill="1" applyBorder="1" applyAlignment="1">
      <alignment horizontal="left" vertical="center"/>
    </xf>
    <xf numFmtId="0" fontId="5" fillId="7" borderId="53" xfId="0" applyFont="1" applyFill="1" applyBorder="1" applyAlignment="1">
      <alignment horizontal="left" vertical="center"/>
    </xf>
    <xf numFmtId="0" fontId="5" fillId="7" borderId="34" xfId="0" applyFont="1" applyFill="1" applyBorder="1" applyAlignment="1">
      <alignment horizontal="left" vertical="center"/>
    </xf>
    <xf numFmtId="0" fontId="5" fillId="7" borderId="8" xfId="0" applyFont="1" applyFill="1" applyBorder="1" applyAlignment="1">
      <alignment horizontal="left" vertical="center" wrapText="1"/>
    </xf>
    <xf numFmtId="0" fontId="5" fillId="7" borderId="9" xfId="0" applyFont="1" applyFill="1" applyBorder="1" applyAlignment="1">
      <alignment horizontal="left" vertical="center" wrapText="1"/>
    </xf>
    <xf numFmtId="0" fontId="8" fillId="7" borderId="12" xfId="0" applyFont="1" applyFill="1" applyBorder="1" applyAlignment="1">
      <alignment horizontal="left" vertical="center"/>
    </xf>
    <xf numFmtId="0" fontId="8" fillId="7" borderId="13" xfId="0" applyFont="1" applyFill="1" applyBorder="1" applyAlignment="1">
      <alignment horizontal="left" vertical="center"/>
    </xf>
    <xf numFmtId="0" fontId="9" fillId="9" borderId="30" xfId="0" applyFont="1" applyFill="1" applyBorder="1" applyAlignment="1">
      <alignment horizontal="center" vertical="center" wrapText="1"/>
    </xf>
    <xf numFmtId="0" fontId="9" fillId="9" borderId="35" xfId="0" applyFont="1" applyFill="1" applyBorder="1" applyAlignment="1">
      <alignment horizontal="center" vertical="center" wrapText="1"/>
    </xf>
    <xf numFmtId="0" fontId="9" fillId="9" borderId="42" xfId="0" applyFont="1" applyFill="1" applyBorder="1" applyAlignment="1">
      <alignment horizontal="center" vertical="center" wrapText="1"/>
    </xf>
    <xf numFmtId="0" fontId="9" fillId="9" borderId="10" xfId="0" applyFont="1" applyFill="1" applyBorder="1" applyAlignment="1">
      <alignment horizontal="center" vertical="center" wrapText="1"/>
    </xf>
    <xf numFmtId="0" fontId="2" fillId="9" borderId="42" xfId="0" applyFont="1" applyFill="1" applyBorder="1" applyAlignment="1">
      <alignment horizontal="center" wrapText="1"/>
    </xf>
    <xf numFmtId="0" fontId="2" fillId="9" borderId="10" xfId="0" applyFont="1" applyFill="1" applyBorder="1" applyAlignment="1">
      <alignment horizontal="center" wrapText="1"/>
    </xf>
    <xf numFmtId="0" fontId="13" fillId="8" borderId="1" xfId="0" applyFont="1" applyFill="1" applyBorder="1" applyAlignment="1">
      <alignment horizontal="center"/>
    </xf>
    <xf numFmtId="0" fontId="13" fillId="8" borderId="2" xfId="0" applyFont="1" applyFill="1" applyBorder="1" applyAlignment="1">
      <alignment horizontal="center"/>
    </xf>
    <xf numFmtId="0" fontId="13" fillId="8" borderId="3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 vertical="center"/>
    </xf>
    <xf numFmtId="0" fontId="4" fillId="8" borderId="2" xfId="0" applyFont="1" applyFill="1" applyBorder="1" applyAlignment="1">
      <alignment horizontal="center" vertical="center"/>
    </xf>
    <xf numFmtId="0" fontId="4" fillId="8" borderId="3" xfId="0" applyFont="1" applyFill="1" applyBorder="1" applyAlignment="1">
      <alignment horizontal="center" vertical="center"/>
    </xf>
    <xf numFmtId="0" fontId="9" fillId="11" borderId="30" xfId="0" applyFont="1" applyFill="1" applyBorder="1" applyAlignment="1">
      <alignment horizontal="center" vertical="center" wrapText="1"/>
    </xf>
    <xf numFmtId="0" fontId="9" fillId="11" borderId="35" xfId="0" applyFont="1" applyFill="1" applyBorder="1" applyAlignment="1">
      <alignment horizontal="center" vertical="center" wrapText="1"/>
    </xf>
    <xf numFmtId="0" fontId="9" fillId="11" borderId="42" xfId="0" applyFont="1" applyFill="1" applyBorder="1" applyAlignment="1">
      <alignment horizontal="center" vertical="center" wrapText="1"/>
    </xf>
    <xf numFmtId="0" fontId="9" fillId="11" borderId="10" xfId="0" applyFont="1" applyFill="1" applyBorder="1" applyAlignment="1">
      <alignment horizontal="center" vertical="center" wrapText="1"/>
    </xf>
    <xf numFmtId="0" fontId="2" fillId="11" borderId="42" xfId="0" applyFont="1" applyFill="1" applyBorder="1" applyAlignment="1">
      <alignment horizontal="center" wrapText="1"/>
    </xf>
    <xf numFmtId="0" fontId="2" fillId="11" borderId="10" xfId="0" applyFont="1" applyFill="1" applyBorder="1" applyAlignment="1">
      <alignment horizontal="center" wrapText="1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9" fillId="11" borderId="42" xfId="0" applyFont="1" applyFill="1" applyBorder="1" applyAlignment="1">
      <alignment horizontal="center"/>
    </xf>
    <xf numFmtId="0" fontId="9" fillId="11" borderId="32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4" fillId="6" borderId="1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/>
    </xf>
    <xf numFmtId="0" fontId="8" fillId="0" borderId="13" xfId="0" applyFont="1" applyBorder="1" applyAlignment="1">
      <alignment horizontal="left" vertical="center"/>
    </xf>
    <xf numFmtId="0" fontId="9" fillId="11" borderId="16" xfId="0" applyFont="1" applyFill="1" applyBorder="1" applyAlignment="1">
      <alignment horizontal="center" vertical="center" wrapText="1"/>
    </xf>
    <xf numFmtId="0" fontId="9" fillId="11" borderId="23" xfId="0" applyFont="1" applyFill="1" applyBorder="1" applyAlignment="1">
      <alignment horizontal="center" vertical="center" wrapText="1"/>
    </xf>
    <xf numFmtId="0" fontId="9" fillId="11" borderId="17" xfId="0" applyFont="1" applyFill="1" applyBorder="1" applyAlignment="1">
      <alignment horizontal="center" vertical="center" wrapText="1"/>
    </xf>
    <xf numFmtId="0" fontId="9" fillId="11" borderId="24" xfId="0" applyFont="1" applyFill="1" applyBorder="1" applyAlignment="1">
      <alignment horizontal="center" vertical="center" wrapText="1"/>
    </xf>
    <xf numFmtId="0" fontId="2" fillId="11" borderId="18" xfId="0" applyFont="1" applyFill="1" applyBorder="1" applyAlignment="1">
      <alignment horizontal="center" wrapText="1"/>
    </xf>
    <xf numFmtId="0" fontId="2" fillId="11" borderId="25" xfId="0" applyFont="1" applyFill="1" applyBorder="1" applyAlignment="1">
      <alignment horizontal="center" wrapText="1"/>
    </xf>
    <xf numFmtId="0" fontId="9" fillId="11" borderId="19" xfId="0" applyFont="1" applyFill="1" applyBorder="1" applyAlignment="1">
      <alignment horizontal="center"/>
    </xf>
    <xf numFmtId="0" fontId="9" fillId="11" borderId="20" xfId="0" applyFont="1" applyFill="1" applyBorder="1" applyAlignment="1">
      <alignment horizontal="center"/>
    </xf>
    <xf numFmtId="0" fontId="9" fillId="11" borderId="21" xfId="0" applyFont="1" applyFill="1" applyBorder="1" applyAlignment="1">
      <alignment horizontal="center"/>
    </xf>
    <xf numFmtId="0" fontId="9" fillId="11" borderId="18" xfId="0" applyFont="1" applyFill="1" applyBorder="1" applyAlignment="1">
      <alignment horizontal="center" vertical="center" wrapText="1"/>
    </xf>
    <xf numFmtId="0" fontId="9" fillId="11" borderId="25" xfId="0" applyFont="1" applyFill="1" applyBorder="1" applyAlignment="1">
      <alignment horizontal="center" vertical="center" wrapText="1"/>
    </xf>
    <xf numFmtId="0" fontId="9" fillId="11" borderId="48" xfId="0" applyFont="1" applyFill="1" applyBorder="1" applyAlignment="1">
      <alignment horizontal="center" vertical="center" wrapText="1"/>
    </xf>
    <xf numFmtId="0" fontId="9" fillId="11" borderId="1" xfId="0" applyFont="1" applyFill="1" applyBorder="1" applyAlignment="1">
      <alignment horizontal="center"/>
    </xf>
    <xf numFmtId="0" fontId="9" fillId="11" borderId="2" xfId="0" applyFont="1" applyFill="1" applyBorder="1" applyAlignment="1">
      <alignment horizontal="center"/>
    </xf>
    <xf numFmtId="0" fontId="9" fillId="11" borderId="3" xfId="0" applyFont="1" applyFill="1" applyBorder="1" applyAlignment="1">
      <alignment horizontal="center"/>
    </xf>
    <xf numFmtId="0" fontId="9" fillId="11" borderId="46" xfId="0" applyFont="1" applyFill="1" applyBorder="1" applyAlignment="1">
      <alignment horizontal="center" vertical="center" wrapText="1"/>
    </xf>
    <xf numFmtId="0" fontId="9" fillId="11" borderId="47" xfId="0" applyFont="1" applyFill="1" applyBorder="1" applyAlignment="1">
      <alignment horizontal="center" vertical="center" wrapText="1"/>
    </xf>
    <xf numFmtId="0" fontId="2" fillId="11" borderId="48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AC57D"/>
      <color rgb="FF9ED561"/>
      <color rgb="FF83C937"/>
      <color rgb="FFE46D0A"/>
      <color rgb="FFB36211"/>
      <color rgb="FFF33E0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85%</a:t>
            </a:r>
            <a:r>
              <a:rPr lang="en-US" b="1" baseline="0"/>
              <a:t> RELATIVE DENSITY</a:t>
            </a:r>
            <a:endParaRPr lang="en-US" b="1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intercept val="0"/>
            <c:dispRSqr val="1"/>
            <c:dispEq val="1"/>
            <c:trendlineLbl>
              <c:layout>
                <c:manualLayout>
                  <c:x val="9.3644575678040243E-2"/>
                  <c:y val="-0.1537153689122193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 DST WITH STRESS STRAIN CURVES'!$C$87:$C$90</c:f>
              <c:numCache>
                <c:formatCode>General</c:formatCode>
                <c:ptCount val="4"/>
                <c:pt idx="0">
                  <c:v>0</c:v>
                </c:pt>
                <c:pt idx="1">
                  <c:v>0.65</c:v>
                </c:pt>
                <c:pt idx="2">
                  <c:v>1.1499999999999999</c:v>
                </c:pt>
                <c:pt idx="3">
                  <c:v>1.65</c:v>
                </c:pt>
              </c:numCache>
            </c:numRef>
          </c:xVal>
          <c:yVal>
            <c:numRef>
              <c:f>' DST WITH STRESS STRAIN CURVES'!$D$87:$D$90</c:f>
              <c:numCache>
                <c:formatCode>0.000</c:formatCode>
                <c:ptCount val="4"/>
                <c:pt idx="0" formatCode="General">
                  <c:v>0</c:v>
                </c:pt>
                <c:pt idx="1">
                  <c:v>0.61509971509971517</c:v>
                </c:pt>
                <c:pt idx="2">
                  <c:v>1.2772988505747129</c:v>
                </c:pt>
                <c:pt idx="3">
                  <c:v>1.7152298850574714</c:v>
                </c:pt>
              </c:numCache>
            </c:numRef>
          </c:yVal>
          <c:smooth val="1"/>
        </c:ser>
        <c:dLbls>
          <c:dLblPos val="r"/>
          <c:showLegendKey val="0"/>
          <c:showVal val="1"/>
          <c:showCatName val="0"/>
          <c:showSerName val="0"/>
          <c:showPercent val="0"/>
          <c:showBubbleSize val="0"/>
        </c:dLbls>
        <c:axId val="1335491168"/>
        <c:axId val="1335491712"/>
      </c:scatterChart>
      <c:valAx>
        <c:axId val="13354911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NORMAL</a:t>
                </a:r>
                <a:r>
                  <a:rPr lang="en-US" b="1" baseline="0"/>
                  <a:t> STRESS</a:t>
                </a:r>
                <a:endParaRPr lang="en-US" b="1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35491712"/>
        <c:crosses val="autoZero"/>
        <c:crossBetween val="midCat"/>
      </c:valAx>
      <c:valAx>
        <c:axId val="13354917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SHEAR</a:t>
                </a:r>
                <a:r>
                  <a:rPr lang="en-US" b="1" baseline="0"/>
                  <a:t> STRESS</a:t>
                </a:r>
                <a:endParaRPr lang="en-US" b="1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354911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70%</a:t>
            </a:r>
            <a:r>
              <a:rPr lang="en-US" b="1" baseline="0"/>
              <a:t> RELATIVE DENSITY</a:t>
            </a:r>
            <a:endParaRPr lang="en-US" b="1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intercept val="0"/>
            <c:dispRSqr val="1"/>
            <c:dispEq val="1"/>
            <c:trendlineLbl>
              <c:layout>
                <c:manualLayout>
                  <c:x val="8.3180664916885388E-2"/>
                  <c:y val="-0.14856481481481482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="1" baseline="0"/>
                      <a:t>y = 0.8779x</a:t>
                    </a:r>
                    <a:br>
                      <a:rPr lang="en-US" b="1" baseline="0"/>
                    </a:br>
                    <a:r>
                      <a:rPr lang="en-US" b="1" baseline="0"/>
                      <a:t>R² = 0.9985</a:t>
                    </a:r>
                    <a:endParaRPr lang="en-US" b="1"/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 DST WITH STRESS STRAIN CURVES'!$C$37:$C$40</c:f>
              <c:numCache>
                <c:formatCode>General</c:formatCode>
                <c:ptCount val="4"/>
                <c:pt idx="0">
                  <c:v>0</c:v>
                </c:pt>
                <c:pt idx="1">
                  <c:v>0.65</c:v>
                </c:pt>
                <c:pt idx="2">
                  <c:v>1.1499999999999999</c:v>
                </c:pt>
                <c:pt idx="3">
                  <c:v>1.65</c:v>
                </c:pt>
              </c:numCache>
            </c:numRef>
          </c:xVal>
          <c:yVal>
            <c:numRef>
              <c:f>' DST WITH STRESS STRAIN CURVES'!$D$37:$D$40</c:f>
              <c:numCache>
                <c:formatCode>0.000</c:formatCode>
                <c:ptCount val="4"/>
                <c:pt idx="0" formatCode="General">
                  <c:v>0</c:v>
                </c:pt>
                <c:pt idx="1">
                  <c:v>0.54011494252873571</c:v>
                </c:pt>
                <c:pt idx="2">
                  <c:v>1.0380869565217392</c:v>
                </c:pt>
                <c:pt idx="3">
                  <c:v>1.4408187134502923</c:v>
                </c:pt>
              </c:numCache>
            </c:numRef>
          </c:yVal>
          <c:smooth val="1"/>
        </c:ser>
        <c:dLbls>
          <c:dLblPos val="r"/>
          <c:showLegendKey val="0"/>
          <c:showVal val="1"/>
          <c:showCatName val="0"/>
          <c:showSerName val="0"/>
          <c:showPercent val="0"/>
          <c:showBubbleSize val="0"/>
        </c:dLbls>
        <c:axId val="1335409024"/>
        <c:axId val="1335463424"/>
      </c:scatterChart>
      <c:valAx>
        <c:axId val="13354090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NORMAL</a:t>
                </a:r>
                <a:r>
                  <a:rPr lang="en-US" b="1" baseline="0"/>
                  <a:t> STRESS</a:t>
                </a:r>
                <a:endParaRPr lang="en-US" b="1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35463424"/>
        <c:crosses val="autoZero"/>
        <c:crossBetween val="midCat"/>
      </c:valAx>
      <c:valAx>
        <c:axId val="1335463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SHEAR</a:t>
                </a:r>
                <a:r>
                  <a:rPr lang="en-US" b="1" baseline="0"/>
                  <a:t> STRESS</a:t>
                </a:r>
                <a:endParaRPr lang="en-US" b="1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354090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 DST WITH STRESS STRAIN CURVES'!$Q$25:$Q$30</c:f>
              <c:numCache>
                <c:formatCode>General</c:formatCode>
                <c:ptCount val="6"/>
                <c:pt idx="0">
                  <c:v>0</c:v>
                </c:pt>
                <c:pt idx="1">
                  <c:v>8.3333333333333332E-3</c:v>
                </c:pt>
                <c:pt idx="2">
                  <c:v>1.6666666666666666E-2</c:v>
                </c:pt>
                <c:pt idx="3">
                  <c:v>2.4999999999999998E-2</c:v>
                </c:pt>
                <c:pt idx="4">
                  <c:v>3.3333333333333333E-2</c:v>
                </c:pt>
                <c:pt idx="5">
                  <c:v>4.1666666666666664E-2</c:v>
                </c:pt>
              </c:numCache>
            </c:numRef>
          </c:xVal>
          <c:yVal>
            <c:numRef>
              <c:f>' DST WITH STRESS STRAIN CURVES'!$I$25:$I$30</c:f>
              <c:numCache>
                <c:formatCode>0.000</c:formatCode>
                <c:ptCount val="6"/>
                <c:pt idx="0">
                  <c:v>0</c:v>
                </c:pt>
                <c:pt idx="1">
                  <c:v>0.34862745098039211</c:v>
                </c:pt>
                <c:pt idx="2">
                  <c:v>0.51661016949152538</c:v>
                </c:pt>
                <c:pt idx="3">
                  <c:v>0.5282621082621084</c:v>
                </c:pt>
                <c:pt idx="4">
                  <c:v>0.54011494252873571</c:v>
                </c:pt>
                <c:pt idx="5">
                  <c:v>0.5227246376811594</c:v>
                </c:pt>
              </c:numCache>
            </c:numRef>
          </c:yVal>
          <c:smooth val="1"/>
        </c:ser>
        <c:ser>
          <c:idx val="1"/>
          <c:order val="1"/>
          <c:tx>
            <c:v>1.15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 DST WITH STRESS STRAIN CURVES'!$Q$25:$Q$31</c:f>
              <c:numCache>
                <c:formatCode>General</c:formatCode>
                <c:ptCount val="7"/>
                <c:pt idx="0">
                  <c:v>0</c:v>
                </c:pt>
                <c:pt idx="1">
                  <c:v>8.3333333333333332E-3</c:v>
                </c:pt>
                <c:pt idx="2">
                  <c:v>1.6666666666666666E-2</c:v>
                </c:pt>
                <c:pt idx="3">
                  <c:v>2.4999999999999998E-2</c:v>
                </c:pt>
                <c:pt idx="4">
                  <c:v>3.3333333333333333E-2</c:v>
                </c:pt>
                <c:pt idx="5">
                  <c:v>4.1666666666666664E-2</c:v>
                </c:pt>
                <c:pt idx="6">
                  <c:v>4.9999999999999996E-2</c:v>
                </c:pt>
              </c:numCache>
            </c:numRef>
          </c:xVal>
          <c:yVal>
            <c:numRef>
              <c:f>' DST WITH STRESS STRAIN CURVES'!$L$25:$L$31</c:f>
              <c:numCache>
                <c:formatCode>0.000</c:formatCode>
                <c:ptCount val="7"/>
                <c:pt idx="0">
                  <c:v>0</c:v>
                </c:pt>
                <c:pt idx="1">
                  <c:v>0.54072829131652667</c:v>
                </c:pt>
                <c:pt idx="2">
                  <c:v>0.81079096045197729</c:v>
                </c:pt>
                <c:pt idx="3">
                  <c:v>0.91903133903133927</c:v>
                </c:pt>
                <c:pt idx="4">
                  <c:v>0.97074712643678174</c:v>
                </c:pt>
                <c:pt idx="5">
                  <c:v>1.0380869565217392</c:v>
                </c:pt>
                <c:pt idx="6">
                  <c:v>0.99520467836257309</c:v>
                </c:pt>
              </c:numCache>
            </c:numRef>
          </c:yVal>
          <c:smooth val="1"/>
        </c:ser>
        <c:ser>
          <c:idx val="2"/>
          <c:order val="2"/>
          <c:tx>
            <c:v>1.65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 DST WITH STRESS STRAIN CURVES'!$Q$25:$Q$32</c:f>
              <c:numCache>
                <c:formatCode>General</c:formatCode>
                <c:ptCount val="8"/>
                <c:pt idx="0">
                  <c:v>0</c:v>
                </c:pt>
                <c:pt idx="1">
                  <c:v>8.3333333333333332E-3</c:v>
                </c:pt>
                <c:pt idx="2">
                  <c:v>1.6666666666666666E-2</c:v>
                </c:pt>
                <c:pt idx="3">
                  <c:v>2.4999999999999998E-2</c:v>
                </c:pt>
                <c:pt idx="4">
                  <c:v>3.3333333333333333E-2</c:v>
                </c:pt>
                <c:pt idx="5">
                  <c:v>4.1666666666666664E-2</c:v>
                </c:pt>
                <c:pt idx="6">
                  <c:v>4.9999999999999996E-2</c:v>
                </c:pt>
                <c:pt idx="7">
                  <c:v>5.8333333333333327E-2</c:v>
                </c:pt>
              </c:numCache>
            </c:numRef>
          </c:xVal>
          <c:yVal>
            <c:numRef>
              <c:f>' DST WITH STRESS STRAIN CURVES'!$O$25:$O$32</c:f>
              <c:numCache>
                <c:formatCode>0.000</c:formatCode>
                <c:ptCount val="8"/>
                <c:pt idx="0">
                  <c:v>0</c:v>
                </c:pt>
                <c:pt idx="1">
                  <c:v>0.5834173669467787</c:v>
                </c:pt>
                <c:pt idx="2">
                  <c:v>1.0116949152542372</c:v>
                </c:pt>
                <c:pt idx="3">
                  <c:v>1.2084900284900286</c:v>
                </c:pt>
                <c:pt idx="4">
                  <c:v>1.3283908045977013</c:v>
                </c:pt>
                <c:pt idx="5">
                  <c:v>1.4062028985507247</c:v>
                </c:pt>
                <c:pt idx="6">
                  <c:v>1.4408187134502923</c:v>
                </c:pt>
                <c:pt idx="7">
                  <c:v>1.4011209439528021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09846240"/>
        <c:axId val="1309857120"/>
      </c:scatterChart>
      <c:valAx>
        <c:axId val="1309846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9857120"/>
        <c:crosses val="autoZero"/>
        <c:crossBetween val="midCat"/>
      </c:valAx>
      <c:valAx>
        <c:axId val="1309857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984624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STRESS</a:t>
            </a:r>
            <a:r>
              <a:rPr lang="en-US" baseline="0"/>
              <a:t> VS STRAIN PLOT</a:t>
            </a:r>
          </a:p>
          <a:p>
            <a:pPr>
              <a:defRPr/>
            </a:pP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0.65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intercept val="0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 DST WITH STRESS STRAIN CURVES'!$Q$76:$Q$80</c:f>
              <c:numCache>
                <c:formatCode>General</c:formatCode>
                <c:ptCount val="5"/>
                <c:pt idx="0">
                  <c:v>0</c:v>
                </c:pt>
                <c:pt idx="1">
                  <c:v>8.3333333333333332E-3</c:v>
                </c:pt>
                <c:pt idx="2">
                  <c:v>1.6666666666666666E-2</c:v>
                </c:pt>
                <c:pt idx="3">
                  <c:v>2.4999999999999998E-2</c:v>
                </c:pt>
                <c:pt idx="4">
                  <c:v>3.3333333333333333E-2</c:v>
                </c:pt>
              </c:numCache>
            </c:numRef>
          </c:xVal>
          <c:yVal>
            <c:numRef>
              <c:f>' DST WITH STRESS STRAIN CURVES'!$I$76:$I$80</c:f>
              <c:numCache>
                <c:formatCode>0.000</c:formatCode>
                <c:ptCount val="5"/>
                <c:pt idx="0">
                  <c:v>0</c:v>
                </c:pt>
                <c:pt idx="1">
                  <c:v>0.3415126050420168</c:v>
                </c:pt>
                <c:pt idx="2">
                  <c:v>0.52378531073446322</c:v>
                </c:pt>
                <c:pt idx="3">
                  <c:v>0.61509971509971517</c:v>
                </c:pt>
                <c:pt idx="4">
                  <c:v>0.56931034482758625</c:v>
                </c:pt>
              </c:numCache>
            </c:numRef>
          </c:yVal>
          <c:smooth val="1"/>
        </c:ser>
        <c:ser>
          <c:idx val="1"/>
          <c:order val="1"/>
          <c:tx>
            <c:v>1.15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 DST WITH STRESS STRAIN CURVES'!$Q$76:$Q$81</c:f>
              <c:numCache>
                <c:formatCode>General</c:formatCode>
                <c:ptCount val="6"/>
                <c:pt idx="0">
                  <c:v>0</c:v>
                </c:pt>
                <c:pt idx="1">
                  <c:v>8.3333333333333332E-3</c:v>
                </c:pt>
                <c:pt idx="2">
                  <c:v>1.6666666666666666E-2</c:v>
                </c:pt>
                <c:pt idx="3">
                  <c:v>2.4999999999999998E-2</c:v>
                </c:pt>
                <c:pt idx="4">
                  <c:v>3.3333333333333333E-2</c:v>
                </c:pt>
                <c:pt idx="5">
                  <c:v>4.1666666666666664E-2</c:v>
                </c:pt>
              </c:numCache>
            </c:numRef>
          </c:xVal>
          <c:yVal>
            <c:numRef>
              <c:f>' DST WITH STRESS STRAIN CURVES'!$L$76:$L$81</c:f>
              <c:numCache>
                <c:formatCode>0.000</c:formatCode>
                <c:ptCount val="6"/>
                <c:pt idx="0">
                  <c:v>0</c:v>
                </c:pt>
                <c:pt idx="1">
                  <c:v>0.61899159663865544</c:v>
                </c:pt>
                <c:pt idx="2">
                  <c:v>0.93994350282485861</c:v>
                </c:pt>
                <c:pt idx="3">
                  <c:v>1.1723076923076925</c:v>
                </c:pt>
                <c:pt idx="4">
                  <c:v>1.2772988505747129</c:v>
                </c:pt>
                <c:pt idx="5">
                  <c:v>1.2442318840579711</c:v>
                </c:pt>
              </c:numCache>
            </c:numRef>
          </c:yVal>
          <c:smooth val="1"/>
        </c:ser>
        <c:ser>
          <c:idx val="2"/>
          <c:order val="2"/>
          <c:tx>
            <c:v>1.65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 DST WITH STRESS STRAIN CURVES'!$Q$76:$Q$81</c:f>
              <c:numCache>
                <c:formatCode>General</c:formatCode>
                <c:ptCount val="6"/>
                <c:pt idx="0">
                  <c:v>0</c:v>
                </c:pt>
                <c:pt idx="1">
                  <c:v>8.3333333333333332E-3</c:v>
                </c:pt>
                <c:pt idx="2">
                  <c:v>1.6666666666666666E-2</c:v>
                </c:pt>
                <c:pt idx="3">
                  <c:v>2.4999999999999998E-2</c:v>
                </c:pt>
                <c:pt idx="4">
                  <c:v>3.3333333333333333E-2</c:v>
                </c:pt>
                <c:pt idx="5">
                  <c:v>4.1666666666666664E-2</c:v>
                </c:pt>
              </c:numCache>
            </c:numRef>
          </c:xVal>
          <c:yVal>
            <c:numRef>
              <c:f>' DST WITH STRESS STRAIN CURVES'!$O$76:$O$81</c:f>
              <c:numCache>
                <c:formatCode>0.000</c:formatCode>
                <c:ptCount val="6"/>
                <c:pt idx="0">
                  <c:v>0</c:v>
                </c:pt>
                <c:pt idx="1">
                  <c:v>0.81109243697478983</c:v>
                </c:pt>
                <c:pt idx="2">
                  <c:v>1.3058757062146891</c:v>
                </c:pt>
                <c:pt idx="3">
                  <c:v>1.613732193732194</c:v>
                </c:pt>
                <c:pt idx="4">
                  <c:v>1.7152298850574714</c:v>
                </c:pt>
                <c:pt idx="5">
                  <c:v>1.7080579710144927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09869088"/>
        <c:axId val="1309846784"/>
      </c:scatterChart>
      <c:valAx>
        <c:axId val="13098690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9846784"/>
        <c:crosses val="autoZero"/>
        <c:crossBetween val="midCat"/>
      </c:valAx>
      <c:valAx>
        <c:axId val="1309846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98690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 DST'!$Y$34</c:f>
              <c:strCache>
                <c:ptCount val="1"/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intercept val="0"/>
            <c:dispRSqr val="1"/>
            <c:dispEq val="1"/>
            <c:trendlineLbl>
              <c:layout>
                <c:manualLayout>
                  <c:x val="4.9481627296587925E-3"/>
                  <c:y val="-0.1515981436576483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 DST'!$C$79:$C$82</c:f>
              <c:numCache>
                <c:formatCode>General</c:formatCode>
                <c:ptCount val="4"/>
                <c:pt idx="0">
                  <c:v>0</c:v>
                </c:pt>
                <c:pt idx="2">
                  <c:v>1.1499999999999999</c:v>
                </c:pt>
              </c:numCache>
            </c:numRef>
          </c:xVal>
          <c:yVal>
            <c:numRef>
              <c:f>' DST'!$D$79:$D$82</c:f>
              <c:numCache>
                <c:formatCode>0.000</c:formatCode>
                <c:ptCount val="4"/>
                <c:pt idx="0" formatCode="General">
                  <c:v>0</c:v>
                </c:pt>
                <c:pt idx="2">
                  <c:v>0.88347826086956527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F7C1-4846-86DE-AF66E9AF1E03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1309862016"/>
        <c:axId val="1309857664"/>
      </c:scatterChart>
      <c:valAx>
        <c:axId val="13098620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NORMAL</a:t>
                </a:r>
                <a:r>
                  <a:rPr lang="en-US" b="1" baseline="0"/>
                  <a:t> STRESS</a:t>
                </a:r>
                <a:endParaRPr lang="en-US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9857664"/>
        <c:crosses val="autoZero"/>
        <c:crossBetween val="midCat"/>
      </c:valAx>
      <c:valAx>
        <c:axId val="13098576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algn="ctr" rtl="0">
                  <a:defRPr lang="en-US" sz="1000" b="1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1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rPr>
                  <a:t>SHEAR STRESS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algn="ctr" rtl="0">
                <a:defRPr lang="en-US" sz="1000" b="1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98620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85%</a:t>
            </a:r>
            <a:r>
              <a:rPr lang="en-US" b="1" baseline="0"/>
              <a:t> RELATIVE DENSITY</a:t>
            </a:r>
            <a:endParaRPr lang="en-US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intercept val="0"/>
            <c:dispRSqr val="1"/>
            <c:dispEq val="1"/>
            <c:trendlineLbl>
              <c:layout>
                <c:manualLayout>
                  <c:x val="9.3644575678040243E-2"/>
                  <c:y val="-0.15371536891221932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="1" baseline="0"/>
                      <a:t>y = 1.0518x</a:t>
                    </a:r>
                    <a:br>
                      <a:rPr lang="en-US" b="1" baseline="0"/>
                    </a:br>
                    <a:r>
                      <a:rPr lang="en-US" b="1" baseline="0"/>
                      <a:t>R² = 0.9943</a:t>
                    </a:r>
                    <a:endParaRPr lang="en-US" b="1"/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 DST'!$C$117:$C$120</c:f>
              <c:numCache>
                <c:formatCode>General</c:formatCode>
                <c:ptCount val="4"/>
                <c:pt idx="0">
                  <c:v>0</c:v>
                </c:pt>
                <c:pt idx="1">
                  <c:v>0.65</c:v>
                </c:pt>
                <c:pt idx="2">
                  <c:v>1.1499999999999999</c:v>
                </c:pt>
                <c:pt idx="3">
                  <c:v>1.65</c:v>
                </c:pt>
              </c:numCache>
            </c:numRef>
          </c:xVal>
          <c:yVal>
            <c:numRef>
              <c:f>' DST'!$D$117:$D$120</c:f>
              <c:numCache>
                <c:formatCode>0.000</c:formatCode>
                <c:ptCount val="4"/>
                <c:pt idx="0" formatCode="General">
                  <c:v>0</c:v>
                </c:pt>
                <c:pt idx="1">
                  <c:v>0.61509971509971517</c:v>
                </c:pt>
                <c:pt idx="2">
                  <c:v>1.2772988505747129</c:v>
                </c:pt>
                <c:pt idx="3">
                  <c:v>1.7152298850574714</c:v>
                </c:pt>
              </c:numCache>
            </c:numRef>
          </c:yVal>
          <c:smooth val="1"/>
        </c:ser>
        <c:dLbls>
          <c:dLblPos val="r"/>
          <c:showLegendKey val="0"/>
          <c:showVal val="1"/>
          <c:showCatName val="0"/>
          <c:showSerName val="0"/>
          <c:showPercent val="0"/>
          <c:showBubbleSize val="0"/>
        </c:dLbls>
        <c:axId val="1309848416"/>
        <c:axId val="1309858752"/>
      </c:scatterChart>
      <c:valAx>
        <c:axId val="13098484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NORMAL</a:t>
                </a:r>
                <a:r>
                  <a:rPr lang="en-US" b="1" baseline="0"/>
                  <a:t> STRESS</a:t>
                </a:r>
                <a:endParaRPr lang="en-US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9858752"/>
        <c:crosses val="autoZero"/>
        <c:crossBetween val="midCat"/>
      </c:valAx>
      <c:valAx>
        <c:axId val="13098587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SHEAR</a:t>
                </a:r>
                <a:r>
                  <a:rPr lang="en-US" b="1" baseline="0"/>
                  <a:t> STRESS</a:t>
                </a:r>
                <a:endParaRPr lang="en-US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98484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70%</a:t>
            </a:r>
            <a:r>
              <a:rPr lang="en-US" b="1" baseline="0"/>
              <a:t> RELATIVE DENSITY</a:t>
            </a:r>
            <a:endParaRPr lang="en-US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intercept val="0"/>
            <c:dispRSqr val="1"/>
            <c:dispEq val="1"/>
            <c:trendlineLbl>
              <c:layout>
                <c:manualLayout>
                  <c:x val="8.3180664916885388E-2"/>
                  <c:y val="-0.14856481481481482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="1" baseline="0"/>
                      <a:t>y = 0.8779x</a:t>
                    </a:r>
                    <a:br>
                      <a:rPr lang="en-US" b="1" baseline="0"/>
                    </a:br>
                    <a:r>
                      <a:rPr lang="en-US" b="1" baseline="0"/>
                      <a:t>R² = 0.9985</a:t>
                    </a:r>
                    <a:endParaRPr lang="en-US" b="1"/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 DST'!$C$37:$C$40</c:f>
              <c:numCache>
                <c:formatCode>General</c:formatCode>
                <c:ptCount val="4"/>
                <c:pt idx="0">
                  <c:v>0</c:v>
                </c:pt>
                <c:pt idx="1">
                  <c:v>0.65</c:v>
                </c:pt>
                <c:pt idx="2">
                  <c:v>1.1499999999999999</c:v>
                </c:pt>
                <c:pt idx="3">
                  <c:v>1.65</c:v>
                </c:pt>
              </c:numCache>
            </c:numRef>
          </c:xVal>
          <c:yVal>
            <c:numRef>
              <c:f>' DST'!$D$37:$D$40</c:f>
              <c:numCache>
                <c:formatCode>0.000</c:formatCode>
                <c:ptCount val="4"/>
                <c:pt idx="0" formatCode="General">
                  <c:v>0</c:v>
                </c:pt>
                <c:pt idx="1">
                  <c:v>0.54011494252873571</c:v>
                </c:pt>
                <c:pt idx="2">
                  <c:v>1.0380869565217392</c:v>
                </c:pt>
                <c:pt idx="3">
                  <c:v>1.4408187134502923</c:v>
                </c:pt>
              </c:numCache>
            </c:numRef>
          </c:yVal>
          <c:smooth val="1"/>
        </c:ser>
        <c:dLbls>
          <c:dLblPos val="r"/>
          <c:showLegendKey val="0"/>
          <c:showVal val="1"/>
          <c:showCatName val="0"/>
          <c:showSerName val="0"/>
          <c:showPercent val="0"/>
          <c:showBubbleSize val="0"/>
        </c:dLbls>
        <c:axId val="1309864192"/>
        <c:axId val="1309870176"/>
      </c:scatterChart>
      <c:valAx>
        <c:axId val="13098641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NORMAL</a:t>
                </a:r>
                <a:r>
                  <a:rPr lang="en-US" b="1" baseline="0"/>
                  <a:t> STRESS</a:t>
                </a:r>
                <a:endParaRPr lang="en-US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9870176"/>
        <c:crosses val="autoZero"/>
        <c:crossBetween val="midCat"/>
      </c:valAx>
      <c:valAx>
        <c:axId val="13098701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SHEAR</a:t>
                </a:r>
                <a:r>
                  <a:rPr lang="en-US" b="1" baseline="0"/>
                  <a:t> STRESS</a:t>
                </a:r>
                <a:endParaRPr lang="en-US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98641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5" Type="http://schemas.openxmlformats.org/officeDocument/2006/relationships/image" Target="../media/image2.emf"/><Relationship Id="rId4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797720</xdr:colOff>
      <xdr:row>58</xdr:row>
      <xdr:rowOff>158354</xdr:rowOff>
    </xdr:from>
    <xdr:to>
      <xdr:col>15</xdr:col>
      <xdr:colOff>0</xdr:colOff>
      <xdr:row>71</xdr:row>
      <xdr:rowOff>190500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797720</xdr:colOff>
      <xdr:row>7</xdr:row>
      <xdr:rowOff>170258</xdr:rowOff>
    </xdr:from>
    <xdr:to>
      <xdr:col>15</xdr:col>
      <xdr:colOff>0</xdr:colOff>
      <xdr:row>21</xdr:row>
      <xdr:rowOff>8333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83343</xdr:colOff>
      <xdr:row>8</xdr:row>
      <xdr:rowOff>51197</xdr:rowOff>
    </xdr:from>
    <xdr:to>
      <xdr:col>22</xdr:col>
      <xdr:colOff>511968</xdr:colOff>
      <xdr:row>21</xdr:row>
      <xdr:rowOff>1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130969</xdr:colOff>
      <xdr:row>58</xdr:row>
      <xdr:rowOff>142875</xdr:rowOff>
    </xdr:from>
    <xdr:to>
      <xdr:col>22</xdr:col>
      <xdr:colOff>452438</xdr:colOff>
      <xdr:row>72</xdr:row>
      <xdr:rowOff>0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62</xdr:row>
      <xdr:rowOff>0</xdr:rowOff>
    </xdr:from>
    <xdr:to>
      <xdr:col>23</xdr:col>
      <xdr:colOff>304800</xdr:colOff>
      <xdr:row>74</xdr:row>
      <xdr:rowOff>19050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xmlns="" id="{A2307160-21AF-460B-AE9B-3952154127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797720</xdr:colOff>
      <xdr:row>88</xdr:row>
      <xdr:rowOff>158354</xdr:rowOff>
    </xdr:from>
    <xdr:to>
      <xdr:col>15</xdr:col>
      <xdr:colOff>0</xdr:colOff>
      <xdr:row>101</xdr:row>
      <xdr:rowOff>190500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797720</xdr:colOff>
      <xdr:row>7</xdr:row>
      <xdr:rowOff>170258</xdr:rowOff>
    </xdr:from>
    <xdr:to>
      <xdr:col>15</xdr:col>
      <xdr:colOff>0</xdr:colOff>
      <xdr:row>21</xdr:row>
      <xdr:rowOff>8333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4</xdr:col>
      <xdr:colOff>333375</xdr:colOff>
      <xdr:row>22</xdr:row>
      <xdr:rowOff>0</xdr:rowOff>
    </xdr:from>
    <xdr:to>
      <xdr:col>18</xdr:col>
      <xdr:colOff>378619</xdr:colOff>
      <xdr:row>33</xdr:row>
      <xdr:rowOff>9525</xdr:rowOff>
    </xdr:to>
    <xdr:pic>
      <xdr:nvPicPr>
        <xdr:cNvPr id="8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33813" y="4738688"/>
          <a:ext cx="9558337" cy="25693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1000125</xdr:colOff>
      <xdr:row>103</xdr:row>
      <xdr:rowOff>47625</xdr:rowOff>
    </xdr:from>
    <xdr:to>
      <xdr:col>17</xdr:col>
      <xdr:colOff>104774</xdr:colOff>
      <xdr:row>113</xdr:row>
      <xdr:rowOff>57150</xdr:rowOff>
    </xdr:to>
    <xdr:pic>
      <xdr:nvPicPr>
        <xdr:cNvPr id="10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21978938"/>
          <a:ext cx="9558337" cy="2390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T90"/>
  <sheetViews>
    <sheetView tabSelected="1" topLeftCell="A10" zoomScale="80" zoomScaleNormal="80" workbookViewId="0">
      <selection activeCell="U29" sqref="U29"/>
    </sheetView>
  </sheetViews>
  <sheetFormatPr defaultRowHeight="15" x14ac:dyDescent="0.25"/>
  <cols>
    <col min="3" max="3" width="11" customWidth="1"/>
    <col min="4" max="4" width="16.85546875" customWidth="1"/>
    <col min="7" max="7" width="12.140625" customWidth="1"/>
    <col min="9" max="9" width="10.5703125" customWidth="1"/>
    <col min="10" max="10" width="12" customWidth="1"/>
    <col min="12" max="12" width="10.5703125" customWidth="1"/>
    <col min="13" max="13" width="12.85546875" customWidth="1"/>
    <col min="15" max="15" width="11.7109375" customWidth="1"/>
  </cols>
  <sheetData>
    <row r="1" spans="3:14" ht="15.75" thickBot="1" x14ac:dyDescent="0.3"/>
    <row r="2" spans="3:14" ht="29.25" thickBot="1" x14ac:dyDescent="0.5">
      <c r="K2" s="177" t="s">
        <v>0</v>
      </c>
      <c r="L2" s="178"/>
      <c r="M2" s="178"/>
      <c r="N2" s="179"/>
    </row>
    <row r="6" spans="3:14" ht="15.75" thickBot="1" x14ac:dyDescent="0.3"/>
    <row r="7" spans="3:14" ht="21.75" thickBot="1" x14ac:dyDescent="0.4">
      <c r="C7" s="180" t="s">
        <v>39</v>
      </c>
      <c r="D7" s="181"/>
      <c r="E7" s="181"/>
      <c r="F7" s="182"/>
    </row>
    <row r="10" spans="3:14" ht="15.75" thickBot="1" x14ac:dyDescent="0.3"/>
    <row r="11" spans="3:14" ht="19.5" thickBot="1" x14ac:dyDescent="0.3">
      <c r="C11" s="183" t="s">
        <v>1</v>
      </c>
      <c r="D11" s="184"/>
      <c r="E11" s="184"/>
      <c r="F11" s="185"/>
    </row>
    <row r="12" spans="3:14" ht="16.5" thickBot="1" x14ac:dyDescent="0.3">
      <c r="C12" s="160" t="s">
        <v>2</v>
      </c>
      <c r="D12" s="161"/>
      <c r="E12" s="161"/>
      <c r="F12" s="162"/>
    </row>
    <row r="13" spans="3:14" ht="15.75" x14ac:dyDescent="0.25">
      <c r="C13" s="163" t="s">
        <v>3</v>
      </c>
      <c r="D13" s="164"/>
      <c r="E13" s="65">
        <v>6</v>
      </c>
      <c r="F13" s="66" t="s">
        <v>4</v>
      </c>
    </row>
    <row r="14" spans="3:14" ht="16.5" thickBot="1" x14ac:dyDescent="0.3">
      <c r="C14" s="143" t="s">
        <v>5</v>
      </c>
      <c r="D14" s="144"/>
      <c r="E14" s="67">
        <v>6</v>
      </c>
      <c r="F14" s="68" t="s">
        <v>4</v>
      </c>
    </row>
    <row r="15" spans="3:14" ht="15.75" customHeight="1" x14ac:dyDescent="0.25">
      <c r="C15" s="165" t="s">
        <v>6</v>
      </c>
      <c r="D15" s="166"/>
      <c r="E15" s="69">
        <v>2</v>
      </c>
      <c r="F15" s="70" t="s">
        <v>4</v>
      </c>
    </row>
    <row r="16" spans="3:14" ht="15.75" customHeight="1" x14ac:dyDescent="0.25">
      <c r="C16" s="167" t="s">
        <v>7</v>
      </c>
      <c r="D16" s="168"/>
      <c r="E16" s="71">
        <v>1.8080000000000001</v>
      </c>
      <c r="F16" s="72" t="s">
        <v>8</v>
      </c>
    </row>
    <row r="17" spans="3:20" ht="15.75" x14ac:dyDescent="0.25">
      <c r="C17" s="141" t="s">
        <v>9</v>
      </c>
      <c r="D17" s="142"/>
      <c r="E17" s="73">
        <v>0.254</v>
      </c>
      <c r="F17" s="72" t="s">
        <v>10</v>
      </c>
    </row>
    <row r="18" spans="3:20" ht="15.75" x14ac:dyDescent="0.25">
      <c r="C18" s="141" t="s">
        <v>11</v>
      </c>
      <c r="D18" s="142"/>
      <c r="E18" s="73">
        <v>0.125</v>
      </c>
      <c r="F18" s="72" t="s">
        <v>12</v>
      </c>
    </row>
    <row r="19" spans="3:20" ht="15.75" x14ac:dyDescent="0.25">
      <c r="C19" s="141" t="s">
        <v>13</v>
      </c>
      <c r="D19" s="142"/>
      <c r="E19" s="73">
        <v>1E-3</v>
      </c>
      <c r="F19" s="72" t="s">
        <v>4</v>
      </c>
    </row>
    <row r="20" spans="3:20" ht="18.75" x14ac:dyDescent="0.25">
      <c r="C20" s="141" t="s">
        <v>14</v>
      </c>
      <c r="D20" s="142"/>
      <c r="E20" s="74">
        <f>(E13*E14*E15)</f>
        <v>72</v>
      </c>
      <c r="F20" s="72" t="s">
        <v>15</v>
      </c>
    </row>
    <row r="21" spans="3:20" ht="15.75" thickBot="1" x14ac:dyDescent="0.3">
      <c r="C21" s="169" t="s">
        <v>16</v>
      </c>
      <c r="D21" s="170"/>
      <c r="E21" s="75">
        <f>(E16*E20)</f>
        <v>130.17600000000002</v>
      </c>
      <c r="F21" s="76" t="s">
        <v>17</v>
      </c>
    </row>
    <row r="22" spans="3:20" ht="15.75" thickBot="1" x14ac:dyDescent="0.3"/>
    <row r="23" spans="3:20" ht="16.5" customHeight="1" x14ac:dyDescent="0.25">
      <c r="C23" s="171" t="s">
        <v>18</v>
      </c>
      <c r="D23" s="173" t="s">
        <v>19</v>
      </c>
      <c r="E23" s="175" t="s">
        <v>20</v>
      </c>
      <c r="F23" s="173" t="s">
        <v>21</v>
      </c>
      <c r="G23" s="149" t="s">
        <v>34</v>
      </c>
      <c r="H23" s="149"/>
      <c r="I23" s="149"/>
      <c r="J23" s="149" t="s">
        <v>35</v>
      </c>
      <c r="K23" s="149"/>
      <c r="L23" s="149"/>
      <c r="M23" s="149" t="s">
        <v>36</v>
      </c>
      <c r="N23" s="149"/>
      <c r="O23" s="150"/>
    </row>
    <row r="24" spans="3:20" ht="47.25" x14ac:dyDescent="0.25">
      <c r="C24" s="172"/>
      <c r="D24" s="174"/>
      <c r="E24" s="176"/>
      <c r="F24" s="174"/>
      <c r="G24" s="98" t="s">
        <v>25</v>
      </c>
      <c r="H24" s="98" t="s">
        <v>26</v>
      </c>
      <c r="I24" s="98" t="s">
        <v>27</v>
      </c>
      <c r="J24" s="98" t="s">
        <v>25</v>
      </c>
      <c r="K24" s="98" t="s">
        <v>26</v>
      </c>
      <c r="L24" s="98" t="s">
        <v>27</v>
      </c>
      <c r="M24" s="98" t="s">
        <v>25</v>
      </c>
      <c r="N24" s="98" t="s">
        <v>26</v>
      </c>
      <c r="O24" s="77" t="s">
        <v>27</v>
      </c>
      <c r="P24" s="102" t="s">
        <v>43</v>
      </c>
      <c r="Q24" s="82" t="s">
        <v>42</v>
      </c>
      <c r="S24" t="s">
        <v>44</v>
      </c>
      <c r="T24" s="82" t="s">
        <v>46</v>
      </c>
    </row>
    <row r="25" spans="3:20" x14ac:dyDescent="0.25">
      <c r="C25" s="31">
        <v>0</v>
      </c>
      <c r="D25" s="36">
        <v>0</v>
      </c>
      <c r="E25" s="33">
        <f>($E$13-D25)</f>
        <v>6</v>
      </c>
      <c r="F25" s="33">
        <f>E25*$E$13</f>
        <v>36</v>
      </c>
      <c r="G25" s="33">
        <v>0</v>
      </c>
      <c r="H25" s="36">
        <f>G25*$E$17</f>
        <v>0</v>
      </c>
      <c r="I25" s="78">
        <f t="shared" ref="I25:I32" si="0">H25/F25</f>
        <v>0</v>
      </c>
      <c r="J25" s="33">
        <v>0</v>
      </c>
      <c r="K25" s="36">
        <f>J25*$E$17</f>
        <v>0</v>
      </c>
      <c r="L25" s="78">
        <f t="shared" ref="L25:L31" si="1">K25/F25</f>
        <v>0</v>
      </c>
      <c r="M25" s="33">
        <v>0</v>
      </c>
      <c r="N25" s="36">
        <f>M25*$E$17</f>
        <v>0</v>
      </c>
      <c r="O25" s="37">
        <f t="shared" ref="O25:O32" si="2">N25/F25</f>
        <v>0</v>
      </c>
      <c r="P25">
        <v>6</v>
      </c>
      <c r="Q25">
        <f>(D25/P25)</f>
        <v>0</v>
      </c>
      <c r="S25">
        <v>0.65</v>
      </c>
      <c r="T25">
        <v>3800</v>
      </c>
    </row>
    <row r="26" spans="3:20" x14ac:dyDescent="0.25">
      <c r="C26" s="31">
        <v>50</v>
      </c>
      <c r="D26" s="36">
        <v>0.05</v>
      </c>
      <c r="E26" s="33">
        <f t="shared" ref="E26:E32" si="3">($E$13-D26)</f>
        <v>5.95</v>
      </c>
      <c r="F26" s="33">
        <f t="shared" ref="F26:F32" si="4">E26*$E$13</f>
        <v>35.700000000000003</v>
      </c>
      <c r="G26" s="33">
        <v>49</v>
      </c>
      <c r="H26" s="36">
        <f t="shared" ref="H26:H32" si="5">G26*$E$17</f>
        <v>12.446</v>
      </c>
      <c r="I26" s="78">
        <f t="shared" si="0"/>
        <v>0.34862745098039211</v>
      </c>
      <c r="J26" s="33">
        <v>76</v>
      </c>
      <c r="K26" s="36">
        <f t="shared" ref="K26:K31" si="6">J26*$E$17</f>
        <v>19.304000000000002</v>
      </c>
      <c r="L26" s="78">
        <f t="shared" si="1"/>
        <v>0.54072829131652667</v>
      </c>
      <c r="M26" s="33">
        <v>82</v>
      </c>
      <c r="N26" s="36">
        <f t="shared" ref="N26:N32" si="7">M26*$E$17</f>
        <v>20.827999999999999</v>
      </c>
      <c r="O26" s="37">
        <f t="shared" si="2"/>
        <v>0.5834173669467787</v>
      </c>
      <c r="P26">
        <v>6</v>
      </c>
      <c r="Q26">
        <f t="shared" ref="Q26:Q32" si="8">(D26/P26)</f>
        <v>8.3333333333333332E-3</v>
      </c>
      <c r="S26">
        <v>1.1499999999999999</v>
      </c>
      <c r="T26">
        <v>5100</v>
      </c>
    </row>
    <row r="27" spans="3:20" x14ac:dyDescent="0.25">
      <c r="C27" s="31">
        <v>100</v>
      </c>
      <c r="D27" s="36">
        <v>0.1</v>
      </c>
      <c r="E27" s="33">
        <f t="shared" si="3"/>
        <v>5.9</v>
      </c>
      <c r="F27" s="33">
        <f t="shared" si="4"/>
        <v>35.400000000000006</v>
      </c>
      <c r="G27" s="33">
        <v>72</v>
      </c>
      <c r="H27" s="36">
        <f t="shared" si="5"/>
        <v>18.288</v>
      </c>
      <c r="I27" s="78">
        <f t="shared" si="0"/>
        <v>0.51661016949152538</v>
      </c>
      <c r="J27" s="33">
        <v>113</v>
      </c>
      <c r="K27" s="36">
        <f t="shared" si="6"/>
        <v>28.702000000000002</v>
      </c>
      <c r="L27" s="78">
        <f t="shared" si="1"/>
        <v>0.81079096045197729</v>
      </c>
      <c r="M27" s="33">
        <v>141</v>
      </c>
      <c r="N27" s="36">
        <f t="shared" si="7"/>
        <v>35.814</v>
      </c>
      <c r="O27" s="37">
        <f t="shared" si="2"/>
        <v>1.0116949152542372</v>
      </c>
      <c r="P27">
        <v>6</v>
      </c>
      <c r="Q27">
        <f t="shared" si="8"/>
        <v>1.6666666666666666E-2</v>
      </c>
      <c r="S27">
        <v>1.65</v>
      </c>
      <c r="T27">
        <v>7000</v>
      </c>
    </row>
    <row r="28" spans="3:20" x14ac:dyDescent="0.25">
      <c r="C28" s="31">
        <v>150</v>
      </c>
      <c r="D28" s="36">
        <v>0.15</v>
      </c>
      <c r="E28" s="33">
        <f t="shared" si="3"/>
        <v>5.85</v>
      </c>
      <c r="F28" s="33">
        <f t="shared" si="4"/>
        <v>35.099999999999994</v>
      </c>
      <c r="G28" s="33">
        <v>73</v>
      </c>
      <c r="H28" s="36">
        <f t="shared" si="5"/>
        <v>18.542000000000002</v>
      </c>
      <c r="I28" s="78">
        <f t="shared" si="0"/>
        <v>0.5282621082621084</v>
      </c>
      <c r="J28" s="33">
        <v>127</v>
      </c>
      <c r="K28" s="36">
        <f t="shared" si="6"/>
        <v>32.258000000000003</v>
      </c>
      <c r="L28" s="78">
        <f t="shared" si="1"/>
        <v>0.91903133903133927</v>
      </c>
      <c r="M28" s="33">
        <v>167</v>
      </c>
      <c r="N28" s="36">
        <f t="shared" si="7"/>
        <v>42.417999999999999</v>
      </c>
      <c r="O28" s="37">
        <f t="shared" si="2"/>
        <v>1.2084900284900286</v>
      </c>
      <c r="P28">
        <v>6</v>
      </c>
      <c r="Q28">
        <f t="shared" si="8"/>
        <v>2.4999999999999998E-2</v>
      </c>
    </row>
    <row r="29" spans="3:20" x14ac:dyDescent="0.25">
      <c r="C29" s="31">
        <v>200</v>
      </c>
      <c r="D29" s="36">
        <v>0.2</v>
      </c>
      <c r="E29" s="33">
        <f t="shared" si="3"/>
        <v>5.8</v>
      </c>
      <c r="F29" s="33">
        <f t="shared" si="4"/>
        <v>34.799999999999997</v>
      </c>
      <c r="G29" s="33">
        <v>74</v>
      </c>
      <c r="H29" s="36">
        <f t="shared" si="5"/>
        <v>18.795999999999999</v>
      </c>
      <c r="I29" s="78">
        <f t="shared" si="0"/>
        <v>0.54011494252873571</v>
      </c>
      <c r="J29" s="33">
        <v>133</v>
      </c>
      <c r="K29" s="36">
        <f t="shared" si="6"/>
        <v>33.782000000000004</v>
      </c>
      <c r="L29" s="78">
        <f t="shared" si="1"/>
        <v>0.97074712643678174</v>
      </c>
      <c r="M29" s="33">
        <v>182</v>
      </c>
      <c r="N29" s="36">
        <f t="shared" si="7"/>
        <v>46.228000000000002</v>
      </c>
      <c r="O29" s="37">
        <f t="shared" si="2"/>
        <v>1.3283908045977013</v>
      </c>
      <c r="P29">
        <v>6</v>
      </c>
      <c r="Q29">
        <f t="shared" si="8"/>
        <v>3.3333333333333333E-2</v>
      </c>
    </row>
    <row r="30" spans="3:20" x14ac:dyDescent="0.25">
      <c r="C30" s="31">
        <v>250</v>
      </c>
      <c r="D30" s="36">
        <v>0.25</v>
      </c>
      <c r="E30" s="33">
        <f t="shared" si="3"/>
        <v>5.75</v>
      </c>
      <c r="F30" s="33">
        <f t="shared" si="4"/>
        <v>34.5</v>
      </c>
      <c r="G30" s="33">
        <v>71</v>
      </c>
      <c r="H30" s="36">
        <f t="shared" si="5"/>
        <v>18.033999999999999</v>
      </c>
      <c r="I30" s="78">
        <f t="shared" si="0"/>
        <v>0.5227246376811594</v>
      </c>
      <c r="J30" s="33">
        <v>141</v>
      </c>
      <c r="K30" s="36">
        <f t="shared" si="6"/>
        <v>35.814</v>
      </c>
      <c r="L30" s="78">
        <f t="shared" si="1"/>
        <v>1.0380869565217392</v>
      </c>
      <c r="M30" s="33">
        <v>191</v>
      </c>
      <c r="N30" s="36">
        <f t="shared" si="7"/>
        <v>48.514000000000003</v>
      </c>
      <c r="O30" s="37">
        <f t="shared" si="2"/>
        <v>1.4062028985507247</v>
      </c>
      <c r="P30">
        <v>6</v>
      </c>
      <c r="Q30">
        <f t="shared" si="8"/>
        <v>4.1666666666666664E-2</v>
      </c>
    </row>
    <row r="31" spans="3:20" x14ac:dyDescent="0.25">
      <c r="C31" s="31">
        <v>300</v>
      </c>
      <c r="D31" s="36">
        <v>0.3</v>
      </c>
      <c r="E31" s="33">
        <f t="shared" si="3"/>
        <v>5.7</v>
      </c>
      <c r="F31" s="33">
        <f t="shared" si="4"/>
        <v>34.200000000000003</v>
      </c>
      <c r="G31" s="33">
        <v>0</v>
      </c>
      <c r="H31" s="36">
        <f t="shared" si="5"/>
        <v>0</v>
      </c>
      <c r="I31" s="78">
        <f t="shared" si="0"/>
        <v>0</v>
      </c>
      <c r="J31" s="33">
        <v>134</v>
      </c>
      <c r="K31" s="36">
        <f t="shared" si="6"/>
        <v>34.036000000000001</v>
      </c>
      <c r="L31" s="78">
        <f t="shared" si="1"/>
        <v>0.99520467836257309</v>
      </c>
      <c r="M31" s="33">
        <v>194</v>
      </c>
      <c r="N31" s="36">
        <f t="shared" si="7"/>
        <v>49.276000000000003</v>
      </c>
      <c r="O31" s="37">
        <f t="shared" si="2"/>
        <v>1.4408187134502923</v>
      </c>
      <c r="P31">
        <v>6</v>
      </c>
      <c r="Q31">
        <f t="shared" si="8"/>
        <v>4.9999999999999996E-2</v>
      </c>
    </row>
    <row r="32" spans="3:20" ht="15.75" thickBot="1" x14ac:dyDescent="0.3">
      <c r="C32" s="31">
        <v>350</v>
      </c>
      <c r="D32" s="33">
        <v>0.35</v>
      </c>
      <c r="E32" s="33">
        <f t="shared" si="3"/>
        <v>5.65</v>
      </c>
      <c r="F32" s="33">
        <f t="shared" si="4"/>
        <v>33.900000000000006</v>
      </c>
      <c r="G32" s="33">
        <v>0</v>
      </c>
      <c r="H32" s="79">
        <f t="shared" si="5"/>
        <v>0</v>
      </c>
      <c r="I32" s="80">
        <f t="shared" si="0"/>
        <v>0</v>
      </c>
      <c r="J32" s="33"/>
      <c r="K32" s="79"/>
      <c r="L32" s="80"/>
      <c r="M32" s="33">
        <v>187</v>
      </c>
      <c r="N32" s="79">
        <f t="shared" si="7"/>
        <v>47.497999999999998</v>
      </c>
      <c r="O32" s="81">
        <f t="shared" si="2"/>
        <v>1.4011209439528021</v>
      </c>
      <c r="P32">
        <v>6</v>
      </c>
      <c r="Q32">
        <f t="shared" si="8"/>
        <v>5.8333333333333327E-2</v>
      </c>
    </row>
    <row r="33" spans="3:15" ht="16.5" thickBot="1" x14ac:dyDescent="0.3">
      <c r="C33" s="151"/>
      <c r="D33" s="152"/>
      <c r="E33" s="152"/>
      <c r="F33" s="152"/>
      <c r="G33" s="153"/>
      <c r="H33" s="60" t="s">
        <v>28</v>
      </c>
      <c r="I33" s="61">
        <f>MAX(I25:I32)</f>
        <v>0.54011494252873571</v>
      </c>
      <c r="J33" s="58"/>
      <c r="K33" s="60" t="s">
        <v>28</v>
      </c>
      <c r="L33" s="61">
        <f>MAX(L25:L32)</f>
        <v>1.0380869565217392</v>
      </c>
      <c r="M33" s="58"/>
      <c r="N33" s="60" t="s">
        <v>28</v>
      </c>
      <c r="O33" s="61">
        <f>MAX(O25:O32)</f>
        <v>1.4408187134502923</v>
      </c>
    </row>
    <row r="35" spans="3:15" ht="15.75" thickBot="1" x14ac:dyDescent="0.3"/>
    <row r="36" spans="3:15" ht="19.5" thickBot="1" x14ac:dyDescent="0.35">
      <c r="C36" s="52" t="s">
        <v>29</v>
      </c>
      <c r="D36" s="53" t="s">
        <v>30</v>
      </c>
    </row>
    <row r="37" spans="3:15" x14ac:dyDescent="0.25">
      <c r="C37" s="47">
        <v>0</v>
      </c>
      <c r="D37" s="57">
        <v>0</v>
      </c>
      <c r="F37" s="54" t="s">
        <v>37</v>
      </c>
      <c r="G37" s="63">
        <v>0.87790000000000001</v>
      </c>
      <c r="N37" s="59"/>
    </row>
    <row r="38" spans="3:15" ht="15.75" thickBot="1" x14ac:dyDescent="0.3">
      <c r="C38" s="47">
        <v>0.65</v>
      </c>
      <c r="D38" s="46">
        <f>I33</f>
        <v>0.54011494252873571</v>
      </c>
      <c r="F38" s="55" t="s">
        <v>38</v>
      </c>
      <c r="G38" s="64">
        <f>DEGREES((ATAN(G37)))</f>
        <v>41.279897078133011</v>
      </c>
    </row>
    <row r="39" spans="3:15" x14ac:dyDescent="0.25">
      <c r="C39" s="47">
        <v>1.1499999999999999</v>
      </c>
      <c r="D39" s="46">
        <f>L33</f>
        <v>1.0380869565217392</v>
      </c>
    </row>
    <row r="40" spans="3:15" ht="15.75" thickBot="1" x14ac:dyDescent="0.3">
      <c r="C40" s="49">
        <v>1.65</v>
      </c>
      <c r="D40" s="48">
        <f>O33</f>
        <v>1.4408187134502923</v>
      </c>
      <c r="M40" s="59"/>
    </row>
    <row r="57" spans="3:6" ht="15.75" thickBot="1" x14ac:dyDescent="0.3"/>
    <row r="58" spans="3:6" ht="21.75" thickBot="1" x14ac:dyDescent="0.4">
      <c r="C58" s="154" t="s">
        <v>40</v>
      </c>
      <c r="D58" s="155"/>
      <c r="E58" s="155"/>
      <c r="F58" s="156"/>
    </row>
    <row r="61" spans="3:6" ht="15.75" thickBot="1" x14ac:dyDescent="0.3"/>
    <row r="62" spans="3:6" ht="16.5" thickBot="1" x14ac:dyDescent="0.3">
      <c r="C62" s="157" t="s">
        <v>1</v>
      </c>
      <c r="D62" s="158"/>
      <c r="E62" s="158"/>
      <c r="F62" s="159"/>
    </row>
    <row r="63" spans="3:6" ht="16.5" thickBot="1" x14ac:dyDescent="0.3">
      <c r="C63" s="160" t="s">
        <v>2</v>
      </c>
      <c r="D63" s="161"/>
      <c r="E63" s="161"/>
      <c r="F63" s="162"/>
    </row>
    <row r="64" spans="3:6" ht="15.75" x14ac:dyDescent="0.25">
      <c r="C64" s="163" t="s">
        <v>3</v>
      </c>
      <c r="D64" s="164"/>
      <c r="E64" s="92">
        <v>6</v>
      </c>
      <c r="F64" s="70" t="s">
        <v>4</v>
      </c>
    </row>
    <row r="65" spans="3:20" ht="16.5" thickBot="1" x14ac:dyDescent="0.3">
      <c r="C65" s="143" t="s">
        <v>5</v>
      </c>
      <c r="D65" s="144"/>
      <c r="E65" s="93">
        <v>6</v>
      </c>
      <c r="F65" s="68" t="s">
        <v>4</v>
      </c>
    </row>
    <row r="66" spans="3:20" ht="15.75" x14ac:dyDescent="0.25">
      <c r="C66" s="165" t="s">
        <v>6</v>
      </c>
      <c r="D66" s="166"/>
      <c r="E66" s="92">
        <v>2</v>
      </c>
      <c r="F66" s="70" t="s">
        <v>4</v>
      </c>
    </row>
    <row r="67" spans="3:20" ht="15.75" x14ac:dyDescent="0.25">
      <c r="C67" s="167" t="s">
        <v>7</v>
      </c>
      <c r="D67" s="168"/>
      <c r="E67" s="94">
        <v>1.851</v>
      </c>
      <c r="F67" s="72" t="s">
        <v>8</v>
      </c>
    </row>
    <row r="68" spans="3:20" ht="15.75" x14ac:dyDescent="0.25">
      <c r="C68" s="141" t="s">
        <v>9</v>
      </c>
      <c r="D68" s="142"/>
      <c r="E68" s="95">
        <v>0.254</v>
      </c>
      <c r="F68" s="72" t="s">
        <v>10</v>
      </c>
    </row>
    <row r="69" spans="3:20" ht="15.75" x14ac:dyDescent="0.25">
      <c r="C69" s="141" t="s">
        <v>11</v>
      </c>
      <c r="D69" s="142"/>
      <c r="E69" s="95">
        <v>0.125</v>
      </c>
      <c r="F69" s="72" t="s">
        <v>12</v>
      </c>
    </row>
    <row r="70" spans="3:20" ht="15.75" x14ac:dyDescent="0.25">
      <c r="C70" s="141" t="s">
        <v>13</v>
      </c>
      <c r="D70" s="142"/>
      <c r="E70" s="95">
        <v>1E-3</v>
      </c>
      <c r="F70" s="72" t="s">
        <v>4</v>
      </c>
    </row>
    <row r="71" spans="3:20" ht="18.75" x14ac:dyDescent="0.25">
      <c r="C71" s="141" t="s">
        <v>14</v>
      </c>
      <c r="D71" s="142"/>
      <c r="E71" s="96">
        <f>(E64*E65*E66)</f>
        <v>72</v>
      </c>
      <c r="F71" s="72" t="s">
        <v>15</v>
      </c>
    </row>
    <row r="72" spans="3:20" ht="16.5" thickBot="1" x14ac:dyDescent="0.3">
      <c r="C72" s="143" t="s">
        <v>16</v>
      </c>
      <c r="D72" s="144"/>
      <c r="E72" s="97">
        <f>(E67*E71)</f>
        <v>133.27199999999999</v>
      </c>
      <c r="F72" s="68" t="s">
        <v>17</v>
      </c>
    </row>
    <row r="73" spans="3:20" ht="15.75" thickBot="1" x14ac:dyDescent="0.3">
      <c r="G73" s="62"/>
    </row>
    <row r="74" spans="3:20" ht="16.5" thickBot="1" x14ac:dyDescent="0.3">
      <c r="C74" s="145" t="s">
        <v>18</v>
      </c>
      <c r="D74" s="147" t="s">
        <v>19</v>
      </c>
      <c r="E74" s="134" t="s">
        <v>20</v>
      </c>
      <c r="F74" s="136" t="s">
        <v>21</v>
      </c>
      <c r="G74" s="138" t="s">
        <v>34</v>
      </c>
      <c r="H74" s="139"/>
      <c r="I74" s="140"/>
      <c r="J74" s="138" t="s">
        <v>35</v>
      </c>
      <c r="K74" s="139"/>
      <c r="L74" s="140"/>
      <c r="M74" s="138" t="s">
        <v>36</v>
      </c>
      <c r="N74" s="139"/>
      <c r="O74" s="140"/>
    </row>
    <row r="75" spans="3:20" ht="48" thickBot="1" x14ac:dyDescent="0.3">
      <c r="C75" s="146"/>
      <c r="D75" s="148"/>
      <c r="E75" s="135"/>
      <c r="F75" s="137"/>
      <c r="G75" s="82" t="s">
        <v>25</v>
      </c>
      <c r="H75" s="99" t="s">
        <v>26</v>
      </c>
      <c r="I75" s="83" t="s">
        <v>27</v>
      </c>
      <c r="J75" s="100" t="s">
        <v>25</v>
      </c>
      <c r="K75" s="84" t="s">
        <v>26</v>
      </c>
      <c r="L75" s="101" t="s">
        <v>27</v>
      </c>
      <c r="M75" s="100" t="s">
        <v>25</v>
      </c>
      <c r="N75" s="84" t="s">
        <v>26</v>
      </c>
      <c r="O75" s="101" t="s">
        <v>27</v>
      </c>
      <c r="P75" s="82" t="s">
        <v>43</v>
      </c>
      <c r="Q75" s="82" t="s">
        <v>42</v>
      </c>
      <c r="S75" t="s">
        <v>44</v>
      </c>
      <c r="T75" s="82" t="s">
        <v>46</v>
      </c>
    </row>
    <row r="76" spans="3:20" x14ac:dyDescent="0.25">
      <c r="C76" s="23">
        <v>0</v>
      </c>
      <c r="D76" s="85">
        <v>0</v>
      </c>
      <c r="E76" s="86">
        <f>($E$13-D76)</f>
        <v>6</v>
      </c>
      <c r="F76" s="86">
        <f>E76*$E$13</f>
        <v>36</v>
      </c>
      <c r="G76" s="86">
        <v>0</v>
      </c>
      <c r="H76" s="85">
        <f>G76*$E$17</f>
        <v>0</v>
      </c>
      <c r="I76" s="87">
        <f t="shared" ref="I76:I82" si="9">H76/F76</f>
        <v>0</v>
      </c>
      <c r="J76" s="86">
        <v>0</v>
      </c>
      <c r="K76" s="85">
        <f>J76*$E$17</f>
        <v>0</v>
      </c>
      <c r="L76" s="87">
        <f t="shared" ref="L76:L82" si="10">K76/F76</f>
        <v>0</v>
      </c>
      <c r="M76" s="86">
        <v>0</v>
      </c>
      <c r="N76" s="85">
        <f>M76*$E$17</f>
        <v>0</v>
      </c>
      <c r="O76" s="88">
        <f t="shared" ref="O76:O82" si="11">N76/F76</f>
        <v>0</v>
      </c>
      <c r="P76">
        <v>6</v>
      </c>
      <c r="Q76">
        <f>(D76/P76)</f>
        <v>0</v>
      </c>
      <c r="S76">
        <v>0.65</v>
      </c>
      <c r="T76" t="s">
        <v>45</v>
      </c>
    </row>
    <row r="77" spans="3:20" x14ac:dyDescent="0.25">
      <c r="C77" s="31">
        <v>50</v>
      </c>
      <c r="D77" s="36">
        <v>0.05</v>
      </c>
      <c r="E77" s="33">
        <f t="shared" ref="E77:E82" si="12">($E$13-D77)</f>
        <v>5.95</v>
      </c>
      <c r="F77" s="33">
        <f t="shared" ref="F77:F82" si="13">E77*$E$13</f>
        <v>35.700000000000003</v>
      </c>
      <c r="G77" s="33">
        <v>48</v>
      </c>
      <c r="H77" s="36">
        <f t="shared" ref="H77:H82" si="14">G77*$E$17</f>
        <v>12.192</v>
      </c>
      <c r="I77" s="78">
        <f t="shared" si="9"/>
        <v>0.3415126050420168</v>
      </c>
      <c r="J77" s="33">
        <v>87</v>
      </c>
      <c r="K77" s="36">
        <f t="shared" ref="K77:K82" si="15">J77*$E$17</f>
        <v>22.097999999999999</v>
      </c>
      <c r="L77" s="78">
        <f t="shared" si="10"/>
        <v>0.61899159663865544</v>
      </c>
      <c r="M77" s="33">
        <v>114</v>
      </c>
      <c r="N77" s="36">
        <f t="shared" ref="N77:N82" si="16">M77*$E$17</f>
        <v>28.956</v>
      </c>
      <c r="O77" s="37">
        <f t="shared" si="11"/>
        <v>0.81109243697478983</v>
      </c>
      <c r="P77">
        <v>6</v>
      </c>
      <c r="Q77">
        <f t="shared" ref="Q77:Q82" si="17">(D77/P77)</f>
        <v>8.3333333333333332E-3</v>
      </c>
      <c r="S77">
        <v>1.1499999999999999</v>
      </c>
      <c r="T77" t="s">
        <v>47</v>
      </c>
    </row>
    <row r="78" spans="3:20" x14ac:dyDescent="0.25">
      <c r="C78" s="31">
        <v>100</v>
      </c>
      <c r="D78" s="36">
        <v>0.1</v>
      </c>
      <c r="E78" s="33">
        <f t="shared" si="12"/>
        <v>5.9</v>
      </c>
      <c r="F78" s="33">
        <f t="shared" si="13"/>
        <v>35.400000000000006</v>
      </c>
      <c r="G78" s="33">
        <v>73</v>
      </c>
      <c r="H78" s="36">
        <f t="shared" si="14"/>
        <v>18.542000000000002</v>
      </c>
      <c r="I78" s="78">
        <f t="shared" si="9"/>
        <v>0.52378531073446322</v>
      </c>
      <c r="J78" s="33">
        <v>131</v>
      </c>
      <c r="K78" s="36">
        <f t="shared" si="15"/>
        <v>33.274000000000001</v>
      </c>
      <c r="L78" s="78">
        <f t="shared" si="10"/>
        <v>0.93994350282485861</v>
      </c>
      <c r="M78" s="33">
        <v>182</v>
      </c>
      <c r="N78" s="36">
        <f t="shared" si="16"/>
        <v>46.228000000000002</v>
      </c>
      <c r="O78" s="37">
        <f t="shared" si="11"/>
        <v>1.3058757062146891</v>
      </c>
      <c r="P78">
        <v>6</v>
      </c>
      <c r="Q78">
        <f t="shared" si="17"/>
        <v>1.6666666666666666E-2</v>
      </c>
      <c r="S78">
        <v>1.65</v>
      </c>
      <c r="T78" t="s">
        <v>48</v>
      </c>
    </row>
    <row r="79" spans="3:20" x14ac:dyDescent="0.25">
      <c r="C79" s="31">
        <v>150</v>
      </c>
      <c r="D79" s="36">
        <v>0.15</v>
      </c>
      <c r="E79" s="33">
        <f t="shared" si="12"/>
        <v>5.85</v>
      </c>
      <c r="F79" s="33">
        <f t="shared" si="13"/>
        <v>35.099999999999994</v>
      </c>
      <c r="G79" s="33">
        <v>85</v>
      </c>
      <c r="H79" s="36">
        <f t="shared" si="14"/>
        <v>21.59</v>
      </c>
      <c r="I79" s="78">
        <f t="shared" si="9"/>
        <v>0.61509971509971517</v>
      </c>
      <c r="J79" s="33">
        <v>162</v>
      </c>
      <c r="K79" s="36">
        <f t="shared" si="15"/>
        <v>41.148000000000003</v>
      </c>
      <c r="L79" s="78">
        <f t="shared" si="10"/>
        <v>1.1723076923076925</v>
      </c>
      <c r="M79" s="33">
        <v>223</v>
      </c>
      <c r="N79" s="36">
        <f t="shared" si="16"/>
        <v>56.642000000000003</v>
      </c>
      <c r="O79" s="37">
        <f t="shared" si="11"/>
        <v>1.613732193732194</v>
      </c>
      <c r="P79">
        <v>6</v>
      </c>
      <c r="Q79">
        <f t="shared" si="17"/>
        <v>2.4999999999999998E-2</v>
      </c>
    </row>
    <row r="80" spans="3:20" x14ac:dyDescent="0.25">
      <c r="C80" s="31">
        <v>200</v>
      </c>
      <c r="D80" s="36">
        <v>0.2</v>
      </c>
      <c r="E80" s="33">
        <f t="shared" si="12"/>
        <v>5.8</v>
      </c>
      <c r="F80" s="33">
        <f t="shared" si="13"/>
        <v>34.799999999999997</v>
      </c>
      <c r="G80" s="33">
        <v>78</v>
      </c>
      <c r="H80" s="36">
        <f t="shared" si="14"/>
        <v>19.812000000000001</v>
      </c>
      <c r="I80" s="78">
        <f t="shared" si="9"/>
        <v>0.56931034482758625</v>
      </c>
      <c r="J80" s="33">
        <v>175</v>
      </c>
      <c r="K80" s="36">
        <f t="shared" si="15"/>
        <v>44.45</v>
      </c>
      <c r="L80" s="78">
        <f t="shared" si="10"/>
        <v>1.2772988505747129</v>
      </c>
      <c r="M80" s="33">
        <v>235</v>
      </c>
      <c r="N80" s="36">
        <f t="shared" si="16"/>
        <v>59.69</v>
      </c>
      <c r="O80" s="37">
        <f t="shared" si="11"/>
        <v>1.7152298850574714</v>
      </c>
      <c r="P80">
        <v>6</v>
      </c>
      <c r="Q80">
        <f t="shared" si="17"/>
        <v>3.3333333333333333E-2</v>
      </c>
    </row>
    <row r="81" spans="3:17" x14ac:dyDescent="0.25">
      <c r="C81" s="31">
        <v>250</v>
      </c>
      <c r="D81" s="36">
        <v>0.25</v>
      </c>
      <c r="E81" s="33">
        <f t="shared" si="12"/>
        <v>5.75</v>
      </c>
      <c r="F81" s="33">
        <f t="shared" si="13"/>
        <v>34.5</v>
      </c>
      <c r="G81" s="33">
        <v>0</v>
      </c>
      <c r="H81" s="36">
        <f t="shared" si="14"/>
        <v>0</v>
      </c>
      <c r="I81" s="78">
        <f t="shared" si="9"/>
        <v>0</v>
      </c>
      <c r="J81" s="33">
        <v>169</v>
      </c>
      <c r="K81" s="36">
        <f t="shared" si="15"/>
        <v>42.926000000000002</v>
      </c>
      <c r="L81" s="78">
        <f t="shared" si="10"/>
        <v>1.2442318840579711</v>
      </c>
      <c r="M81" s="33">
        <v>232</v>
      </c>
      <c r="N81" s="36">
        <f t="shared" si="16"/>
        <v>58.927999999999997</v>
      </c>
      <c r="O81" s="37">
        <f t="shared" si="11"/>
        <v>1.7080579710144927</v>
      </c>
      <c r="P81">
        <v>6</v>
      </c>
      <c r="Q81">
        <f t="shared" si="17"/>
        <v>4.1666666666666664E-2</v>
      </c>
    </row>
    <row r="82" spans="3:17" ht="15.75" thickBot="1" x14ac:dyDescent="0.3">
      <c r="C82" s="31">
        <v>300</v>
      </c>
      <c r="D82" s="36">
        <v>0.3</v>
      </c>
      <c r="E82" s="33">
        <f t="shared" si="12"/>
        <v>5.7</v>
      </c>
      <c r="F82" s="33">
        <f t="shared" si="13"/>
        <v>34.200000000000003</v>
      </c>
      <c r="G82" s="33">
        <v>0</v>
      </c>
      <c r="H82" s="79">
        <f t="shared" si="14"/>
        <v>0</v>
      </c>
      <c r="I82" s="78">
        <f t="shared" si="9"/>
        <v>0</v>
      </c>
      <c r="J82" s="33">
        <v>0</v>
      </c>
      <c r="K82" s="79">
        <f t="shared" si="15"/>
        <v>0</v>
      </c>
      <c r="L82" s="78">
        <f t="shared" si="10"/>
        <v>0</v>
      </c>
      <c r="M82" s="33">
        <v>0</v>
      </c>
      <c r="N82" s="79">
        <f t="shared" si="16"/>
        <v>0</v>
      </c>
      <c r="O82" s="37">
        <f t="shared" si="11"/>
        <v>0</v>
      </c>
      <c r="P82">
        <v>6</v>
      </c>
      <c r="Q82">
        <f t="shared" si="17"/>
        <v>4.9999999999999996E-2</v>
      </c>
    </row>
    <row r="83" spans="3:17" ht="16.5" thickBot="1" x14ac:dyDescent="0.3">
      <c r="C83" s="50"/>
      <c r="D83" s="51"/>
      <c r="E83" s="51"/>
      <c r="F83" s="51"/>
      <c r="G83" s="56"/>
      <c r="H83" s="89" t="s">
        <v>28</v>
      </c>
      <c r="I83" s="90">
        <f>MAX(I76:I82)</f>
        <v>0.61509971509971517</v>
      </c>
      <c r="J83" s="58"/>
      <c r="K83" s="89" t="s">
        <v>28</v>
      </c>
      <c r="L83" s="91">
        <f>MAX(L76:L82)</f>
        <v>1.2772988505747129</v>
      </c>
      <c r="M83" s="58"/>
      <c r="N83" s="89" t="s">
        <v>28</v>
      </c>
      <c r="O83" s="91">
        <f>MAX(O76:O82)</f>
        <v>1.7152298850574714</v>
      </c>
    </row>
    <row r="85" spans="3:17" ht="15.75" thickBot="1" x14ac:dyDescent="0.3"/>
    <row r="86" spans="3:17" ht="19.5" thickBot="1" x14ac:dyDescent="0.35">
      <c r="C86" s="52" t="s">
        <v>29</v>
      </c>
      <c r="D86" s="53" t="s">
        <v>30</v>
      </c>
    </row>
    <row r="87" spans="3:17" x14ac:dyDescent="0.25">
      <c r="C87" s="14">
        <v>0</v>
      </c>
      <c r="D87" s="15">
        <v>0</v>
      </c>
      <c r="F87" s="54" t="s">
        <v>37</v>
      </c>
      <c r="G87" s="63">
        <v>1.0518000000000001</v>
      </c>
    </row>
    <row r="88" spans="3:17" ht="15.75" thickBot="1" x14ac:dyDescent="0.3">
      <c r="C88" s="14">
        <v>0.65</v>
      </c>
      <c r="D88" s="17">
        <f>I83</f>
        <v>0.61509971509971517</v>
      </c>
      <c r="F88" s="55" t="s">
        <v>38</v>
      </c>
      <c r="G88" s="64">
        <f>DEGREES((ATAN(G87)))</f>
        <v>46.446189232986349</v>
      </c>
    </row>
    <row r="89" spans="3:17" x14ac:dyDescent="0.25">
      <c r="C89" s="14">
        <v>1.1499999999999999</v>
      </c>
      <c r="D89" s="17">
        <f>L83</f>
        <v>1.2772988505747129</v>
      </c>
    </row>
    <row r="90" spans="3:17" ht="15.75" thickBot="1" x14ac:dyDescent="0.3">
      <c r="C90" s="19">
        <v>1.65</v>
      </c>
      <c r="D90" s="20">
        <f>O83</f>
        <v>1.7152298850574714</v>
      </c>
      <c r="G90" t="s">
        <v>41</v>
      </c>
    </row>
  </sheetData>
  <mergeCells count="40">
    <mergeCell ref="C20:D20"/>
    <mergeCell ref="K2:N2"/>
    <mergeCell ref="C7:F7"/>
    <mergeCell ref="C11:F11"/>
    <mergeCell ref="C12:F12"/>
    <mergeCell ref="C13:D13"/>
    <mergeCell ref="C14:D14"/>
    <mergeCell ref="C15:D15"/>
    <mergeCell ref="C16:D16"/>
    <mergeCell ref="C17:D17"/>
    <mergeCell ref="C18:D18"/>
    <mergeCell ref="C19:D19"/>
    <mergeCell ref="C21:D21"/>
    <mergeCell ref="C23:C24"/>
    <mergeCell ref="D23:D24"/>
    <mergeCell ref="E23:E24"/>
    <mergeCell ref="F23:F24"/>
    <mergeCell ref="J23:L23"/>
    <mergeCell ref="M23:O23"/>
    <mergeCell ref="C33:G33"/>
    <mergeCell ref="G23:I23"/>
    <mergeCell ref="C68:D68"/>
    <mergeCell ref="C58:F58"/>
    <mergeCell ref="C62:F62"/>
    <mergeCell ref="C63:F63"/>
    <mergeCell ref="C64:D64"/>
    <mergeCell ref="C65:D65"/>
    <mergeCell ref="C66:D66"/>
    <mergeCell ref="C67:D67"/>
    <mergeCell ref="C69:D69"/>
    <mergeCell ref="C70:D70"/>
    <mergeCell ref="C71:D71"/>
    <mergeCell ref="C72:D72"/>
    <mergeCell ref="C74:C75"/>
    <mergeCell ref="D74:D75"/>
    <mergeCell ref="E74:E75"/>
    <mergeCell ref="F74:F75"/>
    <mergeCell ref="G74:I74"/>
    <mergeCell ref="J74:L74"/>
    <mergeCell ref="M74:O7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O120"/>
  <sheetViews>
    <sheetView topLeftCell="A95" zoomScale="80" zoomScaleNormal="80" workbookViewId="0">
      <selection activeCell="D23" sqref="D23:D24"/>
    </sheetView>
  </sheetViews>
  <sheetFormatPr defaultRowHeight="15" x14ac:dyDescent="0.25"/>
  <cols>
    <col min="3" max="3" width="11" customWidth="1"/>
    <col min="4" max="4" width="23.28515625" customWidth="1"/>
    <col min="7" max="7" width="12.140625" customWidth="1"/>
    <col min="9" max="9" width="10.5703125" customWidth="1"/>
    <col min="10" max="10" width="12" customWidth="1"/>
    <col min="12" max="12" width="10.5703125" customWidth="1"/>
    <col min="13" max="13" width="12.85546875" customWidth="1"/>
    <col min="15" max="15" width="11.7109375" customWidth="1"/>
  </cols>
  <sheetData>
    <row r="1" spans="3:14" ht="15.75" thickBot="1" x14ac:dyDescent="0.3"/>
    <row r="2" spans="3:14" ht="29.25" thickBot="1" x14ac:dyDescent="0.5">
      <c r="K2" s="177" t="s">
        <v>0</v>
      </c>
      <c r="L2" s="178"/>
      <c r="M2" s="178"/>
      <c r="N2" s="179"/>
    </row>
    <row r="6" spans="3:14" ht="15.75" thickBot="1" x14ac:dyDescent="0.3"/>
    <row r="7" spans="3:14" ht="21.75" thickBot="1" x14ac:dyDescent="0.4">
      <c r="C7" s="180" t="s">
        <v>39</v>
      </c>
      <c r="D7" s="181"/>
      <c r="E7" s="181"/>
      <c r="F7" s="182"/>
    </row>
    <row r="10" spans="3:14" ht="15.75" thickBot="1" x14ac:dyDescent="0.3"/>
    <row r="11" spans="3:14" ht="19.5" thickBot="1" x14ac:dyDescent="0.3">
      <c r="C11" s="183" t="s">
        <v>1</v>
      </c>
      <c r="D11" s="184"/>
      <c r="E11" s="184"/>
      <c r="F11" s="185"/>
    </row>
    <row r="12" spans="3:14" ht="16.5" thickBot="1" x14ac:dyDescent="0.3">
      <c r="C12" s="160" t="s">
        <v>2</v>
      </c>
      <c r="D12" s="161"/>
      <c r="E12" s="161"/>
      <c r="F12" s="162"/>
    </row>
    <row r="13" spans="3:14" ht="15.75" x14ac:dyDescent="0.25">
      <c r="C13" s="163" t="s">
        <v>3</v>
      </c>
      <c r="D13" s="164"/>
      <c r="E13" s="65">
        <v>6</v>
      </c>
      <c r="F13" s="66" t="s">
        <v>4</v>
      </c>
    </row>
    <row r="14" spans="3:14" ht="16.5" thickBot="1" x14ac:dyDescent="0.3">
      <c r="C14" s="143" t="s">
        <v>5</v>
      </c>
      <c r="D14" s="144"/>
      <c r="E14" s="67">
        <v>6</v>
      </c>
      <c r="F14" s="68" t="s">
        <v>4</v>
      </c>
    </row>
    <row r="15" spans="3:14" ht="15.75" customHeight="1" x14ac:dyDescent="0.25">
      <c r="C15" s="165" t="s">
        <v>6</v>
      </c>
      <c r="D15" s="166"/>
      <c r="E15" s="69">
        <v>2</v>
      </c>
      <c r="F15" s="70" t="s">
        <v>4</v>
      </c>
    </row>
    <row r="16" spans="3:14" ht="15.75" customHeight="1" x14ac:dyDescent="0.25">
      <c r="C16" s="167" t="s">
        <v>7</v>
      </c>
      <c r="D16" s="168"/>
      <c r="E16" s="71">
        <v>1.8080000000000001</v>
      </c>
      <c r="F16" s="72" t="s">
        <v>8</v>
      </c>
    </row>
    <row r="17" spans="3:15" ht="15.75" x14ac:dyDescent="0.25">
      <c r="C17" s="141" t="s">
        <v>9</v>
      </c>
      <c r="D17" s="142"/>
      <c r="E17" s="73">
        <v>0.254</v>
      </c>
      <c r="F17" s="72" t="s">
        <v>10</v>
      </c>
    </row>
    <row r="18" spans="3:15" ht="15.75" x14ac:dyDescent="0.25">
      <c r="C18" s="141" t="s">
        <v>11</v>
      </c>
      <c r="D18" s="142"/>
      <c r="E18" s="73">
        <v>0.125</v>
      </c>
      <c r="F18" s="72" t="s">
        <v>12</v>
      </c>
    </row>
    <row r="19" spans="3:15" ht="15.75" x14ac:dyDescent="0.25">
      <c r="C19" s="141" t="s">
        <v>13</v>
      </c>
      <c r="D19" s="142"/>
      <c r="E19" s="73">
        <v>1E-3</v>
      </c>
      <c r="F19" s="72" t="s">
        <v>4</v>
      </c>
    </row>
    <row r="20" spans="3:15" ht="18.75" x14ac:dyDescent="0.25">
      <c r="C20" s="141" t="s">
        <v>14</v>
      </c>
      <c r="D20" s="142"/>
      <c r="E20" s="74">
        <f>(E13*E14*E15)</f>
        <v>72</v>
      </c>
      <c r="F20" s="72" t="s">
        <v>15</v>
      </c>
    </row>
    <row r="21" spans="3:15" ht="15.75" thickBot="1" x14ac:dyDescent="0.3">
      <c r="C21" s="169" t="s">
        <v>16</v>
      </c>
      <c r="D21" s="170"/>
      <c r="E21" s="75">
        <f>(E16*E20)</f>
        <v>130.17600000000002</v>
      </c>
      <c r="F21" s="76" t="s">
        <v>17</v>
      </c>
    </row>
    <row r="22" spans="3:15" ht="15.75" thickBot="1" x14ac:dyDescent="0.3"/>
    <row r="23" spans="3:15" ht="16.5" customHeight="1" x14ac:dyDescent="0.25">
      <c r="C23" s="186" t="s">
        <v>18</v>
      </c>
      <c r="D23" s="188" t="s">
        <v>19</v>
      </c>
      <c r="E23" s="190" t="s">
        <v>20</v>
      </c>
      <c r="F23" s="188" t="s">
        <v>21</v>
      </c>
      <c r="G23" s="194" t="s">
        <v>34</v>
      </c>
      <c r="H23" s="194"/>
      <c r="I23" s="194"/>
      <c r="J23" s="194" t="s">
        <v>35</v>
      </c>
      <c r="K23" s="194"/>
      <c r="L23" s="194"/>
      <c r="M23" s="194" t="s">
        <v>36</v>
      </c>
      <c r="N23" s="194"/>
      <c r="O23" s="195"/>
    </row>
    <row r="24" spans="3:15" ht="47.25" x14ac:dyDescent="0.25">
      <c r="C24" s="187"/>
      <c r="D24" s="189"/>
      <c r="E24" s="191"/>
      <c r="F24" s="189"/>
      <c r="G24" s="111" t="s">
        <v>25</v>
      </c>
      <c r="H24" s="111" t="s">
        <v>26</v>
      </c>
      <c r="I24" s="111" t="s">
        <v>27</v>
      </c>
      <c r="J24" s="111" t="s">
        <v>25</v>
      </c>
      <c r="K24" s="111" t="s">
        <v>26</v>
      </c>
      <c r="L24" s="111" t="s">
        <v>27</v>
      </c>
      <c r="M24" s="111" t="s">
        <v>25</v>
      </c>
      <c r="N24" s="111" t="s">
        <v>26</v>
      </c>
      <c r="O24" s="112" t="s">
        <v>27</v>
      </c>
    </row>
    <row r="25" spans="3:15" x14ac:dyDescent="0.25">
      <c r="C25" s="103">
        <v>0</v>
      </c>
      <c r="D25" s="104">
        <v>0</v>
      </c>
      <c r="E25" s="105">
        <f>($E$13-D25)</f>
        <v>6</v>
      </c>
      <c r="F25" s="105">
        <f>E25*$E$13</f>
        <v>36</v>
      </c>
      <c r="G25" s="105">
        <v>0</v>
      </c>
      <c r="H25" s="104">
        <f>G25*$E$17</f>
        <v>0</v>
      </c>
      <c r="I25" s="106">
        <f t="shared" ref="I25:I32" si="0">H25/F25</f>
        <v>0</v>
      </c>
      <c r="J25" s="105">
        <v>0</v>
      </c>
      <c r="K25" s="104">
        <f>J25*$E$17</f>
        <v>0</v>
      </c>
      <c r="L25" s="106">
        <f t="shared" ref="L25:L31" si="1">K25/F25</f>
        <v>0</v>
      </c>
      <c r="M25" s="105">
        <v>0</v>
      </c>
      <c r="N25" s="104">
        <f>M25*$E$17</f>
        <v>0</v>
      </c>
      <c r="O25" s="107">
        <f t="shared" ref="O25:O32" si="2">N25/F25</f>
        <v>0</v>
      </c>
    </row>
    <row r="26" spans="3:15" x14ac:dyDescent="0.25">
      <c r="C26" s="103">
        <v>50</v>
      </c>
      <c r="D26" s="104">
        <v>0.05</v>
      </c>
      <c r="E26" s="105">
        <f t="shared" ref="E26:E32" si="3">($E$13-D26)</f>
        <v>5.95</v>
      </c>
      <c r="F26" s="105">
        <f t="shared" ref="F26:F32" si="4">E26*$E$13</f>
        <v>35.700000000000003</v>
      </c>
      <c r="G26" s="105">
        <v>49</v>
      </c>
      <c r="H26" s="104">
        <f t="shared" ref="H26:H32" si="5">G26*$E$17</f>
        <v>12.446</v>
      </c>
      <c r="I26" s="106">
        <f t="shared" si="0"/>
        <v>0.34862745098039211</v>
      </c>
      <c r="J26" s="105">
        <v>76</v>
      </c>
      <c r="K26" s="104">
        <f t="shared" ref="K26:K31" si="6">J26*$E$17</f>
        <v>19.304000000000002</v>
      </c>
      <c r="L26" s="106">
        <f t="shared" si="1"/>
        <v>0.54072829131652667</v>
      </c>
      <c r="M26" s="105">
        <v>82</v>
      </c>
      <c r="N26" s="104">
        <f t="shared" ref="N26:N32" si="7">M26*$E$17</f>
        <v>20.827999999999999</v>
      </c>
      <c r="O26" s="107">
        <f t="shared" si="2"/>
        <v>0.5834173669467787</v>
      </c>
    </row>
    <row r="27" spans="3:15" x14ac:dyDescent="0.25">
      <c r="C27" s="103">
        <v>100</v>
      </c>
      <c r="D27" s="104">
        <v>0.1</v>
      </c>
      <c r="E27" s="105">
        <f t="shared" si="3"/>
        <v>5.9</v>
      </c>
      <c r="F27" s="105">
        <f t="shared" si="4"/>
        <v>35.400000000000006</v>
      </c>
      <c r="G27" s="105">
        <v>72</v>
      </c>
      <c r="H27" s="104">
        <f t="shared" si="5"/>
        <v>18.288</v>
      </c>
      <c r="I27" s="106">
        <f t="shared" si="0"/>
        <v>0.51661016949152538</v>
      </c>
      <c r="J27" s="105">
        <v>113</v>
      </c>
      <c r="K27" s="104">
        <f t="shared" si="6"/>
        <v>28.702000000000002</v>
      </c>
      <c r="L27" s="106">
        <f t="shared" si="1"/>
        <v>0.81079096045197729</v>
      </c>
      <c r="M27" s="105">
        <v>141</v>
      </c>
      <c r="N27" s="104">
        <f t="shared" si="7"/>
        <v>35.814</v>
      </c>
      <c r="O27" s="107">
        <f t="shared" si="2"/>
        <v>1.0116949152542372</v>
      </c>
    </row>
    <row r="28" spans="3:15" x14ac:dyDescent="0.25">
      <c r="C28" s="103">
        <v>150</v>
      </c>
      <c r="D28" s="104">
        <v>0.15</v>
      </c>
      <c r="E28" s="105">
        <f t="shared" si="3"/>
        <v>5.85</v>
      </c>
      <c r="F28" s="105">
        <f t="shared" si="4"/>
        <v>35.099999999999994</v>
      </c>
      <c r="G28" s="105">
        <v>73</v>
      </c>
      <c r="H28" s="104">
        <f t="shared" si="5"/>
        <v>18.542000000000002</v>
      </c>
      <c r="I28" s="106">
        <f t="shared" si="0"/>
        <v>0.5282621082621084</v>
      </c>
      <c r="J28" s="105">
        <v>127</v>
      </c>
      <c r="K28" s="104">
        <f t="shared" si="6"/>
        <v>32.258000000000003</v>
      </c>
      <c r="L28" s="106">
        <f t="shared" si="1"/>
        <v>0.91903133903133927</v>
      </c>
      <c r="M28" s="105">
        <v>167</v>
      </c>
      <c r="N28" s="104">
        <f t="shared" si="7"/>
        <v>42.417999999999999</v>
      </c>
      <c r="O28" s="107">
        <f t="shared" si="2"/>
        <v>1.2084900284900286</v>
      </c>
    </row>
    <row r="29" spans="3:15" x14ac:dyDescent="0.25">
      <c r="C29" s="103">
        <v>200</v>
      </c>
      <c r="D29" s="104">
        <v>0.2</v>
      </c>
      <c r="E29" s="105">
        <f t="shared" si="3"/>
        <v>5.8</v>
      </c>
      <c r="F29" s="105">
        <f t="shared" si="4"/>
        <v>34.799999999999997</v>
      </c>
      <c r="G29" s="105">
        <v>74</v>
      </c>
      <c r="H29" s="104">
        <f t="shared" si="5"/>
        <v>18.795999999999999</v>
      </c>
      <c r="I29" s="106">
        <f t="shared" si="0"/>
        <v>0.54011494252873571</v>
      </c>
      <c r="J29" s="105">
        <v>133</v>
      </c>
      <c r="K29" s="104">
        <f t="shared" si="6"/>
        <v>33.782000000000004</v>
      </c>
      <c r="L29" s="106">
        <f t="shared" si="1"/>
        <v>0.97074712643678174</v>
      </c>
      <c r="M29" s="105">
        <v>182</v>
      </c>
      <c r="N29" s="104">
        <f t="shared" si="7"/>
        <v>46.228000000000002</v>
      </c>
      <c r="O29" s="107">
        <f t="shared" si="2"/>
        <v>1.3283908045977013</v>
      </c>
    </row>
    <row r="30" spans="3:15" x14ac:dyDescent="0.25">
      <c r="C30" s="103">
        <v>250</v>
      </c>
      <c r="D30" s="104">
        <v>0.25</v>
      </c>
      <c r="E30" s="105">
        <f t="shared" si="3"/>
        <v>5.75</v>
      </c>
      <c r="F30" s="105">
        <f t="shared" si="4"/>
        <v>34.5</v>
      </c>
      <c r="G30" s="105">
        <v>71</v>
      </c>
      <c r="H30" s="104">
        <f t="shared" si="5"/>
        <v>18.033999999999999</v>
      </c>
      <c r="I30" s="106">
        <f t="shared" si="0"/>
        <v>0.5227246376811594</v>
      </c>
      <c r="J30" s="105">
        <v>141</v>
      </c>
      <c r="K30" s="104">
        <f t="shared" si="6"/>
        <v>35.814</v>
      </c>
      <c r="L30" s="106">
        <f t="shared" si="1"/>
        <v>1.0380869565217392</v>
      </c>
      <c r="M30" s="105">
        <v>191</v>
      </c>
      <c r="N30" s="104">
        <f t="shared" si="7"/>
        <v>48.514000000000003</v>
      </c>
      <c r="O30" s="107">
        <f t="shared" si="2"/>
        <v>1.4062028985507247</v>
      </c>
    </row>
    <row r="31" spans="3:15" x14ac:dyDescent="0.25">
      <c r="C31" s="103">
        <v>300</v>
      </c>
      <c r="D31" s="104">
        <v>0.3</v>
      </c>
      <c r="E31" s="105">
        <f t="shared" si="3"/>
        <v>5.7</v>
      </c>
      <c r="F31" s="105">
        <f t="shared" si="4"/>
        <v>34.200000000000003</v>
      </c>
      <c r="G31" s="105">
        <v>0</v>
      </c>
      <c r="H31" s="104">
        <f t="shared" si="5"/>
        <v>0</v>
      </c>
      <c r="I31" s="106">
        <f t="shared" si="0"/>
        <v>0</v>
      </c>
      <c r="J31" s="105">
        <v>134</v>
      </c>
      <c r="K31" s="104">
        <f t="shared" si="6"/>
        <v>34.036000000000001</v>
      </c>
      <c r="L31" s="106">
        <f t="shared" si="1"/>
        <v>0.99520467836257309</v>
      </c>
      <c r="M31" s="105">
        <v>194</v>
      </c>
      <c r="N31" s="104">
        <f t="shared" si="7"/>
        <v>49.276000000000003</v>
      </c>
      <c r="O31" s="107">
        <f t="shared" si="2"/>
        <v>1.4408187134502923</v>
      </c>
    </row>
    <row r="32" spans="3:15" ht="15.75" thickBot="1" x14ac:dyDescent="0.3">
      <c r="C32" s="103">
        <v>350</v>
      </c>
      <c r="D32" s="105">
        <v>0.35</v>
      </c>
      <c r="E32" s="105">
        <f t="shared" si="3"/>
        <v>5.65</v>
      </c>
      <c r="F32" s="105">
        <f t="shared" si="4"/>
        <v>33.900000000000006</v>
      </c>
      <c r="G32" s="105">
        <v>0</v>
      </c>
      <c r="H32" s="108">
        <f t="shared" si="5"/>
        <v>0</v>
      </c>
      <c r="I32" s="109">
        <f t="shared" si="0"/>
        <v>0</v>
      </c>
      <c r="J32" s="105"/>
      <c r="K32" s="108"/>
      <c r="L32" s="109"/>
      <c r="M32" s="105">
        <v>187</v>
      </c>
      <c r="N32" s="108">
        <f t="shared" si="7"/>
        <v>47.497999999999998</v>
      </c>
      <c r="O32" s="110">
        <f t="shared" si="2"/>
        <v>1.4011209439528021</v>
      </c>
    </row>
    <row r="33" spans="3:15" ht="16.5" thickBot="1" x14ac:dyDescent="0.3">
      <c r="C33" s="151"/>
      <c r="D33" s="152"/>
      <c r="E33" s="152"/>
      <c r="F33" s="152"/>
      <c r="G33" s="153"/>
      <c r="H33" s="113" t="s">
        <v>28</v>
      </c>
      <c r="I33" s="114">
        <f>MAX(I25:I32)</f>
        <v>0.54011494252873571</v>
      </c>
      <c r="J33" s="58"/>
      <c r="K33" s="113" t="s">
        <v>28</v>
      </c>
      <c r="L33" s="114">
        <f>MAX(L25:L32)</f>
        <v>1.0380869565217392</v>
      </c>
      <c r="M33" s="58"/>
      <c r="N33" s="113" t="s">
        <v>28</v>
      </c>
      <c r="O33" s="114">
        <f>MAX(O25:O32)</f>
        <v>1.4408187134502923</v>
      </c>
    </row>
    <row r="35" spans="3:15" ht="15.75" thickBot="1" x14ac:dyDescent="0.3"/>
    <row r="36" spans="3:15" ht="19.5" thickBot="1" x14ac:dyDescent="0.35">
      <c r="C36" s="52" t="s">
        <v>29</v>
      </c>
      <c r="D36" s="53" t="s">
        <v>30</v>
      </c>
    </row>
    <row r="37" spans="3:15" x14ac:dyDescent="0.25">
      <c r="C37" s="47">
        <v>0</v>
      </c>
      <c r="D37" s="57">
        <v>0</v>
      </c>
      <c r="F37" s="54" t="s">
        <v>37</v>
      </c>
      <c r="G37" s="63">
        <v>0.87790000000000001</v>
      </c>
      <c r="N37" s="59"/>
    </row>
    <row r="38" spans="3:15" ht="15.75" thickBot="1" x14ac:dyDescent="0.3">
      <c r="C38" s="47">
        <v>0.65</v>
      </c>
      <c r="D38" s="46">
        <f>I33</f>
        <v>0.54011494252873571</v>
      </c>
      <c r="F38" s="55" t="s">
        <v>38</v>
      </c>
      <c r="G38" s="64">
        <f>DEGREES((ATAN(G37)))</f>
        <v>41.279897078133011</v>
      </c>
    </row>
    <row r="39" spans="3:15" x14ac:dyDescent="0.25">
      <c r="C39" s="47">
        <v>1.1499999999999999</v>
      </c>
      <c r="D39" s="46">
        <f>L33</f>
        <v>1.0380869565217392</v>
      </c>
    </row>
    <row r="40" spans="3:15" ht="15.75" thickBot="1" x14ac:dyDescent="0.3">
      <c r="C40" s="49">
        <v>1.65</v>
      </c>
      <c r="D40" s="48">
        <f>O33</f>
        <v>1.4408187134502923</v>
      </c>
      <c r="M40" s="59"/>
    </row>
    <row r="47" spans="3:15" ht="21" x14ac:dyDescent="0.35">
      <c r="C47" s="196" t="s">
        <v>33</v>
      </c>
      <c r="D47" s="196"/>
    </row>
    <row r="50" spans="3:15" ht="15.75" thickBot="1" x14ac:dyDescent="0.3"/>
    <row r="51" spans="3:15" ht="19.5" thickBot="1" x14ac:dyDescent="0.3">
      <c r="C51" s="197" t="s">
        <v>1</v>
      </c>
      <c r="D51" s="198"/>
      <c r="E51" s="198"/>
      <c r="F51" s="199"/>
    </row>
    <row r="52" spans="3:15" ht="16.5" thickBot="1" x14ac:dyDescent="0.3">
      <c r="C52" s="200" t="s">
        <v>2</v>
      </c>
      <c r="D52" s="201"/>
      <c r="E52" s="201"/>
      <c r="F52" s="202"/>
    </row>
    <row r="53" spans="3:15" ht="15.75" x14ac:dyDescent="0.25">
      <c r="C53" s="203" t="s">
        <v>3</v>
      </c>
      <c r="D53" s="204"/>
      <c r="E53" s="1">
        <v>6</v>
      </c>
      <c r="F53" s="2" t="s">
        <v>4</v>
      </c>
    </row>
    <row r="54" spans="3:15" ht="15.75" x14ac:dyDescent="0.25">
      <c r="C54" s="192" t="s">
        <v>5</v>
      </c>
      <c r="D54" s="193"/>
      <c r="E54" s="3">
        <v>6</v>
      </c>
      <c r="F54" s="4" t="s">
        <v>4</v>
      </c>
    </row>
    <row r="55" spans="3:15" ht="15.75" x14ac:dyDescent="0.25">
      <c r="C55" s="192" t="s">
        <v>6</v>
      </c>
      <c r="D55" s="193"/>
      <c r="E55" s="3">
        <v>2</v>
      </c>
      <c r="F55" s="4" t="s">
        <v>4</v>
      </c>
    </row>
    <row r="56" spans="3:15" ht="15.75" x14ac:dyDescent="0.25">
      <c r="C56" s="205" t="s">
        <v>7</v>
      </c>
      <c r="D56" s="206"/>
      <c r="E56" s="5">
        <v>1.714</v>
      </c>
      <c r="F56" s="4" t="s">
        <v>8</v>
      </c>
    </row>
    <row r="57" spans="3:15" ht="15.75" x14ac:dyDescent="0.25">
      <c r="C57" s="192" t="s">
        <v>9</v>
      </c>
      <c r="D57" s="193"/>
      <c r="E57" s="3">
        <v>0.254</v>
      </c>
      <c r="F57" s="4" t="s">
        <v>10</v>
      </c>
    </row>
    <row r="58" spans="3:15" ht="15.75" x14ac:dyDescent="0.25">
      <c r="C58" s="192" t="s">
        <v>11</v>
      </c>
      <c r="D58" s="193"/>
      <c r="E58" s="3">
        <v>0.125</v>
      </c>
      <c r="F58" s="4" t="s">
        <v>12</v>
      </c>
    </row>
    <row r="59" spans="3:15" ht="15.75" x14ac:dyDescent="0.25">
      <c r="C59" s="192" t="s">
        <v>13</v>
      </c>
      <c r="D59" s="193"/>
      <c r="E59" s="3">
        <v>1E-3</v>
      </c>
      <c r="F59" s="4" t="s">
        <v>4</v>
      </c>
    </row>
    <row r="60" spans="3:15" ht="18.75" x14ac:dyDescent="0.25">
      <c r="C60" s="192" t="s">
        <v>14</v>
      </c>
      <c r="D60" s="193"/>
      <c r="E60" s="6">
        <f>(E53*E54*E55)</f>
        <v>72</v>
      </c>
      <c r="F60" s="4" t="s">
        <v>15</v>
      </c>
    </row>
    <row r="61" spans="3:15" ht="15.75" thickBot="1" x14ac:dyDescent="0.3">
      <c r="C61" s="207" t="s">
        <v>16</v>
      </c>
      <c r="D61" s="208"/>
      <c r="E61" s="7">
        <f>(E56*E60)</f>
        <v>123.408</v>
      </c>
      <c r="F61" s="8" t="s">
        <v>17</v>
      </c>
      <c r="G61">
        <v>0</v>
      </c>
    </row>
    <row r="62" spans="3:15" ht="15.75" thickBot="1" x14ac:dyDescent="0.3"/>
    <row r="63" spans="3:15" ht="16.5" thickBot="1" x14ac:dyDescent="0.3">
      <c r="C63" s="209" t="s">
        <v>18</v>
      </c>
      <c r="D63" s="211" t="s">
        <v>19</v>
      </c>
      <c r="E63" s="213" t="s">
        <v>20</v>
      </c>
      <c r="F63" s="218" t="s">
        <v>21</v>
      </c>
      <c r="G63" s="215" t="s">
        <v>22</v>
      </c>
      <c r="H63" s="216"/>
      <c r="I63" s="217"/>
      <c r="J63" s="215" t="s">
        <v>23</v>
      </c>
      <c r="K63" s="216"/>
      <c r="L63" s="217"/>
      <c r="M63" s="215" t="s">
        <v>24</v>
      </c>
      <c r="N63" s="216"/>
      <c r="O63" s="217"/>
    </row>
    <row r="64" spans="3:15" ht="48" thickBot="1" x14ac:dyDescent="0.3">
      <c r="C64" s="210"/>
      <c r="D64" s="212"/>
      <c r="E64" s="214"/>
      <c r="F64" s="219"/>
      <c r="G64" s="115" t="s">
        <v>25</v>
      </c>
      <c r="H64" s="116" t="s">
        <v>26</v>
      </c>
      <c r="I64" s="117" t="s">
        <v>27</v>
      </c>
      <c r="J64" s="118" t="s">
        <v>25</v>
      </c>
      <c r="K64" s="116" t="s">
        <v>26</v>
      </c>
      <c r="L64" s="119" t="s">
        <v>27</v>
      </c>
      <c r="M64" s="118" t="s">
        <v>25</v>
      </c>
      <c r="N64" s="116" t="s">
        <v>26</v>
      </c>
      <c r="O64" s="119" t="s">
        <v>27</v>
      </c>
    </row>
    <row r="65" spans="3:15" x14ac:dyDescent="0.25">
      <c r="C65" s="23">
        <v>0</v>
      </c>
      <c r="D65" s="24">
        <v>0</v>
      </c>
      <c r="E65" s="25">
        <f>($E$13-D65)</f>
        <v>6</v>
      </c>
      <c r="F65" s="26">
        <f>E65*$E$13</f>
        <v>36</v>
      </c>
      <c r="G65" s="30"/>
      <c r="H65" s="27">
        <f>G65*$E$17</f>
        <v>0</v>
      </c>
      <c r="I65" s="29">
        <f t="shared" ref="I65:I71" si="8">H65/F65</f>
        <v>0</v>
      </c>
      <c r="J65" s="28">
        <v>0</v>
      </c>
      <c r="K65" s="27">
        <f>J65*$E$17</f>
        <v>0</v>
      </c>
      <c r="L65" s="29">
        <f t="shared" ref="L65:L72" si="9">K65/F65</f>
        <v>0</v>
      </c>
      <c r="M65" s="30"/>
      <c r="N65" s="27">
        <f>M65*$E$17</f>
        <v>0</v>
      </c>
      <c r="O65" s="29">
        <f t="shared" ref="O65:O72" si="10">N65/F65</f>
        <v>0</v>
      </c>
    </row>
    <row r="66" spans="3:15" x14ac:dyDescent="0.25">
      <c r="C66" s="31">
        <v>50</v>
      </c>
      <c r="D66" s="32">
        <v>0.05</v>
      </c>
      <c r="E66" s="33">
        <f t="shared" ref="E66:E73" si="11">($E$13-D66)</f>
        <v>5.95</v>
      </c>
      <c r="F66" s="34">
        <f t="shared" ref="F66:F73" si="12">E66*$E$13</f>
        <v>35.700000000000003</v>
      </c>
      <c r="G66" s="35"/>
      <c r="H66" s="36">
        <f t="shared" ref="H66:H71" si="13">G66*$E$17</f>
        <v>0</v>
      </c>
      <c r="I66" s="37">
        <f t="shared" si="8"/>
        <v>0</v>
      </c>
      <c r="J66" s="38">
        <v>59</v>
      </c>
      <c r="K66" s="27">
        <v>13</v>
      </c>
      <c r="L66" s="37">
        <f t="shared" si="9"/>
        <v>0.36414565826330531</v>
      </c>
      <c r="M66" s="35"/>
      <c r="N66" s="27">
        <f t="shared" ref="N66:N72" si="14">M66*$E$17</f>
        <v>0</v>
      </c>
      <c r="O66" s="37">
        <f t="shared" si="10"/>
        <v>0</v>
      </c>
    </row>
    <row r="67" spans="3:15" x14ac:dyDescent="0.25">
      <c r="C67" s="31">
        <v>100</v>
      </c>
      <c r="D67" s="32">
        <v>0.1</v>
      </c>
      <c r="E67" s="33">
        <f t="shared" si="11"/>
        <v>5.9</v>
      </c>
      <c r="F67" s="34">
        <f t="shared" si="12"/>
        <v>35.400000000000006</v>
      </c>
      <c r="G67" s="35"/>
      <c r="H67" s="36">
        <f t="shared" si="13"/>
        <v>0</v>
      </c>
      <c r="I67" s="37">
        <f t="shared" si="8"/>
        <v>0</v>
      </c>
      <c r="J67" s="38">
        <v>89</v>
      </c>
      <c r="K67" s="27">
        <v>15</v>
      </c>
      <c r="L67" s="37">
        <f t="shared" si="9"/>
        <v>0.42372881355932196</v>
      </c>
      <c r="M67" s="35"/>
      <c r="N67" s="27">
        <f t="shared" si="14"/>
        <v>0</v>
      </c>
      <c r="O67" s="37">
        <f t="shared" si="10"/>
        <v>0</v>
      </c>
    </row>
    <row r="68" spans="3:15" x14ac:dyDescent="0.25">
      <c r="C68" s="31">
        <v>150</v>
      </c>
      <c r="D68" s="32">
        <v>0.15</v>
      </c>
      <c r="E68" s="33">
        <f t="shared" si="11"/>
        <v>5.85</v>
      </c>
      <c r="F68" s="34">
        <f t="shared" si="12"/>
        <v>35.099999999999994</v>
      </c>
      <c r="G68" s="35"/>
      <c r="H68" s="36">
        <f t="shared" si="13"/>
        <v>0</v>
      </c>
      <c r="I68" s="37">
        <f t="shared" si="8"/>
        <v>0</v>
      </c>
      <c r="J68" s="38">
        <v>106</v>
      </c>
      <c r="K68" s="27">
        <v>16</v>
      </c>
      <c r="L68" s="37">
        <f t="shared" si="9"/>
        <v>0.4558404558404559</v>
      </c>
      <c r="M68" s="35"/>
      <c r="N68" s="27">
        <f t="shared" si="14"/>
        <v>0</v>
      </c>
      <c r="O68" s="37">
        <f t="shared" si="10"/>
        <v>0</v>
      </c>
    </row>
    <row r="69" spans="3:15" x14ac:dyDescent="0.25">
      <c r="C69" s="31">
        <v>200</v>
      </c>
      <c r="D69" s="32">
        <v>0.2</v>
      </c>
      <c r="E69" s="33">
        <f t="shared" si="11"/>
        <v>5.8</v>
      </c>
      <c r="F69" s="34">
        <f t="shared" si="12"/>
        <v>34.799999999999997</v>
      </c>
      <c r="G69" s="35"/>
      <c r="H69" s="36">
        <f t="shared" si="13"/>
        <v>0</v>
      </c>
      <c r="I69" s="37">
        <f t="shared" si="8"/>
        <v>0</v>
      </c>
      <c r="J69" s="38">
        <v>116</v>
      </c>
      <c r="K69" s="27">
        <f>J69*$E$17</f>
        <v>29.463999999999999</v>
      </c>
      <c r="L69" s="37">
        <f t="shared" si="9"/>
        <v>0.84666666666666668</v>
      </c>
      <c r="M69" s="35"/>
      <c r="N69" s="27">
        <f t="shared" si="14"/>
        <v>0</v>
      </c>
      <c r="O69" s="37">
        <f t="shared" si="10"/>
        <v>0</v>
      </c>
    </row>
    <row r="70" spans="3:15" x14ac:dyDescent="0.25">
      <c r="C70" s="31">
        <v>250</v>
      </c>
      <c r="D70" s="32">
        <v>0.25</v>
      </c>
      <c r="E70" s="33">
        <f t="shared" si="11"/>
        <v>5.75</v>
      </c>
      <c r="F70" s="34">
        <f t="shared" si="12"/>
        <v>34.5</v>
      </c>
      <c r="G70" s="35"/>
      <c r="H70" s="36">
        <f t="shared" si="13"/>
        <v>0</v>
      </c>
      <c r="I70" s="37">
        <f t="shared" si="8"/>
        <v>0</v>
      </c>
      <c r="J70" s="38">
        <v>120</v>
      </c>
      <c r="K70" s="27">
        <f>J70*$E$17</f>
        <v>30.48</v>
      </c>
      <c r="L70" s="37">
        <f t="shared" si="9"/>
        <v>0.88347826086956527</v>
      </c>
      <c r="M70" s="35"/>
      <c r="N70" s="27">
        <f t="shared" si="14"/>
        <v>0</v>
      </c>
      <c r="O70" s="37">
        <f t="shared" si="10"/>
        <v>0</v>
      </c>
    </row>
    <row r="71" spans="3:15" x14ac:dyDescent="0.25">
      <c r="C71" s="31">
        <v>300</v>
      </c>
      <c r="D71" s="32">
        <v>0.3</v>
      </c>
      <c r="E71" s="33">
        <f t="shared" si="11"/>
        <v>5.7</v>
      </c>
      <c r="F71" s="34">
        <f t="shared" si="12"/>
        <v>34.200000000000003</v>
      </c>
      <c r="G71" s="35"/>
      <c r="H71" s="36">
        <f t="shared" si="13"/>
        <v>0</v>
      </c>
      <c r="I71" s="37">
        <f t="shared" si="8"/>
        <v>0</v>
      </c>
      <c r="J71" s="38">
        <v>118</v>
      </c>
      <c r="K71" s="27">
        <f>J71*$E$17</f>
        <v>29.972000000000001</v>
      </c>
      <c r="L71" s="37">
        <f t="shared" si="9"/>
        <v>0.87637426900584792</v>
      </c>
      <c r="M71" s="35"/>
      <c r="N71" s="27">
        <f t="shared" si="14"/>
        <v>0</v>
      </c>
      <c r="O71" s="37">
        <f t="shared" si="10"/>
        <v>0</v>
      </c>
    </row>
    <row r="72" spans="3:15" x14ac:dyDescent="0.25">
      <c r="C72" s="31">
        <v>350</v>
      </c>
      <c r="D72" s="32">
        <v>0.35</v>
      </c>
      <c r="E72" s="33">
        <f t="shared" si="11"/>
        <v>5.65</v>
      </c>
      <c r="F72" s="34">
        <f t="shared" si="12"/>
        <v>33.900000000000006</v>
      </c>
      <c r="G72" s="35"/>
      <c r="H72" s="36"/>
      <c r="I72" s="37"/>
      <c r="J72" s="38">
        <v>0</v>
      </c>
      <c r="K72" s="27">
        <f>J72*$E$17</f>
        <v>0</v>
      </c>
      <c r="L72" s="37">
        <f t="shared" si="9"/>
        <v>0</v>
      </c>
      <c r="M72" s="35"/>
      <c r="N72" s="36">
        <f t="shared" si="14"/>
        <v>0</v>
      </c>
      <c r="O72" s="37">
        <f t="shared" si="10"/>
        <v>0</v>
      </c>
    </row>
    <row r="73" spans="3:15" x14ac:dyDescent="0.25">
      <c r="C73" s="31">
        <v>400</v>
      </c>
      <c r="D73" s="32">
        <v>0.4</v>
      </c>
      <c r="E73" s="33">
        <f t="shared" si="11"/>
        <v>5.6</v>
      </c>
      <c r="F73" s="34">
        <f t="shared" si="12"/>
        <v>33.599999999999994</v>
      </c>
      <c r="G73" s="35"/>
      <c r="H73" s="36"/>
      <c r="I73" s="37"/>
      <c r="J73" s="38"/>
      <c r="K73" s="36"/>
      <c r="L73" s="37"/>
      <c r="M73" s="35"/>
      <c r="N73" s="36"/>
      <c r="O73" s="37"/>
    </row>
    <row r="74" spans="3:15" ht="15.75" thickBot="1" x14ac:dyDescent="0.3">
      <c r="C74" s="39"/>
      <c r="D74" s="40"/>
      <c r="E74" s="41"/>
      <c r="F74" s="42"/>
      <c r="G74" s="43"/>
      <c r="H74" s="41"/>
      <c r="I74" s="44"/>
      <c r="J74" s="45"/>
      <c r="K74" s="41"/>
      <c r="L74" s="44"/>
      <c r="M74" s="43"/>
      <c r="N74" s="41"/>
      <c r="O74" s="44"/>
    </row>
    <row r="75" spans="3:15" ht="16.5" thickBot="1" x14ac:dyDescent="0.3">
      <c r="C75" s="9"/>
      <c r="D75" s="10"/>
      <c r="E75" s="10"/>
      <c r="F75" s="10"/>
      <c r="G75" s="10"/>
      <c r="H75" s="11" t="s">
        <v>28</v>
      </c>
      <c r="I75" s="21">
        <f>MAX(I65:I74)</f>
        <v>0</v>
      </c>
      <c r="J75" s="10"/>
      <c r="K75" s="11" t="s">
        <v>28</v>
      </c>
      <c r="L75" s="21">
        <f>MAX(L65:L74)</f>
        <v>0.88347826086956527</v>
      </c>
      <c r="M75" s="10"/>
      <c r="N75" s="11" t="s">
        <v>28</v>
      </c>
      <c r="O75" s="22">
        <f>MAX(O65:O74)</f>
        <v>0</v>
      </c>
    </row>
    <row r="77" spans="3:15" ht="15.75" thickBot="1" x14ac:dyDescent="0.3"/>
    <row r="78" spans="3:15" ht="18.75" x14ac:dyDescent="0.3">
      <c r="C78" s="12" t="s">
        <v>29</v>
      </c>
      <c r="D78" s="13" t="s">
        <v>30</v>
      </c>
    </row>
    <row r="79" spans="3:15" x14ac:dyDescent="0.25">
      <c r="C79" s="14">
        <v>0</v>
      </c>
      <c r="D79" s="15">
        <v>0</v>
      </c>
      <c r="F79" t="s">
        <v>31</v>
      </c>
      <c r="G79" s="16">
        <v>0.76280000000000003</v>
      </c>
    </row>
    <row r="80" spans="3:15" x14ac:dyDescent="0.25">
      <c r="C80" s="14"/>
      <c r="D80" s="17"/>
      <c r="F80" t="s">
        <v>32</v>
      </c>
      <c r="G80" s="18">
        <f>DEGREES((ATAN(G79)))</f>
        <v>37.336388182447443</v>
      </c>
    </row>
    <row r="81" spans="3:6" x14ac:dyDescent="0.25">
      <c r="C81" s="14">
        <v>1.1499999999999999</v>
      </c>
      <c r="D81" s="17">
        <f>L75</f>
        <v>0.88347826086956527</v>
      </c>
    </row>
    <row r="82" spans="3:6" ht="15.75" thickBot="1" x14ac:dyDescent="0.3">
      <c r="C82" s="19"/>
      <c r="D82" s="20"/>
    </row>
    <row r="87" spans="3:6" ht="15.75" thickBot="1" x14ac:dyDescent="0.3"/>
    <row r="88" spans="3:6" ht="21.75" thickBot="1" x14ac:dyDescent="0.4">
      <c r="C88" s="154" t="s">
        <v>40</v>
      </c>
      <c r="D88" s="155"/>
      <c r="E88" s="155"/>
      <c r="F88" s="156"/>
    </row>
    <row r="91" spans="3:6" ht="15.75" thickBot="1" x14ac:dyDescent="0.3"/>
    <row r="92" spans="3:6" ht="16.5" thickBot="1" x14ac:dyDescent="0.3">
      <c r="C92" s="157" t="s">
        <v>1</v>
      </c>
      <c r="D92" s="158"/>
      <c r="E92" s="158"/>
      <c r="F92" s="159"/>
    </row>
    <row r="93" spans="3:6" ht="16.5" thickBot="1" x14ac:dyDescent="0.3">
      <c r="C93" s="160" t="s">
        <v>2</v>
      </c>
      <c r="D93" s="161"/>
      <c r="E93" s="161"/>
      <c r="F93" s="162"/>
    </row>
    <row r="94" spans="3:6" ht="15.75" x14ac:dyDescent="0.25">
      <c r="C94" s="163" t="s">
        <v>3</v>
      </c>
      <c r="D94" s="164"/>
      <c r="E94" s="92">
        <v>6</v>
      </c>
      <c r="F94" s="70" t="s">
        <v>4</v>
      </c>
    </row>
    <row r="95" spans="3:6" ht="16.5" thickBot="1" x14ac:dyDescent="0.3">
      <c r="C95" s="143" t="s">
        <v>5</v>
      </c>
      <c r="D95" s="144"/>
      <c r="E95" s="93">
        <v>6</v>
      </c>
      <c r="F95" s="68" t="s">
        <v>4</v>
      </c>
    </row>
    <row r="96" spans="3:6" ht="15.75" x14ac:dyDescent="0.25">
      <c r="C96" s="165" t="s">
        <v>6</v>
      </c>
      <c r="D96" s="166"/>
      <c r="E96" s="92">
        <v>2</v>
      </c>
      <c r="F96" s="70" t="s">
        <v>4</v>
      </c>
    </row>
    <row r="97" spans="3:15" ht="15.75" x14ac:dyDescent="0.25">
      <c r="C97" s="167" t="s">
        <v>7</v>
      </c>
      <c r="D97" s="168"/>
      <c r="E97" s="94">
        <v>1.851</v>
      </c>
      <c r="F97" s="72" t="s">
        <v>8</v>
      </c>
    </row>
    <row r="98" spans="3:15" ht="15.75" x14ac:dyDescent="0.25">
      <c r="C98" s="141" t="s">
        <v>9</v>
      </c>
      <c r="D98" s="142"/>
      <c r="E98" s="95">
        <v>0.254</v>
      </c>
      <c r="F98" s="72" t="s">
        <v>10</v>
      </c>
    </row>
    <row r="99" spans="3:15" ht="15.75" x14ac:dyDescent="0.25">
      <c r="C99" s="141" t="s">
        <v>11</v>
      </c>
      <c r="D99" s="142"/>
      <c r="E99" s="95">
        <v>0.125</v>
      </c>
      <c r="F99" s="72" t="s">
        <v>12</v>
      </c>
    </row>
    <row r="100" spans="3:15" ht="15.75" x14ac:dyDescent="0.25">
      <c r="C100" s="141" t="s">
        <v>13</v>
      </c>
      <c r="D100" s="142"/>
      <c r="E100" s="95">
        <v>1E-3</v>
      </c>
      <c r="F100" s="72" t="s">
        <v>4</v>
      </c>
    </row>
    <row r="101" spans="3:15" ht="18.75" x14ac:dyDescent="0.25">
      <c r="C101" s="141" t="s">
        <v>14</v>
      </c>
      <c r="D101" s="142"/>
      <c r="E101" s="96">
        <f>(E94*E95*E96)</f>
        <v>72</v>
      </c>
      <c r="F101" s="72" t="s">
        <v>15</v>
      </c>
    </row>
    <row r="102" spans="3:15" ht="16.5" thickBot="1" x14ac:dyDescent="0.3">
      <c r="C102" s="143" t="s">
        <v>16</v>
      </c>
      <c r="D102" s="144"/>
      <c r="E102" s="97">
        <f>(E97*E101)</f>
        <v>133.27199999999999</v>
      </c>
      <c r="F102" s="68" t="s">
        <v>17</v>
      </c>
    </row>
    <row r="103" spans="3:15" ht="15.75" thickBot="1" x14ac:dyDescent="0.3">
      <c r="G103" s="62"/>
    </row>
    <row r="104" spans="3:15" ht="16.5" thickBot="1" x14ac:dyDescent="0.3">
      <c r="C104" s="209" t="s">
        <v>18</v>
      </c>
      <c r="D104" s="211" t="s">
        <v>19</v>
      </c>
      <c r="E104" s="213" t="s">
        <v>20</v>
      </c>
      <c r="F104" s="218" t="s">
        <v>21</v>
      </c>
      <c r="G104" s="221" t="s">
        <v>34</v>
      </c>
      <c r="H104" s="222"/>
      <c r="I104" s="223"/>
      <c r="J104" s="221" t="s">
        <v>35</v>
      </c>
      <c r="K104" s="222"/>
      <c r="L104" s="223"/>
      <c r="M104" s="221" t="s">
        <v>36</v>
      </c>
      <c r="N104" s="222"/>
      <c r="O104" s="223"/>
    </row>
    <row r="105" spans="3:15" ht="48" thickBot="1" x14ac:dyDescent="0.3">
      <c r="C105" s="224"/>
      <c r="D105" s="225"/>
      <c r="E105" s="226"/>
      <c r="F105" s="220"/>
      <c r="G105" s="120" t="s">
        <v>25</v>
      </c>
      <c r="H105" s="121" t="s">
        <v>26</v>
      </c>
      <c r="I105" s="122" t="s">
        <v>27</v>
      </c>
      <c r="J105" s="123" t="s">
        <v>25</v>
      </c>
      <c r="K105" s="124" t="s">
        <v>26</v>
      </c>
      <c r="L105" s="125" t="s">
        <v>27</v>
      </c>
      <c r="M105" s="123" t="s">
        <v>25</v>
      </c>
      <c r="N105" s="124" t="s">
        <v>26</v>
      </c>
      <c r="O105" s="125" t="s">
        <v>27</v>
      </c>
    </row>
    <row r="106" spans="3:15" x14ac:dyDescent="0.25">
      <c r="C106" s="126">
        <v>0</v>
      </c>
      <c r="D106" s="127">
        <v>0</v>
      </c>
      <c r="E106" s="128">
        <f>($E$13-D106)</f>
        <v>6</v>
      </c>
      <c r="F106" s="128">
        <f>E106*$E$13</f>
        <v>36</v>
      </c>
      <c r="G106" s="128">
        <v>0</v>
      </c>
      <c r="H106" s="127">
        <f>G106*$E$17</f>
        <v>0</v>
      </c>
      <c r="I106" s="129">
        <f t="shared" ref="I106:I112" si="15">H106/F106</f>
        <v>0</v>
      </c>
      <c r="J106" s="128">
        <v>0</v>
      </c>
      <c r="K106" s="127">
        <f>J106*$E$17</f>
        <v>0</v>
      </c>
      <c r="L106" s="129">
        <f t="shared" ref="L106:L112" si="16">K106/F106</f>
        <v>0</v>
      </c>
      <c r="M106" s="128">
        <v>0</v>
      </c>
      <c r="N106" s="127">
        <f>M106*$E$17</f>
        <v>0</v>
      </c>
      <c r="O106" s="130">
        <f t="shared" ref="O106:O112" si="17">N106/F106</f>
        <v>0</v>
      </c>
    </row>
    <row r="107" spans="3:15" x14ac:dyDescent="0.25">
      <c r="C107" s="103">
        <v>50</v>
      </c>
      <c r="D107" s="104">
        <v>0.05</v>
      </c>
      <c r="E107" s="105">
        <f t="shared" ref="E107:E112" si="18">($E$13-D107)</f>
        <v>5.95</v>
      </c>
      <c r="F107" s="105">
        <f t="shared" ref="F107:F112" si="19">E107*$E$13</f>
        <v>35.700000000000003</v>
      </c>
      <c r="G107" s="105">
        <v>48</v>
      </c>
      <c r="H107" s="104">
        <f t="shared" ref="H107:H112" si="20">G107*$E$17</f>
        <v>12.192</v>
      </c>
      <c r="I107" s="106">
        <f t="shared" si="15"/>
        <v>0.3415126050420168</v>
      </c>
      <c r="J107" s="105">
        <v>87</v>
      </c>
      <c r="K107" s="104">
        <f t="shared" ref="K107:K112" si="21">J107*$E$17</f>
        <v>22.097999999999999</v>
      </c>
      <c r="L107" s="106">
        <f t="shared" si="16"/>
        <v>0.61899159663865544</v>
      </c>
      <c r="M107" s="105">
        <v>114</v>
      </c>
      <c r="N107" s="104">
        <f t="shared" ref="N107:N112" si="22">M107*$E$17</f>
        <v>28.956</v>
      </c>
      <c r="O107" s="107">
        <f t="shared" si="17"/>
        <v>0.81109243697478983</v>
      </c>
    </row>
    <row r="108" spans="3:15" x14ac:dyDescent="0.25">
      <c r="C108" s="103">
        <v>100</v>
      </c>
      <c r="D108" s="104">
        <v>0.1</v>
      </c>
      <c r="E108" s="105">
        <f t="shared" si="18"/>
        <v>5.9</v>
      </c>
      <c r="F108" s="105">
        <f t="shared" si="19"/>
        <v>35.400000000000006</v>
      </c>
      <c r="G108" s="105">
        <v>73</v>
      </c>
      <c r="H108" s="104">
        <f t="shared" si="20"/>
        <v>18.542000000000002</v>
      </c>
      <c r="I108" s="106">
        <f t="shared" si="15"/>
        <v>0.52378531073446322</v>
      </c>
      <c r="J108" s="105">
        <v>131</v>
      </c>
      <c r="K108" s="104">
        <f t="shared" si="21"/>
        <v>33.274000000000001</v>
      </c>
      <c r="L108" s="106">
        <f t="shared" si="16"/>
        <v>0.93994350282485861</v>
      </c>
      <c r="M108" s="105">
        <v>182</v>
      </c>
      <c r="N108" s="104">
        <f t="shared" si="22"/>
        <v>46.228000000000002</v>
      </c>
      <c r="O108" s="107">
        <f t="shared" si="17"/>
        <v>1.3058757062146891</v>
      </c>
    </row>
    <row r="109" spans="3:15" x14ac:dyDescent="0.25">
      <c r="C109" s="103">
        <v>150</v>
      </c>
      <c r="D109" s="104">
        <v>0.15</v>
      </c>
      <c r="E109" s="105">
        <f t="shared" si="18"/>
        <v>5.85</v>
      </c>
      <c r="F109" s="105">
        <f t="shared" si="19"/>
        <v>35.099999999999994</v>
      </c>
      <c r="G109" s="105">
        <v>85</v>
      </c>
      <c r="H109" s="104">
        <f t="shared" si="20"/>
        <v>21.59</v>
      </c>
      <c r="I109" s="106">
        <f t="shared" si="15"/>
        <v>0.61509971509971517</v>
      </c>
      <c r="J109" s="105">
        <v>162</v>
      </c>
      <c r="K109" s="104">
        <f t="shared" si="21"/>
        <v>41.148000000000003</v>
      </c>
      <c r="L109" s="106">
        <f t="shared" si="16"/>
        <v>1.1723076923076925</v>
      </c>
      <c r="M109" s="105">
        <v>223</v>
      </c>
      <c r="N109" s="104">
        <f t="shared" si="22"/>
        <v>56.642000000000003</v>
      </c>
      <c r="O109" s="107">
        <f t="shared" si="17"/>
        <v>1.613732193732194</v>
      </c>
    </row>
    <row r="110" spans="3:15" x14ac:dyDescent="0.25">
      <c r="C110" s="103">
        <v>200</v>
      </c>
      <c r="D110" s="104">
        <v>0.2</v>
      </c>
      <c r="E110" s="105">
        <f t="shared" si="18"/>
        <v>5.8</v>
      </c>
      <c r="F110" s="105">
        <f t="shared" si="19"/>
        <v>34.799999999999997</v>
      </c>
      <c r="G110" s="105">
        <v>78</v>
      </c>
      <c r="H110" s="104">
        <f t="shared" si="20"/>
        <v>19.812000000000001</v>
      </c>
      <c r="I110" s="106">
        <f t="shared" si="15"/>
        <v>0.56931034482758625</v>
      </c>
      <c r="J110" s="105">
        <v>175</v>
      </c>
      <c r="K110" s="104">
        <f t="shared" si="21"/>
        <v>44.45</v>
      </c>
      <c r="L110" s="106">
        <f t="shared" si="16"/>
        <v>1.2772988505747129</v>
      </c>
      <c r="M110" s="105">
        <v>235</v>
      </c>
      <c r="N110" s="104">
        <f t="shared" si="22"/>
        <v>59.69</v>
      </c>
      <c r="O110" s="107">
        <f t="shared" si="17"/>
        <v>1.7152298850574714</v>
      </c>
    </row>
    <row r="111" spans="3:15" x14ac:dyDescent="0.25">
      <c r="C111" s="103">
        <v>250</v>
      </c>
      <c r="D111" s="104">
        <v>0.25</v>
      </c>
      <c r="E111" s="105">
        <f t="shared" si="18"/>
        <v>5.75</v>
      </c>
      <c r="F111" s="105">
        <f t="shared" si="19"/>
        <v>34.5</v>
      </c>
      <c r="G111" s="105">
        <v>0</v>
      </c>
      <c r="H111" s="104">
        <f t="shared" si="20"/>
        <v>0</v>
      </c>
      <c r="I111" s="106">
        <f t="shared" si="15"/>
        <v>0</v>
      </c>
      <c r="J111" s="105">
        <v>169</v>
      </c>
      <c r="K111" s="104">
        <f t="shared" si="21"/>
        <v>42.926000000000002</v>
      </c>
      <c r="L111" s="106">
        <f t="shared" si="16"/>
        <v>1.2442318840579711</v>
      </c>
      <c r="M111" s="105">
        <v>232</v>
      </c>
      <c r="N111" s="104">
        <f t="shared" si="22"/>
        <v>58.927999999999997</v>
      </c>
      <c r="O111" s="107">
        <f t="shared" si="17"/>
        <v>1.7080579710144927</v>
      </c>
    </row>
    <row r="112" spans="3:15" ht="15.75" thickBot="1" x14ac:dyDescent="0.3">
      <c r="C112" s="103">
        <v>300</v>
      </c>
      <c r="D112" s="104">
        <v>0.3</v>
      </c>
      <c r="E112" s="105">
        <f t="shared" si="18"/>
        <v>5.7</v>
      </c>
      <c r="F112" s="105">
        <f t="shared" si="19"/>
        <v>34.200000000000003</v>
      </c>
      <c r="G112" s="105">
        <v>0</v>
      </c>
      <c r="H112" s="108">
        <f t="shared" si="20"/>
        <v>0</v>
      </c>
      <c r="I112" s="106">
        <f t="shared" si="15"/>
        <v>0</v>
      </c>
      <c r="J112" s="105">
        <v>0</v>
      </c>
      <c r="K112" s="108">
        <f t="shared" si="21"/>
        <v>0</v>
      </c>
      <c r="L112" s="106">
        <f t="shared" si="16"/>
        <v>0</v>
      </c>
      <c r="M112" s="105">
        <v>0</v>
      </c>
      <c r="N112" s="108">
        <f t="shared" si="22"/>
        <v>0</v>
      </c>
      <c r="O112" s="107">
        <f t="shared" si="17"/>
        <v>0</v>
      </c>
    </row>
    <row r="113" spans="3:15" ht="16.5" thickBot="1" x14ac:dyDescent="0.3">
      <c r="C113" s="50"/>
      <c r="D113" s="51"/>
      <c r="E113" s="51"/>
      <c r="F113" s="51"/>
      <c r="G113" s="56"/>
      <c r="H113" s="131" t="s">
        <v>28</v>
      </c>
      <c r="I113" s="132">
        <f>MAX(I106:I112)</f>
        <v>0.61509971509971517</v>
      </c>
      <c r="J113" s="58"/>
      <c r="K113" s="131" t="s">
        <v>28</v>
      </c>
      <c r="L113" s="133">
        <f>MAX(L106:L112)</f>
        <v>1.2772988505747129</v>
      </c>
      <c r="M113" s="58"/>
      <c r="N113" s="131" t="s">
        <v>28</v>
      </c>
      <c r="O113" s="133">
        <f>MAX(O106:O112)</f>
        <v>1.7152298850574714</v>
      </c>
    </row>
    <row r="115" spans="3:15" ht="15.75" thickBot="1" x14ac:dyDescent="0.3"/>
    <row r="116" spans="3:15" ht="19.5" thickBot="1" x14ac:dyDescent="0.35">
      <c r="C116" s="52" t="s">
        <v>29</v>
      </c>
      <c r="D116" s="53" t="s">
        <v>30</v>
      </c>
    </row>
    <row r="117" spans="3:15" x14ac:dyDescent="0.25">
      <c r="C117" s="14">
        <v>0</v>
      </c>
      <c r="D117" s="15">
        <v>0</v>
      </c>
      <c r="F117" s="54" t="s">
        <v>37</v>
      </c>
      <c r="G117" s="63">
        <v>1.0518000000000001</v>
      </c>
    </row>
    <row r="118" spans="3:15" ht="15.75" thickBot="1" x14ac:dyDescent="0.3">
      <c r="C118" s="14">
        <v>0.65</v>
      </c>
      <c r="D118" s="17">
        <f>I113</f>
        <v>0.61509971509971517</v>
      </c>
      <c r="F118" s="55" t="s">
        <v>38</v>
      </c>
      <c r="G118" s="64">
        <f>DEGREES((ATAN(G117)))</f>
        <v>46.446189232986349</v>
      </c>
      <c r="M118" s="59"/>
    </row>
    <row r="119" spans="3:15" x14ac:dyDescent="0.25">
      <c r="C119" s="14">
        <v>1.1499999999999999</v>
      </c>
      <c r="D119" s="17">
        <f>L113</f>
        <v>1.2772988505747129</v>
      </c>
    </row>
    <row r="120" spans="3:15" ht="15.75" thickBot="1" x14ac:dyDescent="0.3">
      <c r="C120" s="19">
        <v>1.65</v>
      </c>
      <c r="D120" s="20">
        <f>O113</f>
        <v>1.7152298850574714</v>
      </c>
      <c r="G120" t="s">
        <v>41</v>
      </c>
    </row>
  </sheetData>
  <mergeCells count="59">
    <mergeCell ref="F104:F105"/>
    <mergeCell ref="G104:I104"/>
    <mergeCell ref="J104:L104"/>
    <mergeCell ref="M104:O104"/>
    <mergeCell ref="C100:D100"/>
    <mergeCell ref="C101:D101"/>
    <mergeCell ref="C102:D102"/>
    <mergeCell ref="C104:C105"/>
    <mergeCell ref="D104:D105"/>
    <mergeCell ref="E104:E105"/>
    <mergeCell ref="C99:D99"/>
    <mergeCell ref="G63:I63"/>
    <mergeCell ref="J63:L63"/>
    <mergeCell ref="M63:O63"/>
    <mergeCell ref="C92:F92"/>
    <mergeCell ref="C93:F93"/>
    <mergeCell ref="F63:F64"/>
    <mergeCell ref="C94:D94"/>
    <mergeCell ref="C95:D95"/>
    <mergeCell ref="C96:D96"/>
    <mergeCell ref="C97:D97"/>
    <mergeCell ref="C98:D98"/>
    <mergeCell ref="C88:F88"/>
    <mergeCell ref="C60:D60"/>
    <mergeCell ref="C61:D61"/>
    <mergeCell ref="C63:C64"/>
    <mergeCell ref="D63:D64"/>
    <mergeCell ref="E63:E64"/>
    <mergeCell ref="C59:D59"/>
    <mergeCell ref="J23:L23"/>
    <mergeCell ref="M23:O23"/>
    <mergeCell ref="C47:D47"/>
    <mergeCell ref="C51:F51"/>
    <mergeCell ref="C52:F52"/>
    <mergeCell ref="C53:D53"/>
    <mergeCell ref="G23:I23"/>
    <mergeCell ref="C54:D54"/>
    <mergeCell ref="C55:D55"/>
    <mergeCell ref="C56:D56"/>
    <mergeCell ref="C57:D57"/>
    <mergeCell ref="C58:D58"/>
    <mergeCell ref="C33:G33"/>
    <mergeCell ref="C21:D21"/>
    <mergeCell ref="C23:C24"/>
    <mergeCell ref="D23:D24"/>
    <mergeCell ref="E23:E24"/>
    <mergeCell ref="F23:F24"/>
    <mergeCell ref="C20:D20"/>
    <mergeCell ref="K2:N2"/>
    <mergeCell ref="C11:F11"/>
    <mergeCell ref="C12:F12"/>
    <mergeCell ref="C13:D13"/>
    <mergeCell ref="C14:D14"/>
    <mergeCell ref="C15:D15"/>
    <mergeCell ref="C16:D16"/>
    <mergeCell ref="C17:D17"/>
    <mergeCell ref="C18:D18"/>
    <mergeCell ref="C19:D19"/>
    <mergeCell ref="C7:F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 DST WITH STRESS STRAIN CURVES</vt:lpstr>
      <vt:lpstr> DST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PCD</dc:creator>
  <cp:lastModifiedBy>PCD</cp:lastModifiedBy>
  <dcterms:created xsi:type="dcterms:W3CDTF">2017-09-05T17:29:31Z</dcterms:created>
  <dcterms:modified xsi:type="dcterms:W3CDTF">2018-03-15T08:10:56Z</dcterms:modified>
</cp:coreProperties>
</file>