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userNames.xml" ContentType="application/vnd.openxmlformats-officedocument.spreadsheetml.userNam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Table 1" sheetId="1" r:id="rId1"/>
    <sheet name="Table 2" sheetId="2" r:id="rId2"/>
    <sheet name="Table 3" sheetId="3" r:id="rId3"/>
    <sheet name="Table 4" sheetId="4" r:id="rId4"/>
  </sheets>
  <calcPr calcId="144525"/>
  <customWorkbookViews>
    <customWorkbookView name="MuGe - 个人视图" guid="{0B3E3524-BBBC-45F4-B5C9-00F50E05E9F9}" personalView="1" maximized="1" xWindow="-16" yWindow="-16" windowWidth="3032" windowHeight="1932" activeSheetId="3"/>
  </customWorkbookViews>
</workbook>
</file>

<file path=xl/sharedStrings.xml><?xml version="1.0" encoding="utf-8"?>
<sst xmlns="http://schemas.openxmlformats.org/spreadsheetml/2006/main" count="195" uniqueCount="131">
  <si>
    <t>Table1.Demographic characteristics of the 61581 pregnancies examined by NIPT</t>
  </si>
  <si>
    <t>characteristic</t>
  </si>
  <si>
    <t>NIPT</t>
  </si>
  <si>
    <t>NIPT-plus</t>
  </si>
  <si>
    <t>Total</t>
  </si>
  <si>
    <t>49393 (100.00%)</t>
  </si>
  <si>
    <t>12188 (100.00%)</t>
  </si>
  <si>
    <t>Mean age when performed  NIPT (SD), years</t>
  </si>
  <si>
    <t>31.2±12.8</t>
  </si>
  <si>
    <t>31.0±10.3</t>
  </si>
  <si>
    <t>Singleton pregnancy</t>
  </si>
  <si>
    <t>48043 (97.27%)</t>
  </si>
  <si>
    <t>7304 (94.43%)</t>
  </si>
  <si>
    <t>Twin pregnancy</t>
  </si>
  <si>
    <t>1375 (2.73%)</t>
  </si>
  <si>
    <t>406 (5.57%)</t>
  </si>
  <si>
    <t>Gestational age at NIPT</t>
  </si>
  <si>
    <r>
      <rPr>
        <sz val="12"/>
        <color theme="1"/>
        <rFont val="Times New Roman"/>
        <charset val="134"/>
      </rPr>
      <t>12~19</t>
    </r>
    <r>
      <rPr>
        <vertAlign val="superscript"/>
        <sz val="12"/>
        <color theme="1"/>
        <rFont val="Times New Roman"/>
        <charset val="134"/>
      </rPr>
      <t>+6</t>
    </r>
    <r>
      <rPr>
        <sz val="12"/>
        <color theme="1"/>
        <rFont val="Times New Roman"/>
        <charset val="134"/>
      </rPr>
      <t xml:space="preserve"> weeks</t>
    </r>
  </si>
  <si>
    <t>28090(56.87%)</t>
  </si>
  <si>
    <t>9335(76.59%)</t>
  </si>
  <si>
    <r>
      <rPr>
        <sz val="12"/>
        <color theme="1"/>
        <rFont val="Times New Roman"/>
        <charset val="134"/>
      </rPr>
      <t>20~23</t>
    </r>
    <r>
      <rPr>
        <vertAlign val="superscript"/>
        <sz val="12"/>
        <color theme="1"/>
        <rFont val="Times New Roman"/>
        <charset val="134"/>
      </rPr>
      <t>+6</t>
    </r>
    <r>
      <rPr>
        <sz val="12"/>
        <color theme="1"/>
        <rFont val="Times New Roman"/>
        <charset val="134"/>
      </rPr>
      <t xml:space="preserve"> weeks</t>
    </r>
  </si>
  <si>
    <t>12180(24.66%)</t>
  </si>
  <si>
    <t>1265(10.38%)</t>
  </si>
  <si>
    <r>
      <rPr>
        <sz val="12"/>
        <color theme="1"/>
        <rFont val="Times New Roman"/>
        <charset val="134"/>
      </rPr>
      <t>24~29</t>
    </r>
    <r>
      <rPr>
        <vertAlign val="superscript"/>
        <sz val="12"/>
        <color theme="1"/>
        <rFont val="Times New Roman"/>
        <charset val="134"/>
      </rPr>
      <t>+6</t>
    </r>
    <r>
      <rPr>
        <sz val="12"/>
        <color theme="1"/>
        <rFont val="Times New Roman"/>
        <charset val="134"/>
      </rPr>
      <t xml:space="preserve"> weeks</t>
    </r>
  </si>
  <si>
    <t>6061(12.27%)</t>
  </si>
  <si>
    <t>1241(10.18%)</t>
  </si>
  <si>
    <r>
      <rPr>
        <sz val="12"/>
        <color theme="1"/>
        <rFont val="Times New Roman"/>
        <charset val="134"/>
      </rPr>
      <t>30~34</t>
    </r>
    <r>
      <rPr>
        <vertAlign val="superscript"/>
        <sz val="12"/>
        <color theme="1"/>
        <rFont val="Times New Roman"/>
        <charset val="134"/>
      </rPr>
      <t>+6</t>
    </r>
    <r>
      <rPr>
        <sz val="12"/>
        <color theme="1"/>
        <rFont val="Times New Roman"/>
        <charset val="134"/>
      </rPr>
      <t xml:space="preserve"> weeks</t>
    </r>
  </si>
  <si>
    <t>2791(5.65%)</t>
  </si>
  <si>
    <t>339(2.78%)</t>
  </si>
  <si>
    <r>
      <rPr>
        <sz val="12"/>
        <color theme="1"/>
        <rFont val="宋体"/>
        <charset val="134"/>
      </rPr>
      <t>≥</t>
    </r>
    <r>
      <rPr>
        <sz val="12"/>
        <color theme="1"/>
        <rFont val="Times New Roman"/>
        <charset val="134"/>
      </rPr>
      <t>35 weeks</t>
    </r>
  </si>
  <si>
    <t>271(0.55%)</t>
  </si>
  <si>
    <t>8(0.07%)</t>
  </si>
  <si>
    <t>Serological screening for high or intermediate risks</t>
  </si>
  <si>
    <t>23978(48.55%)</t>
  </si>
  <si>
    <t>6171(50.63%)</t>
  </si>
  <si>
    <r>
      <rPr>
        <sz val="12"/>
        <color theme="1"/>
        <rFont val="Times New Roman"/>
        <charset val="134"/>
      </rPr>
      <t>Serological screening for the single marker value abnormality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charset val="134"/>
      </rPr>
      <t>AFP, β-HCG,uE3)</t>
    </r>
  </si>
  <si>
    <t>14205(28.76%)</t>
  </si>
  <si>
    <t>1242(10.19%)</t>
  </si>
  <si>
    <t>Ultrasound soft marker abnormalities</t>
  </si>
  <si>
    <t>5082(10.29%)</t>
  </si>
  <si>
    <t>2853(23.41%)</t>
  </si>
  <si>
    <r>
      <rPr>
        <sz val="12"/>
        <color theme="1"/>
        <rFont val="Times New Roman"/>
        <charset val="134"/>
      </rPr>
      <t>isolated advanced maternal age (</t>
    </r>
    <r>
      <rPr>
        <sz val="12"/>
        <color theme="1"/>
        <rFont val="Calibri"/>
        <charset val="134"/>
      </rPr>
      <t>≥</t>
    </r>
    <r>
      <rPr>
        <sz val="12"/>
        <color theme="1"/>
        <rFont val="Times New Roman"/>
        <charset val="134"/>
      </rPr>
      <t>35 years, AMA)</t>
    </r>
  </si>
  <si>
    <t>5858(11.86%)</t>
  </si>
  <si>
    <t>1413(11.59%)</t>
  </si>
  <si>
    <r>
      <rPr>
        <sz val="12"/>
        <color theme="1"/>
        <rFont val="Times New Roman"/>
        <charset val="134"/>
      </rPr>
      <t>Other types</t>
    </r>
    <r>
      <rPr>
        <vertAlign val="superscript"/>
        <sz val="12"/>
        <color theme="1"/>
        <rFont val="Times New Roman"/>
        <charset val="134"/>
      </rPr>
      <t>a</t>
    </r>
  </si>
  <si>
    <t>270(0.55%)</t>
  </si>
  <si>
    <t>509(4.18%)</t>
  </si>
  <si>
    <t>IVF pregnancies</t>
  </si>
  <si>
    <t>3012 (6.10%)</t>
  </si>
  <si>
    <t>1178 (9.67%)</t>
  </si>
  <si>
    <t>Fetal fragment fraction</t>
  </si>
  <si>
    <r>
      <rPr>
        <vertAlign val="superscript"/>
        <sz val="12"/>
        <color theme="1"/>
        <rFont val="Times New Roman"/>
        <charset val="134"/>
      </rPr>
      <t>a</t>
    </r>
    <r>
      <rPr>
        <sz val="12"/>
        <color theme="1"/>
        <rFont val="Times New Roman"/>
        <charset val="134"/>
      </rPr>
      <t>:Previous adverse outcome of  pregnancy; previous pregnancy history of chromosomal abnormalities fetus</t>
    </r>
  </si>
  <si>
    <t>Table 2.Fetal chromosomal aneuploidy results fo NIPT and NIPT-plus</t>
  </si>
  <si>
    <t>Characteristic</t>
  </si>
  <si>
    <t>p</t>
  </si>
  <si>
    <t>Positive</t>
  </si>
  <si>
    <t>Negative</t>
  </si>
  <si>
    <t>PPV</t>
  </si>
  <si>
    <t>Trisomy 21</t>
  </si>
  <si>
    <t>Trisomy 18</t>
  </si>
  <si>
    <r>
      <t>＜</t>
    </r>
    <r>
      <rPr>
        <sz val="12"/>
        <color theme="1"/>
        <rFont val="Times New Roman"/>
        <charset val="134"/>
      </rPr>
      <t>0.001</t>
    </r>
  </si>
  <si>
    <t>Trisomy 13</t>
  </si>
  <si>
    <t>Other autosomal aneuploidies</t>
  </si>
  <si>
    <t>Sex chromosome aneuploidy</t>
  </si>
  <si>
    <t>*: significant different between 0.15X and 0.4X seuqencing depth</t>
  </si>
  <si>
    <t>Table 3. Comparison of PPV for Fetal chromosomal aneuploidies between NIPT and NIPT-plus according to different pregnancy characteristic</t>
  </si>
  <si>
    <t xml:space="preserve">Prenatal diagnostic validated by CMA/CS in 3 Mb reads </t>
  </si>
  <si>
    <t xml:space="preserve">PPV for aneuploidy in 3 Mb reads </t>
  </si>
  <si>
    <t>Prenatal diagnostic validated by CMA/CS in 8 Mb reads</t>
  </si>
  <si>
    <t>PPV for aneuploidy in  8 Mb reads</t>
  </si>
  <si>
    <t>Serological screening for the single marker value abnormality (AFP, β-HCG,uE3)</t>
  </si>
  <si>
    <r>
      <rPr>
        <sz val="12"/>
        <color theme="1"/>
        <rFont val="Times New Roman"/>
        <charset val="134"/>
      </rPr>
      <t>Other</t>
    </r>
    <r>
      <rPr>
        <vertAlign val="superscript"/>
        <sz val="12"/>
        <color theme="1"/>
        <rFont val="Times New Roman"/>
        <charset val="134"/>
      </rPr>
      <t>a</t>
    </r>
  </si>
  <si>
    <r>
      <rPr>
        <vertAlign val="superscript"/>
        <sz val="11"/>
        <color theme="1"/>
        <rFont val="Times New Roman"/>
        <charset val="134"/>
      </rPr>
      <t>a</t>
    </r>
    <r>
      <rPr>
        <sz val="11"/>
        <color theme="1"/>
        <rFont val="Times New Roman"/>
        <charset val="134"/>
      </rPr>
      <t>:Previous adverse outcome of  pregnancy; previous pregnancy history of chromosomal abnormalities fetus.</t>
    </r>
  </si>
  <si>
    <t>*: Significant different between 0.15X and 0.4X seuqencing depth</t>
  </si>
  <si>
    <t xml:space="preserve">Table 4.Fetal autosomal aneuploidy true positive cases for NIPT </t>
  </si>
  <si>
    <t>Number</t>
  </si>
  <si>
    <t>NIPT Results</t>
  </si>
  <si>
    <t>Age/y</t>
  </si>
  <si>
    <t>Prenatal diagnosis</t>
  </si>
  <si>
    <t>CMA  Result</t>
  </si>
  <si>
    <t>CS  Result</t>
  </si>
  <si>
    <t>UPD</t>
  </si>
  <si>
    <t>Complications during pregnancy</t>
  </si>
  <si>
    <t>Pregnancy outcome</t>
  </si>
  <si>
    <t>case 1</t>
  </si>
  <si>
    <t>T16</t>
  </si>
  <si>
    <t>CVS</t>
  </si>
  <si>
    <t>arr[hg19] 16p13.3p12.3(94,807-20,551,431)×2 hmz , 16q23.3q24.3(84,010,949-
90,146,366)×2 hmz</t>
  </si>
  <si>
    <t>(-)</t>
  </si>
  <si>
    <t>/</t>
  </si>
  <si>
    <t>Fetal death in the uterus</t>
  </si>
  <si>
    <t>case 2</t>
  </si>
  <si>
    <t>arr(16)×2-3</t>
  </si>
  <si>
    <t>mos47,XN,+16(4)/46,XN(17)</t>
  </si>
  <si>
    <t>FGR</t>
  </si>
  <si>
    <t>TPO</t>
  </si>
  <si>
    <t>case 3</t>
  </si>
  <si>
    <t>T14</t>
  </si>
  <si>
    <t>arr[hg19] 14q11.2q13.3(20,520,197-37,350,812)×2 hmz
14q24.2q32.33(70,758,466-104,240,618)×2 hm</t>
  </si>
  <si>
    <t>Live birth</t>
  </si>
  <si>
    <t>case 4</t>
  </si>
  <si>
    <t>T22</t>
  </si>
  <si>
    <t>arr(22)×2-3(25%)</t>
  </si>
  <si>
    <t>mos47,XN,+22(4)/46,XN(17)</t>
  </si>
  <si>
    <t>case 5</t>
  </si>
  <si>
    <t>T20</t>
  </si>
  <si>
    <t>arr(20)×3</t>
  </si>
  <si>
    <t>47,XN,+20</t>
  </si>
  <si>
    <t>Miscarriage</t>
  </si>
  <si>
    <t>case 6</t>
  </si>
  <si>
    <t>arr(16)×2-3(ratio:34%)</t>
  </si>
  <si>
    <t>case 7</t>
  </si>
  <si>
    <t xml:space="preserve"> arr(16)×2-3(ratio:10%)</t>
  </si>
  <si>
    <t>mos47,XN,+16(4)/46,XN(39)</t>
  </si>
  <si>
    <t>Fetal cerebral ventriculomegaly L9.1mm/R 9.0mm in 22 week</t>
  </si>
  <si>
    <t>case 8</t>
  </si>
  <si>
    <t>T7</t>
  </si>
  <si>
    <t>arr(7)×2-3(10%)</t>
  </si>
  <si>
    <t>mos 47,XN,+7(2)/46,XN(16)</t>
  </si>
  <si>
    <t>case 9</t>
  </si>
  <si>
    <t>mos 47,XN,+7(2)/46,XN(18)</t>
  </si>
  <si>
    <t>case 10</t>
  </si>
  <si>
    <t>T7/T11/T20</t>
  </si>
  <si>
    <t>46,XN</t>
  </si>
  <si>
    <t>case 11</t>
  </si>
  <si>
    <t>mos 47,XN,+20(2)/46,XN(22)</t>
  </si>
  <si>
    <t>Continue pregnancy</t>
  </si>
  <si>
    <t>case 12</t>
  </si>
  <si>
    <t xml:space="preserve">T8 </t>
  </si>
  <si>
    <t>mos 47,XN,+8[2]/46,XN[32]</t>
  </si>
  <si>
    <t>Live biirth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</si>
</sst>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i/>
      <sz val="12"/>
      <color theme="1"/>
      <name val="Times New Roman"/>
      <charset val="134"/>
    </font>
    <font>
      <sz val="12"/>
      <color rgb="FF231F20"/>
      <name val="Times New Roman"/>
      <charset val="134"/>
    </font>
    <font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Calibri"/>
      <charset val="134"/>
    </font>
    <font>
      <vertAlign val="superscript"/>
      <sz val="12"/>
      <color theme="1"/>
      <name val="Times New Roman"/>
      <charset val="134"/>
    </font>
    <font>
      <vertAlign val="superscript"/>
      <sz val="11"/>
      <color theme="1"/>
      <name val="Times New Roman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176" fontId="1" fillId="0" borderId="3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0" fontId="0" fillId="0" borderId="0" xfId="0" applyNumberForma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usernames" Target="revisions/userNames.xml"/><Relationship Id="rId8" Type="http://schemas.openxmlformats.org/officeDocument/2006/relationships/revisionHeaders" Target="revisions/revisionHeader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9.xml"/><Relationship Id="rId8" Type="http://schemas.openxmlformats.org/officeDocument/2006/relationships/revisionLog" Target="revisionLog8.xml"/><Relationship Id="rId7" Type="http://schemas.openxmlformats.org/officeDocument/2006/relationships/revisionLog" Target="revisionLog7.xml"/><Relationship Id="rId6" Type="http://schemas.openxmlformats.org/officeDocument/2006/relationships/revisionLog" Target="revisionLog6.xml"/><Relationship Id="rId50" Type="http://schemas.openxmlformats.org/officeDocument/2006/relationships/revisionLog" Target="revisionLog50.xml"/><Relationship Id="rId5" Type="http://schemas.openxmlformats.org/officeDocument/2006/relationships/revisionLog" Target="revisionLog5.xml"/><Relationship Id="rId49" Type="http://schemas.openxmlformats.org/officeDocument/2006/relationships/revisionLog" Target="revisionLog49.xml"/><Relationship Id="rId48" Type="http://schemas.openxmlformats.org/officeDocument/2006/relationships/revisionLog" Target="revisionLog48.xml"/><Relationship Id="rId47" Type="http://schemas.openxmlformats.org/officeDocument/2006/relationships/revisionLog" Target="revisionLog47.xml"/><Relationship Id="rId46" Type="http://schemas.openxmlformats.org/officeDocument/2006/relationships/revisionLog" Target="revisionLog46.xml"/><Relationship Id="rId45" Type="http://schemas.openxmlformats.org/officeDocument/2006/relationships/revisionLog" Target="revisionLog45.xml"/><Relationship Id="rId44" Type="http://schemas.openxmlformats.org/officeDocument/2006/relationships/revisionLog" Target="revisionLog44.xml"/><Relationship Id="rId43" Type="http://schemas.openxmlformats.org/officeDocument/2006/relationships/revisionLog" Target="revisionLog43.xml"/><Relationship Id="rId42" Type="http://schemas.openxmlformats.org/officeDocument/2006/relationships/revisionLog" Target="revisionLog42.xml"/><Relationship Id="rId41" Type="http://schemas.openxmlformats.org/officeDocument/2006/relationships/revisionLog" Target="revisionLog41.xml"/><Relationship Id="rId40" Type="http://schemas.openxmlformats.org/officeDocument/2006/relationships/revisionLog" Target="revisionLog40.xml"/><Relationship Id="rId4" Type="http://schemas.openxmlformats.org/officeDocument/2006/relationships/revisionLog" Target="revisionLog4.xml"/><Relationship Id="rId39" Type="http://schemas.openxmlformats.org/officeDocument/2006/relationships/revisionLog" Target="revisionLog39.xml"/><Relationship Id="rId38" Type="http://schemas.openxmlformats.org/officeDocument/2006/relationships/revisionLog" Target="revisionLog38.xml"/><Relationship Id="rId37" Type="http://schemas.openxmlformats.org/officeDocument/2006/relationships/revisionLog" Target="revisionLog37.xml"/><Relationship Id="rId36" Type="http://schemas.openxmlformats.org/officeDocument/2006/relationships/revisionLog" Target="revisionLog36.xml"/><Relationship Id="rId35" Type="http://schemas.openxmlformats.org/officeDocument/2006/relationships/revisionLog" Target="revisionLog35.xml"/><Relationship Id="rId34" Type="http://schemas.openxmlformats.org/officeDocument/2006/relationships/revisionLog" Target="revisionLog34.xml"/><Relationship Id="rId33" Type="http://schemas.openxmlformats.org/officeDocument/2006/relationships/revisionLog" Target="revisionLog33.xml"/><Relationship Id="rId32" Type="http://schemas.openxmlformats.org/officeDocument/2006/relationships/revisionLog" Target="revisionLog32.xml"/><Relationship Id="rId31" Type="http://schemas.openxmlformats.org/officeDocument/2006/relationships/revisionLog" Target="revisionLog31.xml"/><Relationship Id="rId30" Type="http://schemas.openxmlformats.org/officeDocument/2006/relationships/revisionLog" Target="revisionLog30.xml"/><Relationship Id="rId3" Type="http://schemas.openxmlformats.org/officeDocument/2006/relationships/revisionLog" Target="revisionLog3.xml"/><Relationship Id="rId29" Type="http://schemas.openxmlformats.org/officeDocument/2006/relationships/revisionLog" Target="revisionLog29.xml"/><Relationship Id="rId28" Type="http://schemas.openxmlformats.org/officeDocument/2006/relationships/revisionLog" Target="revisionLog28.xml"/><Relationship Id="rId27" Type="http://schemas.openxmlformats.org/officeDocument/2006/relationships/revisionLog" Target="revisionLog27.xml"/><Relationship Id="rId26" Type="http://schemas.openxmlformats.org/officeDocument/2006/relationships/revisionLog" Target="revisionLog26.xml"/><Relationship Id="rId25" Type="http://schemas.openxmlformats.org/officeDocument/2006/relationships/revisionLog" Target="revisionLog25.xml"/><Relationship Id="rId24" Type="http://schemas.openxmlformats.org/officeDocument/2006/relationships/revisionLog" Target="revisionLog24.xml"/><Relationship Id="rId23" Type="http://schemas.openxmlformats.org/officeDocument/2006/relationships/revisionLog" Target="revisionLog23.xml"/><Relationship Id="rId22" Type="http://schemas.openxmlformats.org/officeDocument/2006/relationships/revisionLog" Target="revisionLog22.xml"/><Relationship Id="rId21" Type="http://schemas.openxmlformats.org/officeDocument/2006/relationships/revisionLog" Target="revisionLog21.xml"/><Relationship Id="rId20" Type="http://schemas.openxmlformats.org/officeDocument/2006/relationships/revisionLog" Target="revisionLog20.xml"/><Relationship Id="rId2" Type="http://schemas.openxmlformats.org/officeDocument/2006/relationships/revisionLog" Target="revisionLog2.xml"/><Relationship Id="rId19" Type="http://schemas.openxmlformats.org/officeDocument/2006/relationships/revisionLog" Target="revisionLog19.xml"/><Relationship Id="rId18" Type="http://schemas.openxmlformats.org/officeDocument/2006/relationships/revisionLog" Target="revisionLog18.xml"/><Relationship Id="rId17" Type="http://schemas.openxmlformats.org/officeDocument/2006/relationships/revisionLog" Target="revisionLog17.xml"/><Relationship Id="rId16" Type="http://schemas.openxmlformats.org/officeDocument/2006/relationships/revisionLog" Target="revisionLog16.xml"/><Relationship Id="rId15" Type="http://schemas.openxmlformats.org/officeDocument/2006/relationships/revisionLog" Target="revisionLog15.xml"/><Relationship Id="rId14" Type="http://schemas.openxmlformats.org/officeDocument/2006/relationships/revisionLog" Target="revisionLog14.xml"/><Relationship Id="rId13" Type="http://schemas.openxmlformats.org/officeDocument/2006/relationships/revisionLog" Target="revisionLog13.xml"/><Relationship Id="rId12" Type="http://schemas.openxmlformats.org/officeDocument/2006/relationships/revisionLog" Target="revisionLog12.xml"/><Relationship Id="rId11" Type="http://schemas.openxmlformats.org/officeDocument/2006/relationships/revisionLog" Target="revisionLog11.xml"/><Relationship Id="rId10" Type="http://schemas.openxmlformats.org/officeDocument/2006/relationships/revisionLog" Target="revisionLog10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EFDF205-65B5-4FDE-86EE-FF452F8006DC}" diskRevisions="1" revisionId="621" version="50">
  <header guid="{F7762D06-6EB7-48B5-8054-3168EC20365B}" dateTime="2021-11-16T14:32:35" maxSheetId="5" userName="86134" r:id="rId1">
    <sheetIdMap count="4">
      <sheetId val="1"/>
      <sheetId val="2"/>
      <sheetId val="3"/>
      <sheetId val="4"/>
    </sheetIdMap>
  </header>
  <header guid="{CF23BD26-3681-4916-B0B1-005966890E3F}" dateTime="2021-11-16T14:32:59" maxSheetId="5" userName="86134" r:id="rId2" minRId="1" maxRId="9">
    <sheetIdMap count="4">
      <sheetId val="1"/>
      <sheetId val="2"/>
      <sheetId val="3"/>
      <sheetId val="4"/>
    </sheetIdMap>
  </header>
  <header guid="{68BB86A2-010B-477C-AD88-3E0B247E07F7}" dateTime="2021-11-16T14:34:31" maxSheetId="5" userName="86134" r:id="rId3" minRId="10" maxRId="12">
    <sheetIdMap count="4">
      <sheetId val="1"/>
      <sheetId val="2"/>
      <sheetId val="3"/>
      <sheetId val="4"/>
    </sheetIdMap>
  </header>
  <header guid="{F26AD488-CE1B-4070-AA89-E5653953190F}" dateTime="2021-12-02T17:29:33" maxSheetId="5" userName="MuGe" r:id="rId4" minRId="13" maxRId="15">
    <sheetIdMap count="4">
      <sheetId val="1"/>
      <sheetId val="2"/>
      <sheetId val="3"/>
      <sheetId val="4"/>
    </sheetIdMap>
  </header>
  <header guid="{6C57F4C3-949F-4F72-B110-EE2355856378}" dateTime="2021-12-03T16:55:06" maxSheetId="5" userName="MuGe" r:id="rId5" minRId="16" maxRId="19">
    <sheetIdMap count="4">
      <sheetId val="1"/>
      <sheetId val="2"/>
      <sheetId val="3"/>
      <sheetId val="4"/>
    </sheetIdMap>
  </header>
  <header guid="{4DC2EC99-AA6C-411B-9937-E69104587D90}" dateTime="2021-12-13T09:39:22" maxSheetId="5" userName="MuGe" r:id="rId6" minRId="20" maxRId="21">
    <sheetIdMap count="4">
      <sheetId val="1"/>
      <sheetId val="2"/>
      <sheetId val="3"/>
      <sheetId val="4"/>
    </sheetIdMap>
  </header>
  <header guid="{C4FC9859-EE16-4C9C-A811-3DAB37E83EE5}" dateTime="2021-12-13T09:39:28" maxSheetId="5" userName="MuGe" r:id="rId7">
    <sheetIdMap count="4">
      <sheetId val="1"/>
      <sheetId val="2"/>
      <sheetId val="3"/>
      <sheetId val="4"/>
    </sheetIdMap>
  </header>
  <header guid="{6A0439BD-9241-432D-8F28-812C261D252D}" dateTime="2021-12-13T09:39:53" maxSheetId="5" userName="MuGe" r:id="rId8" minRId="22" maxRId="23">
    <sheetIdMap count="4">
      <sheetId val="1"/>
      <sheetId val="2"/>
      <sheetId val="3"/>
      <sheetId val="4"/>
    </sheetIdMap>
  </header>
  <header guid="{D2E3523C-F308-4BFA-B370-F34E9F0870CC}" dateTime="2021-12-13T09:40:24" maxSheetId="5" userName="MuGe" r:id="rId9" minRId="24" maxRId="25">
    <sheetIdMap count="4">
      <sheetId val="1"/>
      <sheetId val="2"/>
      <sheetId val="3"/>
      <sheetId val="4"/>
    </sheetIdMap>
  </header>
  <header guid="{43881CAE-877F-4BA1-8E63-F64C69AB9A5A}" dateTime="2022-04-07T16:52:42" maxSheetId="5" userName="86134" r:id="rId10" minRId="26" maxRId="47">
    <sheetIdMap count="4">
      <sheetId val="1"/>
      <sheetId val="2"/>
      <sheetId val="3"/>
      <sheetId val="4"/>
    </sheetIdMap>
  </header>
  <header guid="{BC61927D-D950-425A-94BC-6BC2B956B86F}" dateTime="2022-04-07T16:55:51" maxSheetId="5" userName="86134" r:id="rId11" minRId="48">
    <sheetIdMap count="4">
      <sheetId val="1"/>
      <sheetId val="2"/>
      <sheetId val="3"/>
      <sheetId val="4"/>
    </sheetIdMap>
  </header>
  <header guid="{A200A6D8-DB36-4B43-BC24-6E1FB48171AC}" dateTime="2022-04-07T16:56:08" maxSheetId="5" userName="86134" r:id="rId12">
    <sheetIdMap count="4">
      <sheetId val="1"/>
      <sheetId val="2"/>
      <sheetId val="3"/>
      <sheetId val="4"/>
    </sheetIdMap>
  </header>
  <header guid="{7B644689-A311-464A-AD8E-2EBA77517E88}" dateTime="2022-04-07T17:11:06" maxSheetId="5" userName="86134" r:id="rId13" minRId="49" maxRId="56">
    <sheetIdMap count="4">
      <sheetId val="1"/>
      <sheetId val="2"/>
      <sheetId val="3"/>
      <sheetId val="4"/>
    </sheetIdMap>
  </header>
  <header guid="{CBA12022-A7BF-4D7E-BEEB-AA6A29376CA4}" dateTime="2022-04-07T17:11:53" maxSheetId="5" userName="86134" r:id="rId14" minRId="57" maxRId="58">
    <sheetIdMap count="4">
      <sheetId val="1"/>
      <sheetId val="2"/>
      <sheetId val="3"/>
      <sheetId val="4"/>
    </sheetIdMap>
  </header>
  <header guid="{70AC196B-BF76-41A9-A4E5-21A578FC447E}" dateTime="2022-04-07T17:53:44" maxSheetId="5" userName="86134" r:id="rId15" minRId="59" maxRId="73">
    <sheetIdMap count="4">
      <sheetId val="1"/>
      <sheetId val="2"/>
      <sheetId val="3"/>
      <sheetId val="4"/>
    </sheetIdMap>
  </header>
  <header guid="{C88420D3-8A9A-4EBA-82BD-ABE4416BD541}" dateTime="2022-04-07T17:53:50" maxSheetId="5" userName="86134" r:id="rId16" minRId="74" maxRId="78">
    <sheetIdMap count="4">
      <sheetId val="1"/>
      <sheetId val="2"/>
      <sheetId val="3"/>
      <sheetId val="4"/>
    </sheetIdMap>
  </header>
  <header guid="{956B83CB-41F2-4954-8071-7C5FA826CA83}" dateTime="2022-04-19T11:48:33" maxSheetId="5" userName="86134" r:id="rId17" minRId="79" maxRId="104">
    <sheetIdMap count="4">
      <sheetId val="1"/>
      <sheetId val="2"/>
      <sheetId val="3"/>
      <sheetId val="4"/>
    </sheetIdMap>
  </header>
  <header guid="{7F5C6E29-C204-41F7-9639-3F9E69EE3C0A}" dateTime="2022-05-06T10:56:30" maxSheetId="5" userName="86134" r:id="rId18" minRId="105">
    <sheetIdMap count="4">
      <sheetId val="1"/>
      <sheetId val="2"/>
      <sheetId val="3"/>
      <sheetId val="4"/>
    </sheetIdMap>
  </header>
  <header guid="{D4870FE4-EDE1-4679-9481-74AC9EE83361}" dateTime="2022-05-06T10:57:14" maxSheetId="5" userName="86134" r:id="rId19" minRId="106">
    <sheetIdMap count="4">
      <sheetId val="1"/>
      <sheetId val="2"/>
      <sheetId val="3"/>
      <sheetId val="4"/>
    </sheetIdMap>
  </header>
  <header guid="{72C4F809-FAEB-4807-B500-F91F3F1AA04F}" dateTime="2022-05-06T14:59:27" maxSheetId="5" userName="86134" r:id="rId20" minRId="107" maxRId="108">
    <sheetIdMap count="4">
      <sheetId val="1"/>
      <sheetId val="2"/>
      <sheetId val="3"/>
      <sheetId val="4"/>
    </sheetIdMap>
  </header>
  <header guid="{8AD1C1D4-2C68-404B-8982-B089CB94CE25}" dateTime="2022-05-06T14:59:40" maxSheetId="5" userName="86134" r:id="rId21" minRId="109" maxRId="110">
    <sheetIdMap count="4">
      <sheetId val="1"/>
      <sheetId val="2"/>
      <sheetId val="3"/>
      <sheetId val="4"/>
    </sheetIdMap>
  </header>
  <header guid="{020C9FC3-EA82-44D4-904E-BD4CC9244436}" dateTime="2022-05-06T16:04:17" maxSheetId="5" userName="86134" r:id="rId22" minRId="111" maxRId="113">
    <sheetIdMap count="4">
      <sheetId val="1"/>
      <sheetId val="2"/>
      <sheetId val="3"/>
      <sheetId val="4"/>
    </sheetIdMap>
  </header>
  <header guid="{D21F0A7A-AD23-4746-A928-5A8266D769E1}" dateTime="2022-05-06T16:25:59" maxSheetId="5" userName="86134" r:id="rId23" minRId="114" maxRId="140">
    <sheetIdMap count="4">
      <sheetId val="1"/>
      <sheetId val="2"/>
      <sheetId val="3"/>
      <sheetId val="4"/>
    </sheetIdMap>
  </header>
  <header guid="{72B17E64-C9CA-4376-ACBE-3659B1636FA0}" dateTime="2022-05-06T16:27:10" maxSheetId="5" userName="86134" r:id="rId24" minRId="141" maxRId="144">
    <sheetIdMap count="4">
      <sheetId val="1"/>
      <sheetId val="2"/>
      <sheetId val="3"/>
      <sheetId val="4"/>
    </sheetIdMap>
  </header>
  <header guid="{BABC0917-7B96-4181-964D-BEB0B5DC315D}" dateTime="2022-05-06T16:44:46" maxSheetId="5" userName="86134" r:id="rId25" minRId="145" maxRId="146">
    <sheetIdMap count="4">
      <sheetId val="1"/>
      <sheetId val="2"/>
      <sheetId val="3"/>
      <sheetId val="4"/>
    </sheetIdMap>
  </header>
  <header guid="{2C678990-3CEE-4A3A-A879-08287B4B892D}" dateTime="2022-05-06T16:45:58" maxSheetId="5" userName="86134" r:id="rId26" minRId="147" maxRId="148">
    <sheetIdMap count="4">
      <sheetId val="1"/>
      <sheetId val="2"/>
      <sheetId val="3"/>
      <sheetId val="4"/>
    </sheetIdMap>
  </header>
  <header guid="{D0D55E9B-9ECC-4120-B098-E294264EF7DD}" dateTime="2022-05-06T16:47:57" maxSheetId="5" userName="86134" r:id="rId27" minRId="149" maxRId="157">
    <sheetIdMap count="4">
      <sheetId val="1"/>
      <sheetId val="2"/>
      <sheetId val="3"/>
      <sheetId val="4"/>
    </sheetIdMap>
  </header>
  <header guid="{4A75B58F-6B97-4A19-98DB-06A042E9D1EC}" dateTime="2022-05-06T16:48:33" maxSheetId="5" userName="86134" r:id="rId28" minRId="158" maxRId="159">
    <sheetIdMap count="4">
      <sheetId val="1"/>
      <sheetId val="2"/>
      <sheetId val="3"/>
      <sheetId val="4"/>
    </sheetIdMap>
  </header>
  <header guid="{FF3F346E-9776-4F07-9914-6F4655DF7D5D}" dateTime="2022-05-06T16:49:19" maxSheetId="5" userName="86134" r:id="rId29" minRId="160" maxRId="162">
    <sheetIdMap count="4">
      <sheetId val="1"/>
      <sheetId val="2"/>
      <sheetId val="3"/>
      <sheetId val="4"/>
    </sheetIdMap>
  </header>
  <header guid="{8E214059-8ED9-4CE6-8F3E-47B912B461CC}" dateTime="2022-05-06T17:16:51" maxSheetId="5" userName="86134" r:id="rId30" minRId="163" maxRId="392">
    <sheetIdMap count="4">
      <sheetId val="1"/>
      <sheetId val="2"/>
      <sheetId val="3"/>
      <sheetId val="4"/>
    </sheetIdMap>
  </header>
  <header guid="{9CA23AB4-866D-48EE-8884-70CAE1BF3974}" dateTime="2022-05-06T17:17:04" maxSheetId="5" userName="86134" r:id="rId31">
    <sheetIdMap count="4">
      <sheetId val="1"/>
      <sheetId val="2"/>
      <sheetId val="3"/>
      <sheetId val="4"/>
    </sheetIdMap>
  </header>
  <header guid="{4838F572-7D4B-4802-82A5-56D3C880EC47}" dateTime="2022-05-06T17:49:23" maxSheetId="5" userName="86134" r:id="rId32" minRId="393" maxRId="416">
    <sheetIdMap count="4">
      <sheetId val="1"/>
      <sheetId val="2"/>
      <sheetId val="3"/>
      <sheetId val="4"/>
    </sheetIdMap>
  </header>
  <header guid="{B5E31971-099D-4B83-BD96-91223AD560AA}" dateTime="2022-05-07T14:34:22" maxSheetId="5" userName="86134" r:id="rId33" minRId="417" maxRId="428">
    <sheetIdMap count="4">
      <sheetId val="1"/>
      <sheetId val="2"/>
      <sheetId val="3"/>
      <sheetId val="4"/>
    </sheetIdMap>
  </header>
  <header guid="{FB30DD6D-3A1F-4DCA-9862-592F17422173}" dateTime="2022-05-07T14:34:49" maxSheetId="5" userName="86134" r:id="rId34" minRId="429" maxRId="431">
    <sheetIdMap count="4">
      <sheetId val="1"/>
      <sheetId val="2"/>
      <sheetId val="3"/>
      <sheetId val="4"/>
    </sheetIdMap>
  </header>
  <header guid="{77A8B4A1-B077-450D-95D9-0C03EDC874A5}" dateTime="2022-05-07T14:38:45" maxSheetId="5" userName="86134" r:id="rId35" minRId="432" maxRId="457">
    <sheetIdMap count="4">
      <sheetId val="1"/>
      <sheetId val="2"/>
      <sheetId val="3"/>
      <sheetId val="4"/>
    </sheetIdMap>
  </header>
  <header guid="{61892E59-1731-4CC1-A5B8-45B3A87ABD39}" dateTime="2022-05-07T14:39:53" maxSheetId="5" userName="86134" r:id="rId36" minRId="458" maxRId="468">
    <sheetIdMap count="4">
      <sheetId val="1"/>
      <sheetId val="2"/>
      <sheetId val="3"/>
      <sheetId val="4"/>
    </sheetIdMap>
  </header>
  <header guid="{2CF4ED68-E2C1-48A7-86C3-7DB1DA5A2D65}" dateTime="2022-05-07T14:40:28" maxSheetId="5" userName="86134" r:id="rId37" minRId="469">
    <sheetIdMap count="4">
      <sheetId val="1"/>
      <sheetId val="2"/>
      <sheetId val="3"/>
      <sheetId val="4"/>
    </sheetIdMap>
  </header>
  <header guid="{10F0E0BF-BAC3-4245-B043-A4431A6F978D}" dateTime="2022-05-07T14:42:28" maxSheetId="5" userName="86134" r:id="rId38" minRId="470" maxRId="473">
    <sheetIdMap count="4">
      <sheetId val="1"/>
      <sheetId val="2"/>
      <sheetId val="3"/>
      <sheetId val="4"/>
    </sheetIdMap>
  </header>
  <header guid="{45CC98DA-613E-4EA3-B6F2-91862C214030}" dateTime="2022-05-07T14:55:52" maxSheetId="5" userName="86134" r:id="rId39" minRId="474" maxRId="542">
    <sheetIdMap count="4">
      <sheetId val="1"/>
      <sheetId val="2"/>
      <sheetId val="3"/>
      <sheetId val="4"/>
    </sheetIdMap>
  </header>
  <header guid="{C47D98AC-E005-41EF-B593-DB5621DEE2F6}" dateTime="2022-05-07T14:58:22" maxSheetId="5" userName="86134" r:id="rId40" minRId="543" maxRId="552">
    <sheetIdMap count="4">
      <sheetId val="1"/>
      <sheetId val="2"/>
      <sheetId val="3"/>
      <sheetId val="4"/>
    </sheetIdMap>
  </header>
  <header guid="{466CA639-620F-461A-8D5E-439D05C67B3C}" dateTime="2022-05-07T14:58:52" maxSheetId="5" userName="86134" r:id="rId41" minRId="553" maxRId="554">
    <sheetIdMap count="4">
      <sheetId val="1"/>
      <sheetId val="2"/>
      <sheetId val="3"/>
      <sheetId val="4"/>
    </sheetIdMap>
  </header>
  <header guid="{130C0210-0DA3-47E3-9783-09EC6E406AB7}" dateTime="2022-05-07T14:59:07" maxSheetId="5" userName="86134" r:id="rId42">
    <sheetIdMap count="4">
      <sheetId val="1"/>
      <sheetId val="2"/>
      <sheetId val="3"/>
      <sheetId val="4"/>
    </sheetIdMap>
  </header>
  <header guid="{DE24251A-ACFB-4115-94C7-BBDC0288584F}" dateTime="2022-05-09T14:42:12" maxSheetId="5" userName="86134" r:id="rId43" minRId="555" maxRId="556">
    <sheetIdMap count="4">
      <sheetId val="1"/>
      <sheetId val="2"/>
      <sheetId val="3"/>
      <sheetId val="4"/>
    </sheetIdMap>
  </header>
  <header guid="{D4760ED5-6EE3-4DD9-9A76-CAF59DC27FA9}" dateTime="2022-05-09T14:51:14" maxSheetId="5" userName="86134" r:id="rId44" minRId="557" maxRId="569">
    <sheetIdMap count="4">
      <sheetId val="1"/>
      <sheetId val="2"/>
      <sheetId val="3"/>
      <sheetId val="4"/>
    </sheetIdMap>
  </header>
  <header guid="{DBCF007B-7C2B-4555-A877-5BF86EC58384}" dateTime="2022-05-09T14:51:37" maxSheetId="5" userName="86134" r:id="rId45" minRId="570" maxRId="574">
    <sheetIdMap count="4">
      <sheetId val="1"/>
      <sheetId val="2"/>
      <sheetId val="3"/>
      <sheetId val="4"/>
    </sheetIdMap>
  </header>
  <header guid="{9FB9566C-3F83-42B4-98E8-98CB8A70E90E}" dateTime="2022-05-09T15:13:18" maxSheetId="5" userName="86134" r:id="rId46" minRId="575" maxRId="604">
    <sheetIdMap count="4">
      <sheetId val="1"/>
      <sheetId val="2"/>
      <sheetId val="3"/>
      <sheetId val="4"/>
    </sheetIdMap>
  </header>
  <header guid="{3138B9A7-2323-45F0-BC61-65AF8AB58682}" dateTime="2022-05-09T15:23:26" maxSheetId="5" userName="86134" r:id="rId47" minRId="605">
    <sheetIdMap count="4">
      <sheetId val="1"/>
      <sheetId val="2"/>
      <sheetId val="3"/>
      <sheetId val="4"/>
    </sheetIdMap>
  </header>
  <header guid="{7584F0E2-0871-4209-9D1A-1E24DAE4A522}" dateTime="2022-05-10T10:21:26" maxSheetId="5" userName="86134" r:id="rId48" minRId="606" maxRId="609">
    <sheetIdMap count="4">
      <sheetId val="1"/>
      <sheetId val="2"/>
      <sheetId val="3"/>
      <sheetId val="4"/>
    </sheetIdMap>
  </header>
  <header guid="{B9661C15-2DEE-4E18-B2A0-4004A3E39DAF}" dateTime="2022-05-10T10:47:40" maxSheetId="5" userName="86134" r:id="rId49" minRId="610" maxRId="616">
    <sheetIdMap count="4">
      <sheetId val="1"/>
      <sheetId val="2"/>
      <sheetId val="3"/>
      <sheetId val="4"/>
    </sheetIdMap>
  </header>
  <header guid="{DEFDF205-65B5-4FDE-86EE-FF452F8006DC}" dateTime="2022-05-10T16:17:33" maxSheetId="5" userName="86134" r:id="rId50" minRId="617" maxRId="621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2">
    <oc r="E2" t="inlineStr">
      <is>
        <t>8 Mb reads</t>
      </is>
    </oc>
    <nc r="E2" t="inlineStr">
      <is>
        <t>NIPT-plus</t>
      </is>
    </nc>
  </rcc>
  <rcc rId="27" sId="2">
    <oc r="B2" t="inlineStr">
      <is>
        <t>3 Mb reads</t>
      </is>
    </oc>
    <nc r="B2" t="inlineStr">
      <is>
        <t>NIPT</t>
      </is>
    </nc>
  </rcc>
  <rcc rId="28" sId="2" odxf="1" dxf="1">
    <oc r="E4" t="n">
      <v>42</v>
    </oc>
    <nc r="E4" t="n">
      <v>46</v>
    </nc>
    <odxf>
      <font>
        <name val="Times New Roman"/>
        <family val="1"/>
        <color rgb="FFFF0000"/>
        <sz val="12"/>
      </font>
      <fill>
        <patternFill patternType="none"/>
      </fill>
      <alignment wrapText="1"/>
    </odxf>
    <ndxf>
      <font>
        <name val="宋体"/>
        <family val="0"/>
        <color theme="1"/>
        <sz val="11"/>
      </font>
      <fill>
        <patternFill patternType="none"/>
      </fill>
      <alignment wrapText="0"/>
    </ndxf>
  </rcc>
  <rcc rId="29" sId="2" odxf="1" dxf="1">
    <oc r="F4" t="n">
      <v>7</v>
    </oc>
    <nc r="F4" t="n">
      <v>8</v>
    </nc>
    <odxf>
      <font>
        <name val="Times New Roman"/>
        <family val="1"/>
        <sz val="12"/>
      </font>
      <fill>
        <patternFill patternType="none"/>
      </fill>
      <alignment wrapText="1"/>
    </odxf>
    <ndxf>
      <font>
        <name val="宋体"/>
        <family val="0"/>
        <sz val="11"/>
      </font>
      <fill>
        <patternFill patternType="none"/>
      </fill>
      <alignment wrapText="0"/>
    </ndxf>
  </rcc>
  <rcc rId="30" sId="2" odxf="1" dxf="1" numFmtId="14">
    <oc r="G4" t="n">
      <v>0.8571</v>
    </oc>
    <nc r="G4" t="n">
      <v>0.847826086956522</v>
    </nc>
    <odxf>
      <font>
        <name val="Times New Roman"/>
        <family val="1"/>
        <sz val="12"/>
      </font>
      <fill>
        <patternFill patternType="none"/>
      </fill>
    </odxf>
    <ndxf>
      <font>
        <name val="宋体"/>
        <family val="0"/>
        <sz val="11"/>
      </font>
      <fill>
        <patternFill patternType="none"/>
      </fill>
    </ndxf>
  </rcc>
  <rcc rId="31" sId="2" odxf="1" dxf="1">
    <oc r="E5" t="n">
      <v>11</v>
    </oc>
    <nc r="E5" t="n">
      <v>15</v>
    </nc>
    <odxf>
      <font>
        <name val="Times New Roman"/>
        <family val="1"/>
        <sz val="12"/>
      </font>
      <fill>
        <patternFill patternType="none"/>
      </fill>
      <alignment wrapText="1"/>
    </odxf>
    <ndxf>
      <font>
        <name val="宋体"/>
        <family val="0"/>
        <sz val="11"/>
      </font>
      <fill>
        <patternFill patternType="none"/>
      </fill>
      <alignment wrapText="0"/>
    </ndxf>
  </rcc>
  <rcc rId="32" sId="2" odxf="1" dxf="1">
    <oc r="F5" t="n">
      <v>2</v>
    </oc>
    <nc r="F5" t="n">
      <v>4</v>
    </nc>
    <odxf>
      <font>
        <name val="Times New Roman"/>
        <family val="1"/>
        <sz val="12"/>
      </font>
      <fill>
        <patternFill patternType="none"/>
      </fill>
      <alignment wrapText="1"/>
    </odxf>
    <ndxf>
      <font>
        <name val="宋体"/>
        <family val="0"/>
        <sz val="11"/>
      </font>
      <fill>
        <patternFill patternType="none"/>
      </fill>
      <alignment wrapText="0"/>
    </ndxf>
  </rcc>
  <rcc rId="33" sId="2" odxf="1" dxf="1" numFmtId="14">
    <oc r="G5" t="n">
      <v>0.846153846153846</v>
    </oc>
    <nc r="G5" t="n">
      <v>0.733333333333333</v>
    </nc>
    <odxf>
      <font>
        <name val="Times New Roman"/>
        <family val="1"/>
        <sz val="12"/>
      </font>
      <fill>
        <patternFill patternType="none"/>
      </fill>
    </odxf>
    <ndxf>
      <font>
        <name val="宋体"/>
        <family val="0"/>
        <sz val="11"/>
      </font>
      <fill>
        <patternFill patternType="none"/>
      </fill>
    </ndxf>
  </rcc>
  <rcc rId="34" sId="2" odxf="1" dxf="1">
    <oc r="E6" t="n">
      <v>7</v>
    </oc>
    <nc r="E6" t="n">
      <v>20</v>
    </nc>
    <odxf>
      <font>
        <name val="Times New Roman"/>
        <family val="1"/>
        <sz val="12"/>
      </font>
      <fill>
        <patternFill patternType="none"/>
      </fill>
      <alignment wrapText="1"/>
    </odxf>
    <ndxf>
      <font>
        <name val="宋体"/>
        <family val="0"/>
        <sz val="11"/>
      </font>
      <fill>
        <patternFill patternType="none"/>
      </fill>
      <alignment wrapText="0"/>
    </ndxf>
  </rcc>
  <rcc rId="35" sId="2" odxf="1" dxf="1">
    <oc r="F6" t="n">
      <v>12</v>
    </oc>
    <nc r="F6" t="n">
      <v>13</v>
    </nc>
    <odxf>
      <font>
        <name val="Times New Roman"/>
        <family val="1"/>
        <sz val="12"/>
      </font>
      <fill>
        <patternFill patternType="none"/>
      </fill>
      <alignment wrapText="1"/>
    </odxf>
    <ndxf>
      <font>
        <name val="宋体"/>
        <family val="0"/>
        <sz val="11"/>
      </font>
      <fill>
        <patternFill patternType="none"/>
      </fill>
      <alignment wrapText="0"/>
    </ndxf>
  </rcc>
  <rcc rId="36" sId="2" odxf="1" dxf="1" numFmtId="14">
    <oc r="G6" t="n">
      <v>0.368421052631579</v>
    </oc>
    <nc r="G6" t="n">
      <v>0.35</v>
    </nc>
    <odxf>
      <font>
        <name val="Times New Roman"/>
        <family val="1"/>
        <sz val="12"/>
      </font>
      <fill>
        <patternFill patternType="none"/>
      </fill>
    </odxf>
    <ndxf>
      <font>
        <name val="宋体"/>
        <family val="0"/>
        <sz val="11"/>
      </font>
      <fill>
        <patternFill patternType="none"/>
      </fill>
    </ndxf>
  </rcc>
  <rcc rId="37" sId="2" odxf="1" dxf="1">
    <oc r="E7" t="n">
      <v>5</v>
    </oc>
    <nc r="E7" t="n">
      <v>57</v>
    </nc>
    <odxf>
      <font>
        <name val="Times New Roman"/>
        <family val="1"/>
        <sz val="12"/>
      </font>
      <fill>
        <patternFill patternType="none"/>
      </fill>
      <alignment wrapText="1"/>
    </odxf>
    <ndxf>
      <font>
        <name val="宋体"/>
        <family val="0"/>
        <sz val="11"/>
      </font>
      <fill>
        <patternFill patternType="none"/>
      </fill>
      <alignment wrapText="0"/>
    </ndxf>
  </rcc>
  <rcc rId="38" sId="2" odxf="1" dxf="1">
    <oc r="F7" t="n">
      <v>57</v>
    </oc>
    <nc r="F7" t="n">
      <v>52</v>
    </nc>
    <odxf>
      <font>
        <name val="Times New Roman"/>
        <family val="1"/>
        <sz val="12"/>
      </font>
      <fill>
        <patternFill patternType="none"/>
      </fill>
      <alignment wrapText="1"/>
    </odxf>
    <ndxf>
      <font>
        <name val="宋体"/>
        <family val="0"/>
        <sz val="11"/>
      </font>
      <fill>
        <patternFill patternType="none"/>
      </fill>
      <alignment wrapText="0"/>
    </ndxf>
  </rcc>
  <rcc rId="39" sId="2" odxf="1" dxf="1" numFmtId="14">
    <oc r="G7" t="n">
      <v>0.072463768115942</v>
    </oc>
    <nc r="G7" t="n">
      <v>0.087719298245614</v>
    </nc>
    <odxf>
      <font>
        <name val="Times New Roman"/>
        <family val="1"/>
        <sz val="12"/>
      </font>
      <fill>
        <patternFill patternType="none"/>
      </fill>
    </odxf>
    <ndxf>
      <font>
        <name val="宋体"/>
        <family val="0"/>
        <sz val="11"/>
      </font>
      <fill>
        <patternFill patternType="none"/>
      </fill>
    </ndxf>
  </rcc>
  <rcc rId="40" sId="2">
    <oc r="H4" t="n">
      <v>0.77</v>
    </oc>
    <nc r="H4"/>
  </rcc>
  <rcc rId="41" sId="2">
    <oc r="H5" t="n">
      <v>0.31</v>
    </oc>
    <nc r="H5"/>
  </rcc>
  <rcc rId="42" sId="2">
    <oc r="H6" t="n">
      <v>0.55</v>
    </oc>
    <nc r="H6"/>
  </rcc>
  <rcc rId="43" sId="2">
    <oc r="H7" t="n">
      <v>0.79</v>
    </oc>
    <nc r="H7"/>
  </rcc>
  <rcc rId="44" sId="2">
    <oc r="H8" t="n">
      <v>0.09</v>
    </oc>
    <nc r="H8"/>
  </rcc>
  <rcc rId="45" sId="2">
    <oc r="E8" t="n">
      <v>25</v>
    </oc>
    <nc r="E8" t="n">
      <v>46</v>
    </nc>
  </rcc>
  <rcc rId="46" sId="2">
    <oc r="F8" t="n">
      <v>41</v>
    </oc>
    <nc r="F8" t="n">
      <v>21</v>
    </nc>
  </rcc>
  <rcc rId="47" sId="2" numFmtId="14">
    <oc r="G8" t="n">
      <v>0.3788</v>
    </oc>
    <nc r="G8" t="inlineStr">
      <is>
        <t>45.65%%</t>
      </is>
    </nc>
  </rcc>
  <rfmt sheetId="2" sqref="E4" start="0" length="2147483647">
    <dxf>
      <font>
        <name val="Times New Roman"/>
        <family val="1"/>
        <sz val="12"/>
      </font>
      <fill>
        <patternFill patternType="none"/>
      </fill>
      <alignment wrapText="1"/>
    </dxf>
  </rfmt>
  <rfmt sheetId="2" sqref="F4" start="0" length="2147483647">
    <dxf>
      <font>
        <name val="Times New Roman"/>
        <family val="1"/>
        <sz val="12"/>
      </font>
      <fill>
        <patternFill patternType="none"/>
      </fill>
      <alignment wrapText="1"/>
    </dxf>
  </rfmt>
  <rfmt sheetId="2" sqref="E5" start="0" length="2147483647">
    <dxf>
      <font>
        <name val="Times New Roman"/>
        <family val="1"/>
        <sz val="12"/>
      </font>
      <fill>
        <patternFill patternType="none"/>
      </fill>
      <alignment wrapText="1"/>
    </dxf>
  </rfmt>
  <rfmt sheetId="2" sqref="F5" start="0" length="2147483647">
    <dxf>
      <font>
        <name val="Times New Roman"/>
        <family val="1"/>
        <sz val="12"/>
      </font>
      <fill>
        <patternFill patternType="none"/>
      </fill>
      <alignment wrapText="1"/>
    </dxf>
  </rfmt>
  <rfmt sheetId="2" sqref="E6" start="0" length="2147483647">
    <dxf>
      <font>
        <name val="Times New Roman"/>
        <family val="1"/>
        <sz val="12"/>
      </font>
      <fill>
        <patternFill patternType="none"/>
      </fill>
      <alignment wrapText="1"/>
    </dxf>
  </rfmt>
  <rfmt sheetId="2" sqref="F6" start="0" length="2147483647">
    <dxf>
      <font>
        <name val="Times New Roman"/>
        <family val="1"/>
        <sz val="12"/>
      </font>
      <fill>
        <patternFill patternType="none"/>
      </fill>
      <alignment wrapText="1"/>
    </dxf>
  </rfmt>
  <rfmt sheetId="2" sqref="E7" start="0" length="2147483647">
    <dxf>
      <font>
        <name val="Times New Roman"/>
        <family val="1"/>
        <sz val="12"/>
      </font>
      <fill>
        <patternFill patternType="none"/>
      </fill>
      <alignment wrapText="1"/>
    </dxf>
  </rfmt>
  <rfmt sheetId="2" sqref="F7" start="0" length="2147483647">
    <dxf>
      <font>
        <name val="Times New Roman"/>
        <family val="1"/>
        <sz val="12"/>
      </font>
      <fill>
        <patternFill patternType="none"/>
      </fill>
      <alignment wrapText="1"/>
    </dxf>
  </rfmt>
  <rfmt sheetId="2" sqref="G4" start="0" length="2147483647">
    <dxf>
      <font>
        <name val="Times New Roman"/>
        <family val="1"/>
        <color auto="1"/>
        <sz val="12"/>
      </font>
      <fill>
        <patternFill patternType="none"/>
      </fill>
    </dxf>
  </rfmt>
  <rfmt sheetId="2" sqref="G5" start="0" length="2147483647">
    <dxf>
      <font>
        <name val="Times New Roman"/>
        <family val="1"/>
        <color auto="1"/>
        <sz val="12"/>
      </font>
      <fill>
        <patternFill patternType="none"/>
      </fill>
    </dxf>
  </rfmt>
  <rfmt sheetId="2" sqref="G6" start="0" length="2147483647">
    <dxf>
      <font>
        <name val="Times New Roman"/>
        <family val="1"/>
        <color auto="1"/>
        <sz val="12"/>
      </font>
      <fill>
        <patternFill patternType="none"/>
      </fill>
    </dxf>
  </rfmt>
  <rfmt sheetId="2" sqref="G7" start="0" length="2147483647">
    <dxf>
      <font>
        <name val="Times New Roman"/>
        <family val="1"/>
        <color auto="1"/>
        <sz val="12"/>
      </font>
      <fill>
        <patternFill patternType="none"/>
      </fill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" sId="2" odxf="1" dxf="1" numFmtId="14">
    <oc r="G8" t="inlineStr">
      <is>
        <t>45.65%%</t>
      </is>
    </oc>
    <nc r="G8" t="n">
      <v>0.5</v>
    </nc>
    <odxf>
      <font>
        <color theme="1"/>
      </font>
      <fill>
        <patternFill patternType="none"/>
      </fill>
    </odxf>
    <ndxf>
      <font>
        <color auto="1"/>
      </font>
      <fill>
        <patternFill patternType="none"/>
      </fill>
    </ndxf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5" start="0" length="2147483647">
    <dxf>
      <font>
        <color auto="1"/>
      </font>
      <fill>
        <patternFill patternType="none"/>
      </fill>
    </dxf>
  </rfmt>
  <rfmt sheetId="2" sqref="D6" start="0" length="2147483647">
    <dxf>
      <font>
        <color auto="1"/>
      </font>
      <fill>
        <patternFill patternType="none"/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" sId="1">
    <oc r="B2" t="inlineStr">
      <is>
        <t>3 Mb reads</t>
      </is>
    </oc>
    <nc r="B2" t="inlineStr">
      <is>
        <t>NIPT</t>
      </is>
    </nc>
  </rcc>
  <rcc rId="50" sId="1">
    <oc r="C2" t="inlineStr">
      <is>
        <t>8 Mb reads</t>
      </is>
    </oc>
    <nc r="C2" t="inlineStr">
      <is>
        <t>NIPT-plus</t>
      </is>
    </nc>
  </rcc>
  <rcc rId="51" sId="1">
    <nc r="F15" t="inlineStr">
      <is>
        <t>富集前NIPT</t>
      </is>
    </nc>
  </rcc>
  <rcc rId="52" sId="1" odxf="1" dxf="1" numFmtId="14">
    <nc r="G15" t="n">
      <v>0.12662</v>
    </nc>
    <odxf>
      <numFmt numFmtId="0" formatCode="General"/>
      <fill>
        <patternFill patternType="none"/>
      </fill>
    </odxf>
    <ndxf>
      <numFmt numFmtId="10" formatCode="0.00%"/>
      <fill>
        <patternFill patternType="none"/>
      </fill>
    </ndxf>
  </rcc>
  <rfmt sheetId="1" sqref="F15:G15" start="0" length="2147483647">
    <dxf>
      <font>
        <sz val="16"/>
      </font>
    </dxf>
  </rfmt>
  <rfmt sheetId="1" sqref="F16" start="0" length="2147483647">
    <dxf>
      <font>
        <sz val="16"/>
      </font>
      <fill>
        <patternFill patternType="none"/>
      </fill>
    </dxf>
  </rfmt>
  <rcc rId="53" sId="1">
    <nc r="F16" t="inlineStr">
      <is>
        <t>富集后NIPT</t>
      </is>
    </nc>
  </rcc>
  <rcc rId="54" sId="1" odxf="1" dxf="1" numFmtId="14">
    <nc r="G16" t="n">
      <v>0.173316</v>
    </nc>
    <odxf>
      <numFmt numFmtId="0" formatCode="General"/>
      <fill>
        <patternFill patternType="none"/>
      </fill>
    </odxf>
    <ndxf>
      <numFmt numFmtId="10" formatCode="0.00%"/>
      <fill>
        <patternFill patternType="none"/>
      </fill>
    </ndxf>
  </rcc>
  <rcc rId="55" sId="1">
    <nc r="F17" t="inlineStr">
      <is>
        <t>PLUS</t>
      </is>
    </nc>
  </rcc>
  <rcc rId="56" sId="1" odxf="1" dxf="1" numFmtId="14">
    <nc r="G17" t="n">
      <v>0.175</v>
    </nc>
    <odxf>
      <numFmt numFmtId="0" formatCode="General"/>
      <fill>
        <patternFill patternType="none"/>
      </fill>
    </odxf>
    <ndxf>
      <numFmt numFmtId="10" formatCode="0.00%"/>
      <fill>
        <patternFill patternType="none"/>
      </fill>
    </ndxf>
  </rcc>
  <rfmt sheetId="1" sqref="F15:G17" start="0" length="2147483647">
    <dxf>
      <font>
        <sz val="16"/>
      </font>
    </dxf>
  </rfmt>
  <rfmt sheetId="1" sqref="F15:G17" start="0" length="2147483647">
    <dxf>
      <alignment horizontal="center" indent="0"/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" sId="1" numFmtId="14">
    <oc r="B20" t="n">
      <v>0.1511</v>
    </oc>
    <nc r="B20" t="n">
      <v>0.1733</v>
    </nc>
  </rcc>
  <rcc rId="58" sId="1" numFmtId="14">
    <oc r="C20" t="n">
      <v>0.1849</v>
    </oc>
    <nc r="C20" t="n">
      <v>0.175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" sId="3">
    <oc r="E4" t="n">
      <v>32</v>
    </oc>
    <nc r="E4" t="n">
      <v>36</v>
    </nc>
  </rcc>
  <rcc rId="60" sId="3">
    <oc r="F4" t="n">
      <v>44</v>
    </oc>
    <nc r="F4" t="n">
      <v>40</v>
    </nc>
  </rcc>
  <rcc rId="61" sId="3">
    <oc r="G4" t="n">
      <v>0.421052631578947</v>
    </oc>
    <nc r="G4" t="n">
      <v>0.473684210526316</v>
    </nc>
  </rcc>
  <rcc rId="62" sId="3">
    <oc r="E5" t="n">
      <v>9</v>
    </oc>
    <nc r="E5" t="n">
      <v>5</v>
    </nc>
  </rcc>
  <rcc rId="63" sId="3">
    <oc r="F5" t="n">
      <v>15</v>
    </oc>
    <nc r="F5" t="n">
      <v>8</v>
    </nc>
  </rcc>
  <rcc rId="64" sId="3">
    <oc r="G5" t="n">
      <v>0.375</v>
    </oc>
    <nc r="G5" t="n">
      <v>0.384615384615385</v>
    </nc>
  </rcc>
  <rcc rId="65" sId="3">
    <oc r="E6" t="n">
      <v>26</v>
    </oc>
    <nc r="E6" t="n">
      <v>24</v>
    </nc>
  </rcc>
  <rcc rId="66" sId="3">
    <oc r="F6" t="n">
      <v>22</v>
    </oc>
    <nc r="F6" t="n">
      <v>14</v>
    </nc>
  </rcc>
  <rcc rId="67" sId="3">
    <oc r="G6" t="n">
      <v>0.541666666666667</v>
    </oc>
    <nc r="G6" t="n">
      <v>0.631578947368421</v>
    </nc>
  </rcc>
  <rcc rId="68" sId="3">
    <oc r="E7" t="n">
      <v>16</v>
    </oc>
    <nc r="E7" t="n">
      <v>17</v>
    </nc>
  </rcc>
  <rcc rId="69" sId="3">
    <oc r="F7" t="n">
      <v>29</v>
    </oc>
    <nc r="F7" t="n">
      <v>25</v>
    </nc>
  </rcc>
  <rcc rId="70" sId="3">
    <oc r="G7" t="n">
      <v>0.355555555555556</v>
    </oc>
    <nc r="G7" t="n">
      <v>0.404761904761905</v>
    </nc>
  </rcc>
  <rcc rId="71" sId="3">
    <oc r="E8" t="n">
      <v>5</v>
    </oc>
    <nc r="E8" t="n">
      <v>3</v>
    </nc>
  </rcc>
  <rcc rId="72" sId="3">
    <oc r="F8" t="n">
      <v>10</v>
    </oc>
    <nc r="F8" t="n">
      <v>11</v>
    </nc>
  </rcc>
  <rcc rId="73" sId="3" numFmtId="14">
    <oc r="G8" t="n">
      <v>0.333333333333333</v>
    </oc>
    <nc r="G8" t="n">
      <v>0.2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" sId="3">
    <oc r="H4" t="inlineStr">
      <is>
        <t>0.03*</t>
      </is>
    </oc>
    <nc r="H4"/>
  </rcc>
  <rcc rId="75" sId="3">
    <oc r="H5" t="n">
      <v>0.429795272339556</v>
    </oc>
    <nc r="H5"/>
  </rcc>
  <rcc rId="76" sId="3">
    <oc r="H6" t="n">
      <v>0.108396298972678</v>
    </oc>
    <nc r="H6"/>
  </rcc>
  <rcc rId="77" sId="3">
    <oc r="H7" t="n">
      <v>0.051752758841428</v>
    </oc>
    <nc r="H7"/>
  </rcc>
  <rcc rId="78" sId="3">
    <oc r="H8" t="n">
      <v>0.608407800232998</v>
    </oc>
    <nc r="H8"/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" sId="2">
    <nc r="B12" t="str">
      <f>SUM(B4:B8)</f>
    </nc>
  </rcc>
  <rcc rId="80" sId="2">
    <nc r="C12" t="str">
      <f>SUM(C4:C8)</f>
    </nc>
  </rcc>
  <rcc rId="81" sId="2">
    <nc r="E12" t="str">
      <f>SUM(E4:E8)</f>
    </nc>
  </rcc>
  <rcc rId="82" sId="2">
    <nc r="F12" t="str">
      <f>SUM(F4:F8)</f>
    </nc>
  </rcc>
  <rcc rId="83" sId="2">
    <nc r="H12" t="str">
      <f>SUM(B12:F12)</f>
    </nc>
  </rcc>
  <rcc rId="84" sId="2">
    <nc r="E13" t="n">
      <v>26</v>
    </nc>
  </rcc>
  <rcc rId="85" sId="2">
    <nc r="E14" t="str">
      <f>SUM(E12:E13)</f>
    </nc>
  </rcc>
  <rcc rId="86" sId="2">
    <nc r="B14" t="str">
      <f>SUM(B12:B13)</f>
    </nc>
  </rcc>
  <rcc rId="87" sId="2">
    <nc r="H13" t="str">
      <f>SUM(B13:F13)</f>
    </nc>
  </rcc>
  <rcc rId="88" sId="2">
    <nc r="H14" t="str">
      <f>SUM(H12:H13)</f>
    </nc>
  </rcc>
  <rcc rId="89" sId="2">
    <nc r="I14" t="n">
      <v>910</v>
    </nc>
  </rcc>
  <rcc rId="90" sId="2">
    <nc r="J14" t="str">
      <f>I14-H14</f>
    </nc>
  </rcc>
  <rcc rId="91" sId="2">
    <nc r="B13" t="n">
      <v>69</v>
    </nc>
  </rcc>
  <rcc rId="92" sId="2">
    <nc r="B15" t="n">
      <v>49393</v>
    </nc>
  </rcc>
  <rcc rId="93" sId="2">
    <nc r="E15" t="n">
      <v>12188</v>
    </nc>
  </rcc>
  <rcc rId="94" sId="2">
    <nc r="B16" t="str">
      <f>B14/B15</f>
    </nc>
  </rcc>
  <rcc rId="95" sId="2">
    <nc r="E16" t="str">
      <f>E14/E15</f>
    </nc>
  </rcc>
  <rcc rId="96" sId="2">
    <nc r="C11" t="n">
      <v>602</v>
    </nc>
  </rcc>
  <rcc rId="97" sId="2">
    <nc r="F11" t="str">
      <f>E12+F12+E13</f>
    </nc>
  </rcc>
  <rcc rId="98" sId="2">
    <nc r="D11" t="str">
      <f>B12+C12</f>
    </nc>
  </rcc>
  <rcc rId="99" sId="2">
    <nc r="G11" t="str">
      <f>E12+F12</f>
    </nc>
  </rcc>
  <rfmt sheetId="1" sqref="A17" start="0" length="2147483647">
    <dxf>
      <font>
        <name val="Times New Roman"/>
        <charset val="134"/>
        <family val="0"/>
        <b val="0"/>
        <i val="0"/>
        <strike val="0"/>
        <color theme="1"/>
        <sz val="12"/>
        <u val="none"/>
      </font>
    </dxf>
  </rfmt>
  <rcc rId="100" sId="2">
    <nc r="I4" t="str">
      <f>B4+E4</f>
    </nc>
  </rcc>
  <rcc rId="101" sId="2">
    <nc r="I5" t="str">
      <f>B5+E5</f>
    </nc>
  </rcc>
  <rcc rId="102" sId="2">
    <nc r="I6" t="str">
      <f>B6+E6</f>
    </nc>
  </rcc>
  <rcc rId="103" sId="2">
    <nc r="I7" t="str">
      <f>B7+E7</f>
    </nc>
  </rcc>
  <rcc rId="104" sId="2">
    <nc r="I8" t="str">
      <f>B8+E8</f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" sId="1" numFmtId="14">
    <nc r="H15" t="str">
      <f>AVERAGE(G15:G16)</f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" sId="1" numFmtId="14">
    <oc r="B20" t="n">
      <v>0.1733</v>
    </oc>
    <nc r="B20" t="n">
      <v>0.15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2">
    <oc r="C4" t="n">
      <v>35</v>
    </oc>
    <nc r="C4" t="n">
      <v>20</v>
    </nc>
  </rcc>
  <rcc rId="2" sId="2" odxf="1" dxf="1">
    <oc r="B5" t="n">
      <v>31</v>
    </oc>
    <nc r="B5" t="n">
      <v>33</v>
    </nc>
    <odxf>
      <font>
        <family val="1"/>
        <color theme="1"/>
      </font>
      <fill>
        <patternFill patternType="none"/>
      </fill>
    </odxf>
    <ndxf>
      <font>
        <family val="0"/>
        <color rgb="FFFF0000"/>
      </font>
      <fill>
        <patternFill patternType="solid">
          <bgColor rgb="FFFFFF00"/>
        </patternFill>
      </fill>
    </ndxf>
  </rcc>
  <rcc rId="3" sId="2" odxf="1" dxf="1">
    <oc r="C5" t="n">
      <v>17</v>
    </oc>
    <nc r="C5" t="n">
      <v>18</v>
    </nc>
    <odxf>
      <font>
        <family val="1"/>
        <color theme="1"/>
      </font>
      <fill>
        <patternFill patternType="none"/>
      </fill>
    </odxf>
    <ndxf>
      <font>
        <family val="0"/>
        <color rgb="FFFF0000"/>
      </font>
      <fill>
        <patternFill patternType="solid">
          <bgColor rgb="FFFFFF00"/>
        </patternFill>
      </fill>
    </ndxf>
  </rcc>
  <rcc rId="4" sId="2" odxf="1" dxf="1" numFmtId="14">
    <oc r="D5" t="n">
      <v>0.645833333333333</v>
    </oc>
    <nc r="D5" t="n">
      <v>0.647</v>
    </nc>
    <odxf>
      <font>
        <family val="1"/>
        <color auto="1"/>
      </font>
      <fill>
        <patternFill patternType="none"/>
      </fill>
    </odxf>
    <ndxf>
      <font>
        <family val="0"/>
        <color rgb="FFFF0000"/>
      </font>
      <fill>
        <patternFill patternType="solid">
          <bgColor rgb="FFFFFF00"/>
        </patternFill>
      </fill>
    </ndxf>
  </rcc>
  <rcc rId="5" sId="2" odxf="1" dxf="1">
    <oc r="B6" t="n">
      <v>11</v>
    </oc>
    <nc r="B6" t="n">
      <v>8</v>
    </nc>
    <odxf>
      <font>
        <family val="1"/>
        <color theme="1"/>
      </font>
      <fill>
        <patternFill patternType="none"/>
      </fill>
    </odxf>
    <ndxf>
      <font>
        <family val="0"/>
        <color rgb="FFFF0000"/>
      </font>
      <fill>
        <patternFill patternType="solid">
          <bgColor rgb="FFFFFF00"/>
        </patternFill>
      </fill>
    </ndxf>
  </rcc>
  <rcc rId="6" sId="2" odxf="1" dxf="1">
    <oc r="C6" t="n">
      <v>29</v>
    </oc>
    <nc r="C6" t="n">
      <v>27</v>
    </nc>
    <odxf>
      <font>
        <family val="1"/>
        <color theme="1"/>
      </font>
      <fill>
        <patternFill patternType="none"/>
      </fill>
    </odxf>
    <ndxf>
      <font>
        <family val="0"/>
        <color rgb="FFFF0000"/>
      </font>
      <fill>
        <patternFill patternType="solid">
          <bgColor rgb="FFFFFF00"/>
        </patternFill>
      </fill>
    </ndxf>
  </rcc>
  <rcc rId="7" sId="2" odxf="1" dxf="1" numFmtId="14">
    <oc r="D6" t="n">
      <v>0.275</v>
    </oc>
    <nc r="D6" t="n">
      <v>0.2286</v>
    </nc>
    <odxf>
      <font>
        <family val="1"/>
        <color auto="1"/>
      </font>
      <fill>
        <patternFill patternType="none"/>
      </fill>
    </odxf>
    <ndxf>
      <font>
        <family val="0"/>
        <color rgb="FFFF0000"/>
      </font>
      <fill>
        <patternFill patternType="solid">
          <bgColor rgb="FFFFFF00"/>
        </patternFill>
      </fill>
    </ndxf>
  </rcc>
  <rcc rId="8" sId="2" odxf="1" dxf="1">
    <oc r="E4" t="n">
      <v>43</v>
    </oc>
    <nc r="E4" t="n">
      <v>42</v>
    </nc>
    <odxf>
      <font>
        <family val="1"/>
        <color theme="1"/>
      </font>
      <fill>
        <patternFill patternType="none"/>
      </fill>
    </odxf>
    <ndxf>
      <font>
        <family val="0"/>
        <color rgb="FFFF0000"/>
      </font>
      <fill>
        <patternFill patternType="solid">
          <bgColor rgb="FFFFFF00"/>
        </patternFill>
      </fill>
    </ndxf>
  </rcc>
  <rfmt sheetId="2" sqref="F4" start="0" length="2147483647">
    <dxf>
      <font>
        <family val="0"/>
      </font>
      <fill>
        <patternFill patternType="none"/>
      </fill>
    </dxf>
  </rfmt>
  <rcc rId="9" sId="2" odxf="1" dxf="1" numFmtId="14">
    <oc r="G4" t="n">
      <v>0.86</v>
    </oc>
    <nc r="G4" t="n">
      <v>0.8571</v>
    </nc>
    <odxf>
      <font>
        <family val="1"/>
      </font>
      <fill>
        <patternFill patternType="none"/>
      </fill>
    </odxf>
    <ndxf>
      <font>
        <family val="0"/>
      </font>
      <fill>
        <patternFill patternType="solid">
          <bgColor rgb="FFFFFF00"/>
        </patternFill>
      </fill>
    </ndxf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" sId="2">
    <oc r="B16" t="str">
      <f>B14/B15</f>
    </oc>
    <nc r="B16" t="str">
      <f>C11/B15</f>
    </nc>
  </rcc>
  <rcc rId="108" sId="2">
    <oc r="E16" t="str">
      <f>E14/E15</f>
    </oc>
    <nc r="E16" t="str">
      <f>F11/E15</f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" sId="2">
    <nc r="C16" t="inlineStr">
      <is>
        <t>阳性率</t>
      </is>
    </nc>
  </rcc>
  <rcc rId="110" sId="2">
    <nc r="F16" t="inlineStr">
      <is>
        <t>阳性率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" sId="2">
    <nc r="H15" t="str">
      <f>B15+E15</f>
    </nc>
  </rcc>
  <rcc rId="112" sId="2">
    <nc r="H16" t="str">
      <f>H14/H15</f>
    </nc>
  </rcc>
  <rcc rId="113" sId="2">
    <oc r="E7" t="n">
      <v>57</v>
    </oc>
    <nc r="E7" t="n">
      <v>5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" sId="2" numFmtId="14">
    <oc r="D7" t="n">
      <v>0.06363636</v>
    </oc>
    <nc r="D7" t="str">
      <f>B7/116</f>
    </nc>
  </rcc>
  <rcc rId="115" sId="2" numFmtId="14">
    <oc r="D6" t="n">
      <v>0.2286</v>
    </oc>
    <nc r="D6" t="str">
      <f>8/35</f>
    </nc>
  </rcc>
  <rcc rId="116" sId="2">
    <nc r="E10" t="str">
      <f>SUM(E4:E8)</f>
    </nc>
  </rcc>
  <rcc rId="117" sId="2">
    <nc r="B10" t="str">
      <f>SUM(B4:B8)</f>
    </nc>
  </rcc>
  <rcc rId="118" sId="2">
    <nc r="C10" t="str">
      <f>SUM(C4:C8)</f>
    </nc>
  </rcc>
  <rcc rId="119" sId="2">
    <nc r="F10" t="str">
      <f>SUM(F4:F8)</f>
    </nc>
  </rcc>
  <rcc rId="120" sId="2">
    <oc r="E4" t="n">
      <v>46</v>
    </oc>
    <nc r="E4" t="n">
      <v>39</v>
    </nc>
  </rcc>
  <rcc rId="121" sId="2">
    <oc r="F4" t="n">
      <v>8</v>
    </oc>
    <nc r="F4" t="n">
      <v>7</v>
    </nc>
  </rcc>
  <rcc rId="122" sId="2">
    <oc r="E5" t="n">
      <v>15</v>
    </oc>
    <nc r="E5" t="n">
      <v>11</v>
    </nc>
  </rcc>
  <rcc rId="123" sId="2">
    <oc r="E6" t="n">
      <v>20</v>
    </oc>
    <nc r="E6" t="n">
      <v>7</v>
    </nc>
  </rcc>
  <rcc rId="124" sId="2">
    <oc r="E8" t="n">
      <v>46</v>
    </oc>
    <nc r="E8" t="n">
      <v>23</v>
    </nc>
  </rcc>
  <rcc rId="125" sId="2">
    <oc r="F8" t="n">
      <v>21</v>
    </oc>
    <nc r="F8" t="n">
      <v>23</v>
    </nc>
  </rcc>
  <rcc rId="126" sId="2" numFmtId="14">
    <oc r="G4" t="n">
      <v>0.847826086956522</v>
    </oc>
    <nc r="G4" t="str">
      <f>E4/46</f>
    </nc>
  </rcc>
  <rcc rId="127" sId="2" numFmtId="14">
    <oc r="G5" t="n">
      <v>0.733333333333333</v>
    </oc>
    <nc r="G5" t="str">
      <f>11/15</f>
    </nc>
  </rcc>
  <rcc rId="128" sId="2" numFmtId="14">
    <oc r="G6" t="n">
      <v>0.35</v>
    </oc>
    <nc r="G6" t="str">
      <f>7/20</f>
    </nc>
  </rcc>
  <rcc rId="129" sId="2" numFmtId="14">
    <oc r="G8" t="n">
      <v>0.5</v>
    </oc>
    <nc r="G8" t="str">
      <f>E8/46</f>
    </nc>
  </rcc>
  <rcc rId="130" sId="2">
    <nc r="F17" t="inlineStr">
      <is>
        <t>未产前诊断17</t>
      </is>
    </nc>
  </rcc>
  <rcc rId="131" sId="2">
    <nc r="E17" t="n">
      <v>155</v>
    </nc>
  </rcc>
  <rcc rId="132" sId="2">
    <nc r="D17" t="inlineStr">
      <is>
        <t>阳性例数</t>
      </is>
    </nc>
  </rcc>
  <rcc rId="133" sId="2">
    <oc r="E16" t="str">
      <f>F11/E15</f>
    </oc>
    <nc r="E16" t="str">
      <f>E17/E15</f>
    </nc>
  </rcc>
  <rcc rId="134" sId="2">
    <oc r="B5" t="n">
      <v>33</v>
    </oc>
    <nc r="B5" t="n">
      <v>37</v>
    </nc>
  </rcc>
  <rcc rId="135" sId="2">
    <oc r="C5" t="n">
      <v>18</v>
    </oc>
    <nc r="C5" t="n">
      <v>17</v>
    </nc>
  </rcc>
  <rcc rId="136" sId="2" numFmtId="14">
    <oc r="D5" t="n">
      <v>0.647</v>
    </oc>
    <nc r="D5" t="str">
      <f>37/54</f>
    </nc>
  </rcc>
  <rcc rId="137" sId="2">
    <oc r="B4" t="n">
      <v>141</v>
    </oc>
    <nc r="B4" t="n">
      <v>181</v>
    </nc>
  </rcc>
  <rcc rId="138" sId="2">
    <oc r="C4" t="n">
      <v>20</v>
    </oc>
    <nc r="C4" t="n">
      <v>39</v>
    </nc>
  </rcc>
  <rcc rId="139" sId="2">
    <nc r="J4" t="str">
      <f>B4+C4</f>
    </nc>
  </rcc>
  <rcc rId="140" sId="2" numFmtId="14">
    <oc r="D4" t="n">
      <v>0.801136363636364</v>
    </oc>
    <nc r="D4" t="str">
      <f>B4/J4</f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" sId="2">
    <oc r="B6" t="n">
      <v>8</v>
    </oc>
    <nc r="B6" t="n">
      <v>11</v>
    </nc>
  </rcc>
  <rcc rId="142" sId="2">
    <oc r="C6" t="n">
      <v>27</v>
    </oc>
    <nc r="C6" t="n">
      <v>36</v>
    </nc>
  </rcc>
  <rcc rId="143" sId="2">
    <nc r="J6" t="str">
      <f>B6+C6</f>
    </nc>
  </rcc>
  <rcc rId="144" sId="2" numFmtId="14">
    <oc r="D6" t="str">
      <f>8/35</f>
    </oc>
    <nc r="D6" t="str">
      <f>B6/J6</f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" sId="2">
    <oc r="C7" t="n">
      <v>109</v>
    </oc>
    <nc r="C7" t="n">
      <v>147</v>
    </nc>
  </rcc>
  <rcc rId="146" sId="2" numFmtId="14">
    <oc r="D7" t="str">
      <f>B7/116</f>
    </oc>
    <nc r="D7" t="str">
      <f>B7/K7</f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" sId="2">
    <oc r="E4" t="n">
      <v>39</v>
    </oc>
    <nc r="E4" t="n">
      <v>40</v>
    </nc>
  </rcc>
  <rcc rId="148" sId="2">
    <oc r="F4" t="n">
      <v>7</v>
    </oc>
    <nc r="F4" t="n">
      <v>6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" sId="2">
    <oc r="I4" t="str">
      <f>B4+E4</f>
    </oc>
    <nc r="I4"/>
  </rcc>
  <rcc rId="150" sId="2">
    <oc r="J4" t="str">
      <f>B4+C4</f>
    </oc>
    <nc r="J4"/>
  </rcc>
  <rcc rId="151" sId="2">
    <oc r="I5" t="str">
      <f>B5+E5</f>
    </oc>
    <nc r="I5"/>
  </rcc>
  <rcc rId="152" sId="2">
    <oc r="I6" t="str">
      <f>B6+E6</f>
    </oc>
    <nc r="I6"/>
  </rcc>
  <rcc rId="153" sId="2">
    <oc r="J6" t="str">
      <f>B6+C6</f>
    </oc>
    <nc r="J6"/>
  </rcc>
  <rcc rId="154" sId="2">
    <oc r="I7" t="str">
      <f>B7+E7</f>
    </oc>
    <nc r="I7"/>
  </rcc>
  <rcc rId="155" sId="2">
    <oc r="K7" t="str">
      <f>B7+C7</f>
    </oc>
    <nc r="K7"/>
  </rcc>
  <rcc rId="156" sId="2">
    <oc r="I8" t="str">
      <f>B8+E8</f>
    </oc>
    <nc r="I8"/>
  </rcc>
  <rcc rId="157" sId="2" numFmtId="14">
    <oc r="D7" t="str">
      <f>B7/K7</f>
    </oc>
    <nc r="D7" t="str">
      <f>B7/154</f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" sId="2" numFmtId="14">
    <oc r="D4" t="str">
      <f>B4/J4</f>
    </oc>
    <nc r="D4" t="str">
      <f>B4/220</f>
    </nc>
  </rcc>
  <rcc rId="159" sId="2" numFmtId="14">
    <oc r="D6" t="str">
      <f>B6/J6</f>
    </oc>
    <nc r="D6" t="str">
      <f>B6/47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" sId="3">
    <nc r="E12" t="str">
      <f>SUM(E4:E8)</f>
    </nc>
  </rcc>
  <rcc rId="161" sId="3">
    <oc r="E5" t="n">
      <v>5</v>
    </oc>
    <nc r="E5" t="n">
      <v>6</v>
    </nc>
  </rcc>
  <rcc rId="162" sId="3" numFmtId="14">
    <oc r="G5" t="n">
      <v>0.384615384615385</v>
    </oc>
    <nc r="G5" t="str">
      <f>E5/14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3">
    <nc r="E13" t="str">
      <f>SUM(E4:E8)</f>
    </nc>
  </rcc>
  <rcc rId="11" sId="3">
    <nc r="F13" t="str">
      <f>SUM(F4:F8)</f>
    </nc>
  </rcc>
  <rrc rId="12" sId="3" ref="A13:XFD13" action="deleteRow">
    <rfmt sheetId="3" xfDxf="1" sqref="$A13:$XFD13" start="0" length="2147483647"/>
    <rfmt sheetId="3" sqref="B13" start="0" length="2147483647">
      <dxf>
        <font>
          <name val="Times New Roman"/>
          <charset val="134"/>
          <family val="1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C13" start="0" length="2147483647">
      <dxf>
        <font>
          <name val="Times New Roman"/>
          <charset val="134"/>
          <family val="1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E13" start="0" length="2147483647">
      <dxf>
        <font>
          <name val="Times New Roman"/>
          <charset val="134"/>
          <family val="1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F13" start="0" length="2147483647">
      <dxf>
        <font>
          <name val="Times New Roman"/>
          <charset val="134"/>
          <family val="1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cc rId="0" sId="3">
      <nc r="E13" t="str">
        <f>SUM(E4:E8)</f>
      </nc>
    </rcc>
    <rcc rId="0" sId="3">
      <nc r="F13" t="str">
        <f>SUM(F4:F8)</f>
      </nc>
    </rcc>
  </rr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3" sId="3" odxf="1" dxf="1">
    <nc r="B21" t="n">
      <v>187</v>
    </nc>
    <odxf>
      <font>
        <color theme="1"/>
        <sz val="11"/>
      </font>
      <fill>
        <patternFill patternType="none"/>
      </fill>
      <alignment vertical="bottom"/>
    </odxf>
    <ndxf>
      <font>
        <color auto="1"/>
        <sz val="12"/>
      </font>
      <fill>
        <patternFill patternType="none"/>
      </fill>
      <alignment vertical="center"/>
    </ndxf>
  </rcc>
  <rcc rId="164" sId="3" odxf="1" dxf="1">
    <nc r="C21" t="n">
      <v>145</v>
    </nc>
    <odxf>
      <font>
        <color theme="1"/>
        <sz val="11"/>
      </font>
      <fill>
        <patternFill patternType="none"/>
      </fill>
      <alignment vertical="bottom"/>
    </odxf>
    <ndxf>
      <font>
        <color auto="1"/>
        <sz val="12"/>
      </font>
      <fill>
        <patternFill patternType="none"/>
      </fill>
      <alignment vertical="center"/>
    </ndxf>
  </rcc>
  <rcc rId="165" sId="3" odxf="1" dxf="1" numFmtId="14">
    <nc r="D21" t="n">
      <v>0.563253012048193</v>
    </nc>
    <odxf>
      <font>
        <color theme="1"/>
        <sz val="11"/>
      </font>
      <numFmt numFmtId="0" formatCode="General"/>
      <fill>
        <patternFill patternType="none"/>
      </fill>
      <alignment vertical="bottom"/>
    </odxf>
    <ndxf>
      <font>
        <color auto="1"/>
        <sz val="12"/>
      </font>
      <numFmt numFmtId="10" formatCode="0.00%"/>
      <fill>
        <patternFill patternType="none"/>
      </fill>
      <alignment vertical="center"/>
    </ndxf>
  </rcc>
  <rcc rId="166" sId="3" odxf="1" dxf="1">
    <nc r="B22" t="n">
      <v>16</v>
    </nc>
    <odxf>
      <font>
        <color theme="1"/>
        <sz val="11"/>
      </font>
      <fill>
        <patternFill patternType="none"/>
      </fill>
      <alignment vertical="bottom" wrapText="0"/>
    </odxf>
    <ndxf>
      <font>
        <color auto="1"/>
        <sz val="12"/>
      </font>
      <fill>
        <patternFill patternType="none"/>
      </fill>
      <alignment vertical="center" wrapText="1"/>
    </ndxf>
  </rcc>
  <rcc rId="167" sId="3" odxf="1" dxf="1">
    <nc r="C22" t="n">
      <v>40</v>
    </nc>
    <odxf>
      <font>
        <color theme="1"/>
        <sz val="11"/>
      </font>
      <fill>
        <patternFill patternType="none"/>
      </fill>
      <alignment vertical="bottom" wrapText="0"/>
    </odxf>
    <ndxf>
      <font>
        <color auto="1"/>
        <sz val="12"/>
      </font>
      <fill>
        <patternFill patternType="none"/>
      </fill>
      <alignment vertical="center" wrapText="1"/>
    </ndxf>
  </rcc>
  <rcc rId="168" sId="3" odxf="1" dxf="1" numFmtId="14">
    <nc r="D22" t="n">
      <v>0.285714285714286</v>
    </nc>
    <odxf>
      <font>
        <color theme="1"/>
        <sz val="11"/>
      </font>
      <numFmt numFmtId="0" formatCode="General"/>
      <fill>
        <patternFill patternType="none"/>
      </fill>
      <alignment vertical="bottom"/>
    </odxf>
    <ndxf>
      <font>
        <color auto="1"/>
        <sz val="12"/>
      </font>
      <numFmt numFmtId="10" formatCode="0.00%"/>
      <fill>
        <patternFill patternType="none"/>
      </fill>
      <alignment vertical="center"/>
    </ndxf>
  </rcc>
  <rcc rId="169" sId="3" odxf="1" dxf="1">
    <nc r="B23" t="n">
      <v>19</v>
    </nc>
    <odxf>
      <font>
        <color theme="1"/>
        <sz val="11"/>
      </font>
      <fill>
        <patternFill patternType="none"/>
      </fill>
      <alignment vertical="bottom"/>
    </odxf>
    <ndxf>
      <font>
        <color auto="1"/>
        <sz val="12"/>
      </font>
      <fill>
        <patternFill patternType="none"/>
      </fill>
      <alignment vertical="center"/>
    </ndxf>
  </rcc>
  <rcc rId="170" sId="3" odxf="1" dxf="1">
    <nc r="C23" t="n">
      <v>31</v>
    </nc>
    <odxf>
      <font>
        <color theme="1"/>
        <sz val="11"/>
      </font>
      <fill>
        <patternFill patternType="none"/>
      </fill>
      <alignment vertical="bottom"/>
    </odxf>
    <ndxf>
      <font>
        <color auto="1"/>
        <sz val="12"/>
      </font>
      <fill>
        <patternFill patternType="none"/>
      </fill>
      <alignment vertical="center"/>
    </ndxf>
  </rcc>
  <rcc rId="171" sId="3" odxf="1" dxf="1" numFmtId="14">
    <nc r="D23" t="n">
      <v>0.38</v>
    </nc>
    <odxf>
      <font>
        <color theme="1"/>
        <sz val="11"/>
      </font>
      <numFmt numFmtId="0" formatCode="General"/>
      <fill>
        <patternFill patternType="none"/>
      </fill>
      <alignment vertical="bottom"/>
    </odxf>
    <ndxf>
      <font>
        <color auto="1"/>
        <sz val="12"/>
      </font>
      <numFmt numFmtId="10" formatCode="0.00%"/>
      <fill>
        <patternFill patternType="none"/>
      </fill>
      <alignment vertical="center"/>
    </ndxf>
  </rcc>
  <rcc rId="172" sId="3" odxf="1" dxf="1">
    <nc r="B24" t="n">
      <v>54</v>
    </nc>
    <odxf>
      <font>
        <color theme="1"/>
        <sz val="11"/>
      </font>
      <fill>
        <patternFill patternType="none"/>
      </fill>
      <alignment vertical="bottom"/>
    </odxf>
    <ndxf>
      <font>
        <color auto="1"/>
        <sz val="12"/>
      </font>
      <fill>
        <patternFill patternType="none"/>
      </fill>
      <alignment vertical="center"/>
    </ndxf>
  </rcc>
  <rcc rId="173" sId="3" odxf="1" dxf="1">
    <nc r="C24" t="n">
      <v>48</v>
    </nc>
    <odxf>
      <font>
        <color theme="1"/>
        <sz val="11"/>
      </font>
      <fill>
        <patternFill patternType="none"/>
      </fill>
      <alignment vertical="bottom"/>
    </odxf>
    <ndxf>
      <font>
        <color auto="1"/>
        <sz val="12"/>
      </font>
      <fill>
        <patternFill patternType="none"/>
      </fill>
      <alignment vertical="center"/>
    </ndxf>
  </rcc>
  <rcc rId="174" sId="3" odxf="1" dxf="1" numFmtId="14">
    <nc r="D24" t="n">
      <v>0.529411764705882</v>
    </nc>
    <odxf>
      <font>
        <color theme="1"/>
        <sz val="11"/>
      </font>
      <numFmt numFmtId="0" formatCode="General"/>
      <fill>
        <patternFill patternType="none"/>
      </fill>
      <alignment vertical="bottom"/>
    </odxf>
    <ndxf>
      <font>
        <color auto="1"/>
        <sz val="12"/>
      </font>
      <numFmt numFmtId="10" formatCode="0.00%"/>
      <fill>
        <patternFill patternType="none"/>
      </fill>
      <alignment vertical="center"/>
    </ndxf>
  </rcc>
  <rcc rId="175" sId="3" odxf="1" dxf="1">
    <nc r="B25" t="n">
      <v>2</v>
    </nc>
    <odxf>
      <font>
        <color theme="1"/>
        <sz val="11"/>
      </font>
      <fill>
        <patternFill patternType="none"/>
      </fill>
      <alignment vertical="bottom"/>
      <border>
        <bottom/>
      </border>
    </odxf>
    <ndxf>
      <font>
        <color auto="1"/>
        <sz val="12"/>
      </font>
      <fill>
        <patternFill patternType="none"/>
      </fill>
      <alignment vertical="center"/>
      <border>
        <bottom style="medium">
          <color auto="1"/>
        </bottom>
      </border>
    </ndxf>
  </rcc>
  <rcc rId="176" sId="3" odxf="1" dxf="1">
    <nc r="C25" t="n">
      <v>4</v>
    </nc>
    <odxf>
      <font>
        <color theme="1"/>
        <sz val="11"/>
      </font>
      <fill>
        <patternFill patternType="none"/>
      </fill>
      <alignment vertical="bottom"/>
      <border>
        <bottom/>
      </border>
    </odxf>
    <ndxf>
      <font>
        <color auto="1"/>
        <sz val="12"/>
      </font>
      <fill>
        <patternFill patternType="none"/>
      </fill>
      <alignment vertical="center"/>
      <border>
        <bottom style="medium">
          <color auto="1"/>
        </bottom>
      </border>
    </ndxf>
  </rcc>
  <rcc rId="177" sId="3" odxf="1" dxf="1" numFmtId="14">
    <nc r="D25" t="n">
      <v>0.333333333333333</v>
    </nc>
    <odxf>
      <font>
        <color theme="1"/>
        <sz val="11"/>
      </font>
      <numFmt numFmtId="0" formatCode="General"/>
      <fill>
        <patternFill patternType="none"/>
      </fill>
      <alignment vertical="bottom"/>
      <border>
        <bottom/>
      </border>
    </odxf>
    <ndxf>
      <font>
        <color auto="1"/>
        <sz val="12"/>
      </font>
      <numFmt numFmtId="10" formatCode="0.00%"/>
      <fill>
        <patternFill patternType="none"/>
      </fill>
      <alignment vertical="center"/>
      <border>
        <bottom style="medium">
          <color auto="1"/>
        </bottom>
      </border>
    </ndxf>
  </rcc>
  <rcc rId="178" sId="3">
    <nc r="E21" t="str">
      <f>B21+C21</f>
    </nc>
  </rcc>
  <rcc rId="179" sId="3">
    <nc r="E22" t="str">
      <f>B22+C22</f>
    </nc>
  </rcc>
  <rcc rId="180" sId="3">
    <nc r="E23" t="str">
      <f>B23+C23</f>
    </nc>
  </rcc>
  <rcc rId="181" sId="3">
    <nc r="E24" t="str">
      <f>B24+C24</f>
    </nc>
  </rcc>
  <rcc rId="182" sId="3">
    <nc r="E25" t="str">
      <f>B25+C25</f>
    </nc>
  </rcc>
  <rcc rId="183" sId="3">
    <nc r="F21" t="str">
      <f>B21/E21</f>
    </nc>
  </rcc>
  <rcc rId="184" sId="3">
    <nc r="F22" t="str">
      <f>B22/E22</f>
    </nc>
  </rcc>
  <rcc rId="185" sId="3">
    <nc r="F23" t="str">
      <f>B23/E23</f>
    </nc>
  </rcc>
  <rcc rId="186" sId="3">
    <nc r="F24" t="str">
      <f>B24/E24</f>
    </nc>
  </rcc>
  <rcc rId="187" sId="3">
    <nc r="F25" t="str">
      <f>B25/E25</f>
    </nc>
  </rcc>
  <rcc rId="188" sId="3">
    <nc r="G21" t="n">
      <v>645</v>
    </nc>
  </rcc>
  <rcc rId="189" sId="3" numFmtId="4">
    <nc r="H21" t="str">
      <f>G21*F21</f>
    </nc>
  </rcc>
  <rcc rId="190" sId="3">
    <nc r="G22" t="n">
      <v>645</v>
    </nc>
  </rcc>
  <rcc rId="191" sId="3">
    <nc r="G23" t="n">
      <v>645</v>
    </nc>
  </rcc>
  <rcc rId="192" sId="3">
    <nc r="G24" t="n">
      <v>645</v>
    </nc>
  </rcc>
  <rcc rId="193" sId="3">
    <nc r="G25" t="n">
      <v>645</v>
    </nc>
  </rcc>
  <rcc rId="194" sId="3" numFmtId="4">
    <nc r="H22" t="str">
      <f>G22*F22</f>
    </nc>
  </rcc>
  <rcc rId="195" sId="3" numFmtId="4">
    <nc r="H23" t="str">
      <f>G23*F23</f>
    </nc>
  </rcc>
  <rcc rId="196" sId="3" numFmtId="4">
    <nc r="H24" t="str">
      <f>G24*F24</f>
    </nc>
  </rcc>
  <rcc rId="197" sId="3" numFmtId="4">
    <nc r="H25" t="str">
      <f>G25*F25</f>
    </nc>
  </rcc>
  <rcc rId="198" sId="3">
    <nc r="I21" t="n">
      <v>363</v>
    </nc>
  </rcc>
  <rcc rId="199" sId="3">
    <nc r="I22" t="n">
      <v>184</v>
    </nc>
  </rcc>
  <rcc rId="200" sId="3">
    <nc r="I23" t="n">
      <v>245</v>
    </nc>
  </rcc>
  <rcc rId="201" sId="3">
    <nc r="I24" t="n">
      <v>342</v>
    </nc>
  </rcc>
  <rcc rId="202" sId="3">
    <nc r="I25" t="n">
      <v>215</v>
    </nc>
  </rcc>
  <rcc rId="203" sId="3">
    <nc r="I26" t="str">
      <f>SUM(I21:I25)</f>
    </nc>
  </rcc>
  <rcc rId="204" sId="3">
    <nc r="E26" t="str">
      <f>SUM(E21:E25)</f>
    </nc>
  </rcc>
  <rcc rId="205" sId="3">
    <oc r="E21" t="str">
      <f>B21+C21</f>
    </oc>
    <nc r="E21" t="n">
      <v>546</v>
    </nc>
  </rcc>
  <rcc rId="206" sId="3">
    <oc r="E22" t="str">
      <f>B22+C22</f>
    </oc>
    <nc r="E22" t="n">
      <v>546</v>
    </nc>
  </rcc>
  <rcc rId="207" sId="3">
    <oc r="E23" t="str">
      <f>B23+C23</f>
    </oc>
    <nc r="E23" t="n">
      <v>546</v>
    </nc>
  </rcc>
  <rcc rId="208" sId="3">
    <oc r="E24" t="str">
      <f>B24+C24</f>
    </oc>
    <nc r="E24" t="n">
      <v>546</v>
    </nc>
  </rcc>
  <rcc rId="209" sId="3">
    <oc r="E25" t="str">
      <f>B25+C25</f>
    </oc>
    <nc r="E25" t="n">
      <v>546</v>
    </nc>
  </rcc>
  <rcc rId="210" sId="3">
    <oc r="E26" t="str">
      <f>SUM(E21:E25)</f>
    </oc>
    <nc r="E26"/>
  </rcc>
  <rcc rId="211" sId="3">
    <nc r="F26" t="str">
      <f>SUM(F21:F25)</f>
    </nc>
  </rcc>
  <rcc rId="212" sId="3">
    <oc r="E21" t="n">
      <v>546</v>
    </oc>
    <nc r="E21"/>
  </rcc>
  <rcc rId="213" sId="3">
    <oc r="F21" t="str">
      <f>B21/E21</f>
    </oc>
    <nc r="F21"/>
  </rcc>
  <rcc rId="214" sId="3">
    <oc r="G21" t="n">
      <v>645</v>
    </oc>
    <nc r="G21"/>
  </rcc>
  <rcc rId="215" sId="3">
    <oc r="H21" t="str">
      <f>G21*F21</f>
    </oc>
    <nc r="H21"/>
  </rcc>
  <rcc rId="216" sId="3">
    <oc r="I21" t="n">
      <v>363</v>
    </oc>
    <nc r="I21"/>
  </rcc>
  <rcc rId="217" sId="3">
    <oc r="E22" t="n">
      <v>546</v>
    </oc>
    <nc r="E22"/>
  </rcc>
  <rcc rId="218" sId="3">
    <oc r="F22" t="str">
      <f>B22/E22</f>
    </oc>
    <nc r="F22"/>
  </rcc>
  <rcc rId="219" sId="3">
    <oc r="G22" t="n">
      <v>645</v>
    </oc>
    <nc r="G22"/>
  </rcc>
  <rcc rId="220" sId="3">
    <oc r="H22" t="str">
      <f>G22*F22</f>
    </oc>
    <nc r="H22"/>
  </rcc>
  <rcc rId="221" sId="3">
    <oc r="I22" t="n">
      <v>184</v>
    </oc>
    <nc r="I22"/>
  </rcc>
  <rcc rId="222" sId="3">
    <oc r="E23" t="n">
      <v>546</v>
    </oc>
    <nc r="E23"/>
  </rcc>
  <rcc rId="223" sId="3">
    <oc r="F23" t="str">
      <f>B23/E23</f>
    </oc>
    <nc r="F23"/>
  </rcc>
  <rcc rId="224" sId="3">
    <oc r="G23" t="n">
      <v>645</v>
    </oc>
    <nc r="G23"/>
  </rcc>
  <rcc rId="225" sId="3">
    <oc r="H23" t="str">
      <f>G23*F23</f>
    </oc>
    <nc r="H23"/>
  </rcc>
  <rcc rId="226" sId="3">
    <oc r="I23" t="n">
      <v>245</v>
    </oc>
    <nc r="I23"/>
  </rcc>
  <rcc rId="227" sId="3">
    <oc r="E24" t="n">
      <v>546</v>
    </oc>
    <nc r="E24"/>
  </rcc>
  <rcc rId="228" sId="3">
    <oc r="F24" t="str">
      <f>B24/E24</f>
    </oc>
    <nc r="F24"/>
  </rcc>
  <rcc rId="229" sId="3">
    <oc r="G24" t="n">
      <v>645</v>
    </oc>
    <nc r="G24"/>
  </rcc>
  <rcc rId="230" sId="3">
    <oc r="H24" t="str">
      <f>G24*F24</f>
    </oc>
    <nc r="H24"/>
  </rcc>
  <rcc rId="231" sId="3">
    <oc r="I24" t="n">
      <v>342</v>
    </oc>
    <nc r="I24"/>
  </rcc>
  <rcc rId="232" sId="3">
    <oc r="E25" t="n">
      <v>546</v>
    </oc>
    <nc r="E25"/>
  </rcc>
  <rcc rId="233" sId="3">
    <oc r="F25" t="str">
      <f>B25/E25</f>
    </oc>
    <nc r="F25"/>
  </rcc>
  <rcc rId="234" sId="3">
    <oc r="G25" t="n">
      <v>645</v>
    </oc>
    <nc r="G25"/>
  </rcc>
  <rcc rId="235" sId="3">
    <oc r="H25" t="str">
      <f>G25*F25</f>
    </oc>
    <nc r="H25"/>
  </rcc>
  <rcc rId="236" sId="3">
    <oc r="I25" t="n">
      <v>215</v>
    </oc>
    <nc r="I25"/>
  </rcc>
  <rcc rId="237" sId="3">
    <oc r="F26" t="str">
      <f>SUM(F21:F25)</f>
    </oc>
    <nc r="F26"/>
  </rcc>
  <rcc rId="238" sId="3">
    <oc r="I26" t="str">
      <f>SUM(I21:I25)</f>
    </oc>
    <nc r="I26"/>
  </rcc>
  <rcc rId="239" sId="3">
    <nc r="E21" t="str">
      <f>B21+C21</f>
    </nc>
  </rcc>
  <rcc rId="240" sId="3">
    <nc r="E22" t="str">
      <f>B22+C22</f>
    </nc>
  </rcc>
  <rcc rId="241" sId="3">
    <nc r="E23" t="str">
      <f>B23+C23</f>
    </nc>
  </rcc>
  <rcc rId="242" sId="3">
    <nc r="E24" t="str">
      <f>B24+C24</f>
    </nc>
  </rcc>
  <rcc rId="243" sId="3">
    <nc r="E25" t="str">
      <f>B25+C25</f>
    </nc>
  </rcc>
  <rcc rId="244" sId="3">
    <nc r="F21" t="n">
      <v>546</v>
    </nc>
  </rcc>
  <rcc rId="245" sId="3">
    <nc r="F22" t="n">
      <v>546</v>
    </nc>
  </rcc>
  <rcc rId="246" sId="3">
    <nc r="F23" t="n">
      <v>546</v>
    </nc>
  </rcc>
  <rcc rId="247" sId="3">
    <nc r="F24" t="n">
      <v>546</v>
    </nc>
  </rcc>
  <rcc rId="248" sId="3">
    <nc r="F25" t="n">
      <v>546</v>
    </nc>
  </rcc>
  <rcc rId="249" sId="3">
    <nc r="G21" t="str">
      <f>B21/F21</f>
    </nc>
  </rcc>
  <rcc rId="250" sId="3">
    <nc r="G22" t="str">
      <f>B22/F22</f>
    </nc>
  </rcc>
  <rcc rId="251" sId="3">
    <nc r="G23" t="str">
      <f>B23/F23</f>
    </nc>
  </rcc>
  <rcc rId="252" sId="3">
    <nc r="G24" t="str">
      <f>B24/F24</f>
    </nc>
  </rcc>
  <rcc rId="253" sId="3">
    <nc r="G25" t="str">
      <f>B25/F25</f>
    </nc>
  </rcc>
  <rcc rId="254" sId="3">
    <nc r="G26" t="str">
      <f>SUM(G21:G25)</f>
    </nc>
  </rcc>
  <rcc rId="255" sId="3" numFmtId="4">
    <nc r="H21" t="n">
      <v>645</v>
    </nc>
  </rcc>
  <rcc rId="256" sId="3" numFmtId="4">
    <nc r="H22" t="n">
      <v>645</v>
    </nc>
  </rcc>
  <rcc rId="257" sId="3" numFmtId="4">
    <nc r="H23" t="n">
      <v>645</v>
    </nc>
  </rcc>
  <rcc rId="258" sId="3" numFmtId="4">
    <nc r="H24" t="n">
      <v>645</v>
    </nc>
  </rcc>
  <rcc rId="259" sId="3" numFmtId="4">
    <nc r="H25" t="n">
      <v>645</v>
    </nc>
  </rcc>
  <rcc rId="260" sId="3">
    <nc r="I21" t="str">
      <f>H21*G21</f>
    </nc>
  </rcc>
  <rcc rId="261" sId="3">
    <nc r="I22" t="str">
      <f>H22*G22</f>
    </nc>
  </rcc>
  <rcc rId="262" sId="3">
    <nc r="I23" t="str">
      <f>H23*G23</f>
    </nc>
  </rcc>
  <rcc rId="263" sId="3">
    <nc r="I24" t="str">
      <f>H24*G24</f>
    </nc>
  </rcc>
  <rcc rId="264" sId="3">
    <nc r="I25" t="str">
      <f>H25*G25</f>
    </nc>
  </rcc>
  <rcc rId="265" sId="3">
    <nc r="J21" t="n">
      <v>221</v>
    </nc>
  </rcc>
  <rcc rId="266" sId="3">
    <nc r="J22" t="n">
      <v>19</v>
    </nc>
  </rcc>
  <rcc rId="267" sId="3">
    <nc r="J23" t="n">
      <v>23</v>
    </nc>
  </rcc>
  <rcc rId="268" sId="3">
    <nc r="J24" t="n">
      <v>64</v>
    </nc>
  </rcc>
  <rcc rId="269" sId="3">
    <nc r="J25" t="n">
      <v>2</v>
    </nc>
  </rcc>
  <rcc rId="270" sId="3">
    <nc r="J26" t="str">
      <f>SUM(J21:J25)</f>
    </nc>
  </rcc>
  <rcc rId="271" sId="3">
    <nc r="K21" t="str">
      <f>H21-J21</f>
    </nc>
  </rcc>
  <rcc rId="272" sId="3">
    <nc r="K22" t="str">
      <f>H22-J22</f>
    </nc>
  </rcc>
  <rcc rId="273" sId="3">
    <nc r="K23" t="str">
      <f>H23-J23</f>
    </nc>
  </rcc>
  <rcc rId="274" sId="3">
    <nc r="K24" t="str">
      <f>H24-J24</f>
    </nc>
  </rcc>
  <rcc rId="275" sId="3">
    <nc r="K25" t="str">
      <f>H25-J25</f>
    </nc>
  </rcc>
  <rcc rId="276" sId="3">
    <oc r="K21" t="str">
      <f>H21-J21</f>
    </oc>
    <nc r="K21"/>
  </rcc>
  <rcc rId="277" sId="3">
    <oc r="K22" t="str">
      <f>H22-J22</f>
    </oc>
    <nc r="K22"/>
  </rcc>
  <rcc rId="278" sId="3">
    <oc r="K23" t="str">
      <f>H23-J23</f>
    </oc>
    <nc r="K23"/>
  </rcc>
  <rcc rId="279" sId="3">
    <oc r="K24" t="str">
      <f>H24-J24</f>
    </oc>
    <nc r="K24"/>
  </rcc>
  <rcc rId="280" sId="3">
    <oc r="K25" t="str">
      <f>H25-J25</f>
    </oc>
    <nc r="K25"/>
  </rcc>
  <rcc rId="281" sId="3">
    <nc r="K21" t="str">
      <f>C21/F21</f>
    </nc>
  </rcc>
  <rcc rId="282" sId="3">
    <nc r="K22" t="str">
      <f>C22/F22</f>
    </nc>
  </rcc>
  <rcc rId="283" sId="3">
    <nc r="K23" t="str">
      <f>C23/F23</f>
    </nc>
  </rcc>
  <rcc rId="284" sId="3">
    <nc r="K24" t="str">
      <f>C24/F24</f>
    </nc>
  </rcc>
  <rcc rId="285" sId="3">
    <nc r="K25" t="str">
      <f>C25/F25</f>
    </nc>
  </rcc>
  <rcc rId="286" sId="3">
    <nc r="L21" t="n">
      <v>645</v>
    </nc>
  </rcc>
  <rcc rId="287" sId="3">
    <nc r="L22" t="n">
      <v>645</v>
    </nc>
  </rcc>
  <rcc rId="288" sId="3">
    <nc r="L23" t="n">
      <v>645</v>
    </nc>
  </rcc>
  <rcc rId="289" sId="3">
    <nc r="L24" t="n">
      <v>645</v>
    </nc>
  </rcc>
  <rcc rId="290" sId="3">
    <nc r="L25" t="n">
      <v>645</v>
    </nc>
  </rcc>
  <rcc rId="291" sId="3">
    <nc r="M21" t="str">
      <f>K21*L21</f>
    </nc>
  </rcc>
  <rcc rId="292" sId="3">
    <nc r="M22" t="str">
      <f>K22*L22</f>
    </nc>
  </rcc>
  <rcc rId="293" sId="3">
    <nc r="M23" t="str">
      <f>K23*L23</f>
    </nc>
  </rcc>
  <rcc rId="294" sId="3">
    <nc r="M24" t="str">
      <f>K24*L24</f>
    </nc>
  </rcc>
  <rcc rId="295" sId="3">
    <nc r="M25" t="str">
      <f>K25*L25</f>
    </nc>
  </rcc>
  <rcc rId="296" sId="3">
    <nc r="N21" t="n">
      <v>171</v>
    </nc>
  </rcc>
  <rcc rId="297" sId="3">
    <nc r="N22" t="n">
      <v>47</v>
    </nc>
  </rcc>
  <rcc rId="298" sId="3">
    <nc r="N23" t="n">
      <v>37</v>
    </nc>
  </rcc>
  <rcc rId="299" sId="3">
    <nc r="N24" t="n">
      <v>57</v>
    </nc>
  </rcc>
  <rcc rId="300" sId="3">
    <nc r="N25" t="n">
      <v>5</v>
    </nc>
  </rcc>
  <rcc rId="301" sId="3">
    <nc r="N26" t="str">
      <f>SUM(N21:N25)</f>
    </nc>
  </rcc>
  <rcc rId="302" sId="3">
    <oc r="J23" t="n">
      <v>23</v>
    </oc>
    <nc r="J23" t="n">
      <v>22</v>
    </nc>
  </rcc>
  <rcc rId="303" sId="3">
    <oc r="B4" t="n">
      <v>187</v>
    </oc>
    <nc r="B4" t="n">
      <v>221</v>
    </nc>
  </rcc>
  <rcc rId="304" sId="3">
    <oc r="B5" t="n">
      <v>16</v>
    </oc>
    <nc r="B5" t="n">
      <v>19</v>
    </nc>
  </rcc>
  <rcc rId="305" sId="3">
    <oc r="B6" t="n">
      <v>19</v>
    </oc>
    <nc r="B6" t="n">
      <v>22</v>
    </nc>
  </rcc>
  <rcc rId="306" sId="3">
    <oc r="B7" t="n">
      <v>54</v>
    </oc>
    <nc r="B7" t="n">
      <v>64</v>
    </nc>
  </rcc>
  <rcc rId="307" sId="3">
    <oc r="C4" t="n">
      <v>145</v>
    </oc>
    <nc r="C4" t="n">
      <v>171</v>
    </nc>
  </rcc>
  <rcc rId="308" sId="3">
    <oc r="C5" t="n">
      <v>40</v>
    </oc>
    <nc r="C5" t="n">
      <v>47</v>
    </nc>
  </rcc>
  <rcc rId="309" sId="3">
    <oc r="C6" t="n">
      <v>31</v>
    </oc>
    <nc r="C6" t="n">
      <v>37</v>
    </nc>
  </rcc>
  <rcc rId="310" sId="3">
    <oc r="C7" t="n">
      <v>48</v>
    </oc>
    <nc r="C7" t="n">
      <v>57</v>
    </nc>
  </rcc>
  <rcc rId="311" sId="3">
    <oc r="C8" t="n">
      <v>4</v>
    </oc>
    <nc r="C8" t="n">
      <v>5</v>
    </nc>
  </rcc>
  <rcc rId="312" sId="3">
    <oc r="B12" t="str">
      <f>SUM(B4:B8)</f>
    </oc>
    <nc r="B12"/>
  </rcc>
  <rcc rId="313" sId="3">
    <oc r="E12" t="str">
      <f>SUM(E4:E8)</f>
    </oc>
    <nc r="E12"/>
  </rcc>
  <rcc rId="314" sId="3">
    <oc r="B21" t="n">
      <v>187</v>
    </oc>
    <nc r="B21"/>
  </rcc>
  <rcc rId="315" sId="3">
    <oc r="C21" t="n">
      <v>145</v>
    </oc>
    <nc r="C21"/>
  </rcc>
  <rcc rId="316" sId="3">
    <oc r="D21" t="n">
      <v>0.563253012048193</v>
    </oc>
    <nc r="D21"/>
  </rcc>
  <rcc rId="317" sId="3">
    <oc r="E21" t="str">
      <f>B21+C21</f>
    </oc>
    <nc r="E21"/>
  </rcc>
  <rcc rId="318" sId="3">
    <oc r="F21" t="n">
      <v>546</v>
    </oc>
    <nc r="F21"/>
  </rcc>
  <rcc rId="319" sId="3">
    <oc r="G21" t="str">
      <f>B21/F21</f>
    </oc>
    <nc r="G21"/>
  </rcc>
  <rcc rId="320" sId="3">
    <oc r="H21" t="n">
      <v>645</v>
    </oc>
    <nc r="H21"/>
  </rcc>
  <rcc rId="321" sId="3">
    <oc r="I21" t="str">
      <f>H21*G21</f>
    </oc>
    <nc r="I21"/>
  </rcc>
  <rcc rId="322" sId="3">
    <oc r="J21" t="n">
      <v>221</v>
    </oc>
    <nc r="J21"/>
  </rcc>
  <rcc rId="323" sId="3">
    <oc r="K21" t="str">
      <f>C21/F21</f>
    </oc>
    <nc r="K21"/>
  </rcc>
  <rcc rId="324" sId="3">
    <oc r="L21" t="n">
      <v>645</v>
    </oc>
    <nc r="L21"/>
  </rcc>
  <rcc rId="325" sId="3">
    <oc r="M21" t="str">
      <f>K21*L21</f>
    </oc>
    <nc r="M21"/>
  </rcc>
  <rcc rId="326" sId="3">
    <oc r="N21" t="n">
      <v>171</v>
    </oc>
    <nc r="N21"/>
  </rcc>
  <rcc rId="327" sId="3">
    <oc r="B22" t="n">
      <v>16</v>
    </oc>
    <nc r="B22"/>
  </rcc>
  <rcc rId="328" sId="3">
    <oc r="C22" t="n">
      <v>40</v>
    </oc>
    <nc r="C22"/>
  </rcc>
  <rcc rId="329" sId="3">
    <oc r="D22" t="n">
      <v>0.285714285714286</v>
    </oc>
    <nc r="D22"/>
  </rcc>
  <rcc rId="330" sId="3">
    <oc r="E22" t="str">
      <f>B22+C22</f>
    </oc>
    <nc r="E22"/>
  </rcc>
  <rcc rId="331" sId="3">
    <oc r="F22" t="n">
      <v>546</v>
    </oc>
    <nc r="F22"/>
  </rcc>
  <rcc rId="332" sId="3">
    <oc r="G22" t="str">
      <f>B22/F22</f>
    </oc>
    <nc r="G22"/>
  </rcc>
  <rcc rId="333" sId="3">
    <oc r="H22" t="n">
      <v>645</v>
    </oc>
    <nc r="H22"/>
  </rcc>
  <rcc rId="334" sId="3">
    <oc r="I22" t="str">
      <f>H22*G22</f>
    </oc>
    <nc r="I22"/>
  </rcc>
  <rcc rId="335" sId="3">
    <oc r="J22" t="n">
      <v>19</v>
    </oc>
    <nc r="J22"/>
  </rcc>
  <rcc rId="336" sId="3">
    <oc r="K22" t="str">
      <f>C22/F22</f>
    </oc>
    <nc r="K22"/>
  </rcc>
  <rcc rId="337" sId="3">
    <oc r="L22" t="n">
      <v>645</v>
    </oc>
    <nc r="L22"/>
  </rcc>
  <rcc rId="338" sId="3">
    <oc r="M22" t="str">
      <f>K22*L22</f>
    </oc>
    <nc r="M22"/>
  </rcc>
  <rcc rId="339" sId="3">
    <oc r="N22" t="n">
      <v>47</v>
    </oc>
    <nc r="N22"/>
  </rcc>
  <rcc rId="340" sId="3">
    <oc r="B23" t="n">
      <v>19</v>
    </oc>
    <nc r="B23"/>
  </rcc>
  <rcc rId="341" sId="3">
    <oc r="C23" t="n">
      <v>31</v>
    </oc>
    <nc r="C23"/>
  </rcc>
  <rcc rId="342" sId="3">
    <oc r="D23" t="n">
      <v>0.38</v>
    </oc>
    <nc r="D23"/>
  </rcc>
  <rcc rId="343" sId="3">
    <oc r="E23" t="str">
      <f>B23+C23</f>
    </oc>
    <nc r="E23"/>
  </rcc>
  <rcc rId="344" sId="3">
    <oc r="F23" t="n">
      <v>546</v>
    </oc>
    <nc r="F23"/>
  </rcc>
  <rcc rId="345" sId="3">
    <oc r="G23" t="str">
      <f>B23/F23</f>
    </oc>
    <nc r="G23"/>
  </rcc>
  <rcc rId="346" sId="3">
    <oc r="H23" t="n">
      <v>645</v>
    </oc>
    <nc r="H23"/>
  </rcc>
  <rcc rId="347" sId="3">
    <oc r="I23" t="str">
      <f>H23*G23</f>
    </oc>
    <nc r="I23"/>
  </rcc>
  <rcc rId="348" sId="3">
    <oc r="J23" t="n">
      <v>22</v>
    </oc>
    <nc r="J23"/>
  </rcc>
  <rcc rId="349" sId="3">
    <oc r="K23" t="str">
      <f>C23/F23</f>
    </oc>
    <nc r="K23"/>
  </rcc>
  <rcc rId="350" sId="3">
    <oc r="L23" t="n">
      <v>645</v>
    </oc>
    <nc r="L23"/>
  </rcc>
  <rcc rId="351" sId="3">
    <oc r="M23" t="str">
      <f>K23*L23</f>
    </oc>
    <nc r="M23"/>
  </rcc>
  <rcc rId="352" sId="3">
    <oc r="N23" t="n">
      <v>37</v>
    </oc>
    <nc r="N23"/>
  </rcc>
  <rcc rId="353" sId="3">
    <oc r="B24" t="n">
      <v>54</v>
    </oc>
    <nc r="B24"/>
  </rcc>
  <rcc rId="354" sId="3">
    <oc r="C24" t="n">
      <v>48</v>
    </oc>
    <nc r="C24"/>
  </rcc>
  <rcc rId="355" sId="3">
    <oc r="D24" t="n">
      <v>0.529411764705882</v>
    </oc>
    <nc r="D24"/>
  </rcc>
  <rcc rId="356" sId="3">
    <oc r="E24" t="str">
      <f>B24+C24</f>
    </oc>
    <nc r="E24"/>
  </rcc>
  <rcc rId="357" sId="3">
    <oc r="F24" t="n">
      <v>546</v>
    </oc>
    <nc r="F24"/>
  </rcc>
  <rcc rId="358" sId="3">
    <oc r="G24" t="str">
      <f>B24/F24</f>
    </oc>
    <nc r="G24"/>
  </rcc>
  <rcc rId="359" sId="3">
    <oc r="H24" t="n">
      <v>645</v>
    </oc>
    <nc r="H24"/>
  </rcc>
  <rcc rId="360" sId="3">
    <oc r="I24" t="str">
      <f>H24*G24</f>
    </oc>
    <nc r="I24"/>
  </rcc>
  <rcc rId="361" sId="3">
    <oc r="J24" t="n">
      <v>64</v>
    </oc>
    <nc r="J24"/>
  </rcc>
  <rcc rId="362" sId="3">
    <oc r="K24" t="str">
      <f>C24/F24</f>
    </oc>
    <nc r="K24"/>
  </rcc>
  <rcc rId="363" sId="3">
    <oc r="L24" t="n">
      <v>645</v>
    </oc>
    <nc r="L24"/>
  </rcc>
  <rcc rId="364" sId="3">
    <oc r="M24" t="str">
      <f>K24*L24</f>
    </oc>
    <nc r="M24"/>
  </rcc>
  <rcc rId="365" sId="3">
    <oc r="N24" t="n">
      <v>57</v>
    </oc>
    <nc r="N24"/>
  </rcc>
  <rcc rId="366" sId="3">
    <oc r="B25" t="n">
      <v>2</v>
    </oc>
    <nc r="B25"/>
  </rcc>
  <rcc rId="367" sId="3">
    <oc r="C25" t="n">
      <v>4</v>
    </oc>
    <nc r="C25"/>
  </rcc>
  <rcc rId="368" sId="3">
    <oc r="D25" t="n">
      <v>0.333333333333333</v>
    </oc>
    <nc r="D25"/>
  </rcc>
  <rcc rId="369" sId="3">
    <oc r="E25" t="str">
      <f>B25+C25</f>
    </oc>
    <nc r="E25"/>
  </rcc>
  <rcc rId="370" sId="3">
    <oc r="F25" t="n">
      <v>546</v>
    </oc>
    <nc r="F25"/>
  </rcc>
  <rcc rId="371" sId="3">
    <oc r="G25" t="str">
      <f>B25/F25</f>
    </oc>
    <nc r="G25"/>
  </rcc>
  <rcc rId="372" sId="3">
    <oc r="H25" t="n">
      <v>645</v>
    </oc>
    <nc r="H25"/>
  </rcc>
  <rcc rId="373" sId="3">
    <oc r="I25" t="str">
      <f>H25*G25</f>
    </oc>
    <nc r="I25"/>
  </rcc>
  <rcc rId="374" sId="3">
    <oc r="J25" t="n">
      <v>2</v>
    </oc>
    <nc r="J25"/>
  </rcc>
  <rcc rId="375" sId="3">
    <oc r="K25" t="str">
      <f>C25/F25</f>
    </oc>
    <nc r="K25"/>
  </rcc>
  <rcc rId="376" sId="3">
    <oc r="L25" t="n">
      <v>645</v>
    </oc>
    <nc r="L25"/>
  </rcc>
  <rcc rId="377" sId="3">
    <oc r="M25" t="str">
      <f>K25*L25</f>
    </oc>
    <nc r="M25"/>
  </rcc>
  <rcc rId="378" sId="3">
    <oc r="N25" t="n">
      <v>5</v>
    </oc>
    <nc r="N25"/>
  </rcc>
  <rcc rId="379" sId="3">
    <oc r="E26" t="str">
      <f>SUM(E21:E25)</f>
    </oc>
    <nc r="E26"/>
  </rcc>
  <rcc rId="380" sId="3">
    <oc r="G26" t="str">
      <f>SUM(G21:G25)</f>
    </oc>
    <nc r="G26"/>
  </rcc>
  <rcc rId="381" sId="3">
    <oc r="J26" t="str">
      <f>SUM(J21:J25)</f>
    </oc>
    <nc r="J26"/>
  </rcc>
  <rcc rId="382" sId="3">
    <oc r="N26" t="str">
      <f>SUM(N21:N25)</f>
    </oc>
    <nc r="N26"/>
  </rcc>
  <rrc rId="383" sId="3" ref="A20:XFD20" action="deleteRow">
    <rfmt sheetId="3" xfDxf="1" sqref="$A20:$XFD20" start="0" length="2147483647"/>
  </rrc>
  <rrc rId="384" sId="3" ref="A20:XFD20" action="deleteRow">
    <rfmt sheetId="3" xfDxf="1" sqref="$A20:$XFD20" start="0" length="2147483647"/>
    <rfmt sheetId="3" sqref="B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0" indent="0" shrinkToFit="0"/>
      </dxf>
    </rfmt>
    <rfmt sheetId="3" sqref="C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0" indent="0" shrinkToFit="0"/>
      </dxf>
    </rfmt>
    <rfmt sheetId="3" sqref="D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numFmt numFmtId="10" formatCode="0.00%"/>
        <fill>
          <patternFill patternType="none"/>
        </fill>
        <alignment horizontal="center" vertical="center" textRotation="0" wrapText="0" indent="0" shrinkToFit="0"/>
      </dxf>
    </rfmt>
    <rfmt sheetId="3" sqref="E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F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G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H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numFmt numFmtId="176" formatCode="0.00_ "/>
        <fill>
          <patternFill patternType="none"/>
        </fill>
        <alignment horizontal="center" vertical="bottom" textRotation="0" wrapText="0" indent="0" shrinkToFit="0"/>
      </dxf>
    </rfmt>
    <rfmt sheetId="3" sqref="I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J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K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L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M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N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</rrc>
  <rrc rId="385" sId="3" ref="A20:XFD20" action="deleteRow">
    <rfmt sheetId="3" xfDxf="1" sqref="$A20:$XFD20" start="0" length="2147483647"/>
    <rfmt sheetId="3" sqref="B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1" indent="0" shrinkToFit="0"/>
      </dxf>
    </rfmt>
    <rfmt sheetId="3" sqref="C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1" indent="0" shrinkToFit="0"/>
      </dxf>
    </rfmt>
    <rfmt sheetId="3" sqref="D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numFmt numFmtId="10" formatCode="0.00%"/>
        <fill>
          <patternFill patternType="none"/>
        </fill>
        <alignment horizontal="center" vertical="center" textRotation="0" wrapText="0" indent="0" shrinkToFit="0"/>
      </dxf>
    </rfmt>
    <rfmt sheetId="3" sqref="E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F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G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H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numFmt numFmtId="176" formatCode="0.00_ "/>
        <fill>
          <patternFill patternType="none"/>
        </fill>
        <alignment horizontal="center" vertical="bottom" textRotation="0" wrapText="0" indent="0" shrinkToFit="0"/>
      </dxf>
    </rfmt>
    <rfmt sheetId="3" sqref="I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J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K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L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M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N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</rrc>
  <rrc rId="386" sId="3" ref="A20:XFD20" action="deleteRow">
    <rfmt sheetId="3" xfDxf="1" sqref="$A20:$XFD20" start="0" length="2147483647"/>
    <rfmt sheetId="3" sqref="B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0" indent="0" shrinkToFit="0"/>
      </dxf>
    </rfmt>
    <rfmt sheetId="3" sqref="C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0" indent="0" shrinkToFit="0"/>
      </dxf>
    </rfmt>
    <rfmt sheetId="3" sqref="D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numFmt numFmtId="10" formatCode="0.00%"/>
        <fill>
          <patternFill patternType="none"/>
        </fill>
        <alignment horizontal="center" vertical="center" textRotation="0" wrapText="0" indent="0" shrinkToFit="0"/>
      </dxf>
    </rfmt>
    <rfmt sheetId="3" sqref="E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F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G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H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numFmt numFmtId="176" formatCode="0.00_ "/>
        <fill>
          <patternFill patternType="none"/>
        </fill>
        <alignment horizontal="center" vertical="bottom" textRotation="0" wrapText="0" indent="0" shrinkToFit="0"/>
      </dxf>
    </rfmt>
    <rfmt sheetId="3" sqref="I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J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K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L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M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N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</rrc>
  <rrc rId="387" sId="3" ref="A20:XFD20" action="deleteRow">
    <rfmt sheetId="3" xfDxf="1" sqref="$A20:$XFD20" start="0" length="2147483647"/>
    <rfmt sheetId="3" sqref="B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/>
          <right/>
          <top/>
          <bottom/>
          <diagonal/>
        </border>
      </dxf>
    </rfmt>
    <rfmt sheetId="3" sqref="C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/>
          <right/>
          <top/>
          <bottom/>
          <diagonal/>
        </border>
      </dxf>
    </rfmt>
    <rfmt sheetId="3" sqref="D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numFmt numFmtId="10" formatCode="0.00%"/>
        <fill>
          <patternFill patternType="none"/>
        </fill>
        <alignment horizontal="center" vertical="center" textRotation="0" wrapText="0" indent="0" shrinkToFit="0"/>
      </dxf>
    </rfmt>
    <rfmt sheetId="3" sqref="E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F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G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H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numFmt numFmtId="176" formatCode="0.00_ "/>
        <fill>
          <patternFill patternType="none"/>
        </fill>
        <alignment horizontal="center" vertical="bottom" textRotation="0" wrapText="0" indent="0" shrinkToFit="0"/>
      </dxf>
    </rfmt>
    <rfmt sheetId="3" sqref="I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J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K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L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M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N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</rrc>
  <rrc rId="388" sId="3" ref="A20:XFD20" action="deleteRow">
    <rfmt sheetId="3" xfDxf="1" sqref="$A20:$XFD20" start="0" length="2147483647"/>
    <rfmt sheetId="3" sqref="B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/>
          <right/>
          <top/>
          <bottom style="medium">
            <color auto="1"/>
          </bottom>
          <diagonal/>
        </border>
      </dxf>
    </rfmt>
    <rfmt sheetId="3" sqref="C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0" indent="0" shrinkToFit="0"/>
        <border diagonalUp="1" diagonalDown="1">
          <left/>
          <right/>
          <top/>
          <bottom style="medium">
            <color auto="1"/>
          </bottom>
          <diagonal/>
        </border>
      </dxf>
    </rfmt>
    <rfmt sheetId="3" sqref="D20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numFmt numFmtId="10" formatCode="0.00%"/>
        <fill>
          <patternFill patternType="none"/>
        </fill>
        <alignment horizontal="center" vertical="center" textRotation="0" wrapText="0" indent="0" shrinkToFit="0"/>
        <border diagonalUp="1" diagonalDown="1">
          <left/>
          <right/>
          <top/>
          <bottom style="medium">
            <color auto="1"/>
          </bottom>
          <diagonal/>
        </border>
      </dxf>
    </rfmt>
    <rfmt sheetId="3" sqref="E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F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G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H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numFmt numFmtId="176" formatCode="0.00_ "/>
        <fill>
          <patternFill patternType="none"/>
        </fill>
        <alignment horizontal="center" vertical="bottom" textRotation="0" wrapText="0" indent="0" shrinkToFit="0"/>
      </dxf>
    </rfmt>
    <rfmt sheetId="3" sqref="I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J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K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L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M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N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</rrc>
  <rrc rId="389" sId="3" ref="A20:XFD20" action="deleteRow">
    <rfmt sheetId="3" xfDxf="1" sqref="$A20:$XFD20" start="0" length="2147483647"/>
    <rfmt sheetId="3" sqref="E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F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G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I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J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N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  <rfmt sheetId="3" sqref="O2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1"/>
          <u val="none"/>
        </font>
        <fill>
          <patternFill patternType="none"/>
        </fill>
        <alignment horizontal="center" vertical="bottom" textRotation="0" wrapText="0" indent="0" shrinkToFit="0"/>
      </dxf>
    </rfmt>
  </rrc>
  <rrc rId="390" sId="3" ref="A20:XFD20" action="deleteRow">
    <rfmt sheetId="3" xfDxf="1" sqref="$A20:$XFD20" start="0" length="2147483647"/>
  </rrc>
  <rrc rId="391" sId="3" ref="A20:XFD20" action="deleteRow">
    <rfmt sheetId="3" xfDxf="1" sqref="$A20:$XFD20" start="0" length="2147483647"/>
  </rrc>
  <rrc rId="392" sId="3" ref="A20:XFD20" action="deleteRow">
    <rfmt sheetId="3" xfDxf="1" sqref="$A20:$XFD20" start="0" length="2147483647"/>
  </rr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5" start="0" length="2147483647">
    <dxf>
      <font>
        <color theme="1"/>
      </font>
      <fill>
        <patternFill patternType="none"/>
      </fill>
    </dxf>
  </rfmt>
  <rfmt sheetId="2" sqref="C5" start="0" length="2147483647">
    <dxf>
      <font>
        <color theme="1"/>
      </font>
      <fill>
        <patternFill patternType="none"/>
      </fill>
    </dxf>
  </rfmt>
  <rfmt sheetId="2" sqref="B6" start="0" length="2147483647">
    <dxf>
      <font>
        <color theme="1"/>
      </font>
      <fill>
        <patternFill patternType="none"/>
      </fill>
    </dxf>
  </rfmt>
  <rfmt sheetId="2" sqref="C6" start="0" length="2147483647">
    <dxf>
      <font>
        <color theme="1"/>
      </font>
      <fill>
        <patternFill patternType="none"/>
      </fill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3" sId="2">
    <oc r="E17" t="n">
      <v>155</v>
    </oc>
    <nc r="E17" t="n">
      <v>210</v>
    </nc>
  </rcc>
  <rcc rId="394" sId="2">
    <nc r="D10" t="str">
      <f>B10+C10+B13</f>
    </nc>
  </rcc>
  <rcc rId="395" sId="2">
    <nc r="G10" t="str">
      <f>E10+F10+E13</f>
    </nc>
  </rcc>
  <rcc rId="396" sId="2">
    <nc r="H10" t="str">
      <f>SUM(D10+G10)</f>
    </nc>
  </rcc>
  <rcc rId="397" sId="2">
    <oc r="B13" t="n">
      <v>69</v>
    </oc>
    <nc r="B13" t="n">
      <v>55</v>
    </nc>
  </rcc>
  <rcc rId="398" sId="2">
    <nc r="I15" t="str">
      <f>I14/H15</f>
    </nc>
  </rcc>
  <rcc rId="399" sId="2">
    <nc r="C15" t="str">
      <f>D10/B15</f>
    </nc>
  </rcc>
  <rcc rId="400" sId="2">
    <nc r="F15" t="str">
      <f>G10/E15</f>
    </nc>
  </rcc>
  <rcc rId="401" sId="2">
    <nc r="I4" t="str">
      <f>B4+E4</f>
    </nc>
  </rcc>
  <rcc rId="402" sId="2">
    <nc r="I5" t="str">
      <f>B5+E5</f>
    </nc>
  </rcc>
  <rcc rId="403" sId="2">
    <nc r="I6" t="str">
      <f>B6+E6</f>
    </nc>
  </rcc>
  <rcc rId="404" sId="2">
    <nc r="I7" t="str">
      <f>B7+E7</f>
    </nc>
  </rcc>
  <rcc rId="405" sId="2">
    <nc r="I8" t="str">
      <f>B8+E8</f>
    </nc>
  </rcc>
  <rcc rId="406" sId="2">
    <nc r="J4" t="str">
      <f>B4+C4+E4+F4</f>
    </nc>
  </rcc>
  <rcc rId="407" sId="2">
    <nc r="J5" t="str">
      <f>B5+C5+E5+F5</f>
    </nc>
  </rcc>
  <rcc rId="408" sId="2">
    <nc r="J6" t="str">
      <f>B6+C6+E6+F6</f>
    </nc>
  </rcc>
  <rcc rId="409" sId="2" odxf="1" dxf="1">
    <nc r="J7" t="str">
      <f>B7+C7+E7+F7</f>
    </nc>
    <odxf>
      <font>
        <color auto="1"/>
        <sz val="12"/>
      </font>
      <numFmt numFmtId="10" formatCode="0.00%"/>
      <fill>
        <patternFill patternType="none"/>
      </fill>
      <alignment vertical="center"/>
    </odxf>
    <ndxf>
      <font>
        <color theme="1"/>
        <sz val="11"/>
      </font>
      <numFmt numFmtId="0" formatCode="General"/>
      <fill>
        <patternFill patternType="none"/>
      </fill>
      <alignment vertical="bottom"/>
    </ndxf>
  </rcc>
  <rcc rId="410" sId="2" odxf="1" dxf="1">
    <nc r="J8" t="str">
      <f>B8+C8+E8+F8</f>
    </nc>
    <odxf>
      <font>
        <sz val="12"/>
      </font>
      <numFmt numFmtId="10" formatCode="0.00%"/>
      <fill>
        <patternFill patternType="none"/>
      </fill>
      <alignment vertical="center"/>
    </odxf>
    <ndxf>
      <font>
        <sz val="11"/>
      </font>
      <numFmt numFmtId="0" formatCode="General"/>
      <fill>
        <patternFill patternType="none"/>
      </fill>
      <alignment vertical="bottom"/>
    </ndxf>
  </rcc>
  <rcc rId="411" sId="2">
    <nc r="J9" t="str">
      <f>SUM(J4:J8)</f>
    </nc>
  </rcc>
  <rcc rId="412" sId="2">
    <nc r="K9" t="str">
      <f>J9/H10</f>
    </nc>
  </rcc>
  <rcc rId="413" sId="2">
    <nc r="J10" t="n">
      <v>18</v>
    </nc>
  </rcc>
  <rcc rId="414" sId="2">
    <nc r="J11" t="str">
      <f>SUM(J9:J10)</f>
    </nc>
  </rcc>
  <rcc rId="415" sId="2">
    <nc r="J12" t="str">
      <f>H10-J11</f>
    </nc>
  </rcc>
  <rcc rId="416" sId="2">
    <nc r="K12" t="str">
      <f>J12/H10</f>
    </nc>
  </rcc>
  <rfmt sheetId="2" sqref="B2:G3" start="0" length="2147483647">
    <dxf>
      <font>
        <color auto="1"/>
      </font>
    </dxf>
  </rfmt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2">
    <oc r="B4" t="n">
      <v>181</v>
    </oc>
    <nc r="B4" t="n">
      <v>173</v>
    </nc>
  </rcc>
  <rcc rId="418" sId="2">
    <oc r="B5" t="n">
      <v>37</v>
    </oc>
    <nc r="B5" t="n">
      <v>36</v>
    </nc>
  </rcc>
  <rcc rId="419" sId="2">
    <oc r="B6" t="n">
      <v>11</v>
    </oc>
    <nc r="B6" t="n">
      <v>10</v>
    </nc>
  </rcc>
  <rcc rId="420" sId="2">
    <oc r="C4" t="n">
      <v>39</v>
    </oc>
    <nc r="C4" t="n">
      <v>38</v>
    </nc>
  </rcc>
  <rcc rId="421" sId="2">
    <oc r="C5" t="n">
      <v>17</v>
    </oc>
    <nc r="C5" t="n">
      <v>16</v>
    </nc>
  </rcc>
  <rcc rId="422" sId="2">
    <oc r="C6" t="n">
      <v>36</v>
    </oc>
    <nc r="C6" t="n">
      <v>30</v>
    </nc>
  </rcc>
  <rcc rId="423" sId="2">
    <oc r="I4" t="str">
      <f>B4+E4</f>
    </oc>
    <nc r="I4" t="n">
      <v>211</v>
    </nc>
  </rcc>
  <rcc rId="424" sId="2">
    <oc r="I5" t="str">
      <f>B5+E5</f>
    </oc>
    <nc r="I5" t="n">
      <v>52</v>
    </nc>
  </rcc>
  <rcc rId="425" sId="2">
    <oc r="I6" t="str">
      <f>B6+E6</f>
    </oc>
    <nc r="I6" t="n">
      <v>40</v>
    </nc>
  </rcc>
  <rcc rId="426" sId="2" numFmtId="14">
    <oc r="D4" t="str">
      <f>B4/220</f>
    </oc>
    <nc r="D4" t="str">
      <f>B4/I4</f>
    </nc>
  </rcc>
  <rcc rId="427" sId="2" numFmtId="14">
    <oc r="D5" t="str">
      <f>37/54</f>
    </oc>
    <nc r="D5" t="str">
      <f>B5/I5</f>
    </nc>
  </rcc>
  <rcc rId="428" sId="2" numFmtId="14">
    <oc r="D6" t="str">
      <f>B6/47</f>
    </oc>
    <nc r="D6" t="str">
      <f>B6/I6</f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" sId="2">
    <oc r="E5" t="n">
      <v>11</v>
    </oc>
    <nc r="E5" t="n">
      <v>12</v>
    </nc>
  </rcc>
  <rcc rId="430" sId="2">
    <oc r="F5" t="n">
      <v>4</v>
    </oc>
    <nc r="F5" t="n">
      <v>3</v>
    </nc>
  </rcc>
  <rcc rId="431" sId="2" numFmtId="14">
    <oc r="G5" t="str">
      <f>11/15</f>
    </oc>
    <nc r="G5" t="str">
      <f>12/15</f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2" sId="2">
    <oc r="H10" t="str">
      <f>SUM(D10+G10)</f>
    </oc>
    <nc r="H10" t="str">
      <f>B10+C10+E10+F10</f>
    </nc>
  </rcc>
  <rcc rId="433" sId="2">
    <nc r="A19" t="inlineStr">
      <is>
        <t>总产前诊断例数</t>
      </is>
    </nc>
  </rcc>
  <rcc rId="434" sId="2">
    <nc r="B19" t="n">
      <v>811</v>
    </nc>
  </rcc>
  <rcc rId="435" sId="2">
    <nc r="A18" t="inlineStr">
      <is>
        <t>总阳性例数</t>
      </is>
    </nc>
  </rcc>
  <rcc rId="436" sId="2">
    <nc r="B18" t="n">
      <v>910</v>
    </nc>
  </rcc>
  <rcc rId="437" sId="2">
    <nc r="B20" t="str">
      <f>B18-B19</f>
    </nc>
  </rcc>
  <rcc rId="438" sId="2">
    <nc r="A20" t="inlineStr">
      <is>
        <t>未产前诊断总例数</t>
      </is>
    </nc>
  </rcc>
  <rcc rId="439" sId="2">
    <oc r="C11" t="n">
      <v>602</v>
    </oc>
    <nc r="C11" t="str">
      <f>B10+C10</f>
    </nc>
  </rcc>
  <rcc rId="440" sId="2">
    <oc r="C12" t="str">
      <f>SUM(C4:C8)</f>
    </oc>
    <nc r="C12" t="str">
      <f>C15*B15</f>
    </nc>
  </rcc>
  <rcc rId="441" sId="2">
    <nc r="C13" t="str">
      <f>C12-C11</f>
    </nc>
  </rcc>
  <rcc rId="442" sId="2">
    <nc r="A21" t="inlineStr">
      <is>
        <t>NIPT未产前诊断例数</t>
      </is>
    </nc>
  </rcc>
  <rcc rId="443" sId="2">
    <nc r="B21" t="n">
      <v>55</v>
    </nc>
  </rcc>
  <rcc rId="444" sId="2">
    <nc r="A22" t="inlineStr">
      <is>
        <t>plus未产前诊断例数</t>
      </is>
    </nc>
  </rcc>
  <rcc rId="445" sId="2">
    <nc r="F18" t="str">
      <f>F15*E15</f>
    </nc>
  </rcc>
  <rcc rId="446" sId="2">
    <nc r="F19" t="str">
      <f>F18-E10-F10</f>
    </nc>
  </rcc>
  <rcc rId="447" sId="2">
    <nc r="B22" t="n">
      <v>26</v>
    </nc>
  </rcc>
  <rcc rId="448" sId="2" odxf="1" dxf="1">
    <nc r="A25" t="n">
      <v>173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49" sId="2" odxf="1" dxf="1">
    <nc r="B25" t="n">
      <v>38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50" sId="2" odxf="1" dxf="1">
    <nc r="A26" t="n">
      <v>36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51" sId="2" odxf="1" dxf="1">
    <nc r="B26" t="n">
      <v>16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52" sId="2" odxf="1" dxf="1">
    <nc r="A27" t="n">
      <v>10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53" sId="2" odxf="1" dxf="1">
    <nc r="B27" t="n">
      <v>30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54" sId="2">
    <nc r="A28" t="str">
      <f>SUM(A25:A27)</f>
    </nc>
  </rcc>
  <rcc rId="455" sId="2">
    <nc r="B28" t="str">
      <f>SUM(B25:B27)</f>
    </nc>
  </rcc>
  <rcc rId="456" sId="2">
    <nc r="C28" t="str">
      <f>B28+A28</f>
    </nc>
  </rcc>
  <rcc rId="457" sId="2">
    <nc r="D28" t="str">
      <f>A28/C28</f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2">
    <nc r="D27" t="inlineStr">
      <is>
        <t>NIPT复核阳性预测值</t>
      </is>
    </nc>
  </rcc>
  <rcc rId="459" sId="2" odxf="1" dxf="1">
    <nc r="A30" t="n">
      <v>40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60" sId="2" odxf="1" dxf="1">
    <nc r="B30" t="n">
      <v>6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61" sId="2" odxf="1" dxf="1">
    <nc r="A31" t="n">
      <v>12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62" sId="2" odxf="1" dxf="1">
    <nc r="B31" t="n">
      <v>3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63" sId="2" odxf="1" dxf="1">
    <nc r="A32" t="n">
      <v>7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64" sId="2" odxf="1" dxf="1">
    <nc r="B32" t="n">
      <v>13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465" sId="2">
    <nc r="A33" t="str">
      <f>SUM(A30:A32)</f>
    </nc>
  </rcc>
  <rcc rId="466" sId="2">
    <nc r="B33" t="str">
      <f>SUM(B30:B32)</f>
    </nc>
  </rcc>
  <rcc rId="467" sId="2">
    <nc r="C33" t="str">
      <f>B33+A33</f>
    </nc>
  </rcc>
  <rcc rId="468" sId="2">
    <nc r="D33" t="str">
      <f>A33/C33</f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2">
    <nc r="D32" t="inlineStr">
      <is>
        <t>NIPT复核阳性预测值</t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2">
    <nc r="C19" t="inlineStr">
      <is>
        <t>NIPT阳性</t>
      </is>
    </nc>
  </rcc>
  <rcc rId="471" sId="2">
    <nc r="D19" t="n">
      <v>682</v>
    </nc>
  </rcc>
  <rcc rId="472" sId="2">
    <nc r="C20" t="inlineStr">
      <is>
        <t>plus阳性</t>
      </is>
    </nc>
  </rcc>
  <rcc rId="473" sId="2">
    <nc r="D20" t="n">
      <v>210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2">
    <oc r="D10" t="str">
      <f>B10+C10+B13</f>
    </oc>
    <nc r="D10" t="str">
      <f>B10+C10</f>
    </nc>
  </rcc>
  <rcc rId="475" sId="2">
    <oc r="G10" t="str">
      <f>E10+F10+E13</f>
    </oc>
    <nc r="G10" t="str">
      <f>E10+F10</f>
    </nc>
  </rcc>
  <rcc rId="476" sId="2">
    <nc r="C23" t="str">
      <f>B19/B18</f>
    </nc>
  </rcc>
  <rcc rId="477" sId="2">
    <nc r="C24" t="str">
      <f>B20/B18</f>
    </nc>
  </rcc>
  <rcc rId="478" sId="2">
    <nc r="A23" t="inlineStr">
      <is>
        <t>失访</t>
      </is>
    </nc>
  </rcc>
  <rcc rId="479" sId="2">
    <nc r="B23" t="n">
      <v>18</v>
    </nc>
  </rcc>
  <rcc rId="480" sId="2">
    <oc r="B20" t="str">
      <f>B18-B19</f>
    </oc>
    <nc r="B20" t="str">
      <f>99-B23</f>
    </nc>
  </rcc>
  <rcc rId="481" sId="2">
    <oc r="I4" t="n">
      <v>211</v>
    </oc>
    <nc r="I4"/>
  </rcc>
  <rcc rId="482" sId="2">
    <oc r="J4" t="str">
      <f>B4+C4+E4+F4</f>
    </oc>
    <nc r="J4"/>
  </rcc>
  <rcc rId="483" sId="2">
    <oc r="I5" t="n">
      <v>52</v>
    </oc>
    <nc r="I5"/>
  </rcc>
  <rcc rId="484" sId="2">
    <oc r="J5" t="str">
      <f>B5+C5+E5+F5</f>
    </oc>
    <nc r="J5"/>
  </rcc>
  <rcc rId="485" sId="2">
    <oc r="I6" t="n">
      <v>40</v>
    </oc>
    <nc r="I6"/>
  </rcc>
  <rcc rId="486" sId="2">
    <oc r="J6" t="str">
      <f>B6+C6+E6+F6</f>
    </oc>
    <nc r="J6"/>
  </rcc>
  <rcc rId="487" sId="2">
    <oc r="I7" t="str">
      <f>B7+E7</f>
    </oc>
    <nc r="I7"/>
  </rcc>
  <rcc rId="488" sId="2">
    <oc r="J7" t="str">
      <f>B7+C7+E7+F7</f>
    </oc>
    <nc r="J7"/>
  </rcc>
  <rcc rId="489" sId="2">
    <oc r="I8" t="str">
      <f>B8+E8</f>
    </oc>
    <nc r="I8"/>
  </rcc>
  <rcc rId="490" sId="2">
    <oc r="J8" t="str">
      <f>B8+C8+E8+F8</f>
    </oc>
    <nc r="J8"/>
  </rcc>
  <rcc rId="491" sId="2">
    <oc r="J9" t="str">
      <f>SUM(J4:J8)</f>
    </oc>
    <nc r="J9"/>
  </rcc>
  <rcc rId="492" sId="2">
    <oc r="K9" t="str">
      <f>J9/H10</f>
    </oc>
    <nc r="K9"/>
  </rcc>
  <rcc rId="493" sId="2">
    <oc r="J10" t="n">
      <v>18</v>
    </oc>
    <nc r="J10"/>
  </rcc>
  <rcc rId="494" sId="2">
    <oc r="J11" t="str">
      <f>SUM(J9:J10)</f>
    </oc>
    <nc r="J11"/>
  </rcc>
  <rcc rId="495" sId="2">
    <oc r="J12" t="str">
      <f>H10-J11</f>
    </oc>
    <nc r="J12"/>
  </rcc>
  <rcc rId="496" sId="2">
    <oc r="K12" t="str">
      <f>J12/H10</f>
    </oc>
    <nc r="K12"/>
  </rcc>
  <rcc rId="497" sId="2">
    <oc r="I14" t="n">
      <v>910</v>
    </oc>
    <nc r="I14"/>
  </rcc>
  <rcc rId="498" sId="2">
    <oc r="J14" t="str">
      <f>I14-H14</f>
    </oc>
    <nc r="J14"/>
  </rcc>
  <rrc rId="499" sId="2" ref="A10:XFD10" action="deleteRow">
    <undo index="0" exp="ref" v="1" dr="E10" r="G10" sId="2"/>
    <undo index="1" exp="ref" v="1" dr="F10" r="G10" sId="2"/>
    <undo index="0" exp="ref" v="1" dr="B10" r="D10" sId="2"/>
    <undo index="1" exp="ref" v="1" dr="C10" r="D10" sId="2"/>
    <undo index="1" exp="ref" v="1" dr="E10" r="F19" sId="2"/>
    <undo index="3" exp="ref" v="1" dr="F10" r="F19" sId="2"/>
    <undo index="0" exp="ref" v="1" dr="B10" r="C11" sId="2"/>
    <undo index="1" exp="ref" v="1" dr="C10" r="C11" sId="2"/>
    <undo index="0" exp="ref" v="1" dr="B10" r="H10" sId="2"/>
    <undo index="1" exp="ref" v="1" dr="C10" r="H10" sId="2"/>
    <undo index="3" exp="ref" v="1" dr="E10" r="H10" sId="2"/>
    <undo index="5" exp="ref" v="1" dr="F10" r="H10" sId="2"/>
    <undo index="0" exp="ref" v="1" dr="G10" r="F15" sId="2"/>
    <undo index="0" exp="ref" v="1" dr="D10" r="C15" sId="2"/>
    <rfmt sheetId="2" xfDxf="1" sqref="$A10:$XFD10" start="0" length="2147483647"/>
    <rfmt sheetId="2" sqref="B10" start="0" length="2147483647">
      <dxf>
        <fill>
          <patternFill patternType="none"/>
        </fill>
      </dxf>
    </rfmt>
    <rfmt sheetId="2" sqref="C10" start="0" length="2147483647">
      <dxf>
        <fill>
          <patternFill patternType="none"/>
        </fill>
      </dxf>
    </rfmt>
    <rfmt sheetId="2" sqref="D10" start="0" length="2147483647">
      <dxf>
        <fill>
          <patternFill patternType="none"/>
        </fill>
      </dxf>
    </rfmt>
    <rfmt sheetId="2" sqref="E10" start="0" length="2147483647">
      <dxf>
        <fill>
          <patternFill patternType="none"/>
        </fill>
      </dxf>
    </rfmt>
    <rfmt sheetId="2" sqref="F10" start="0" length="2147483647">
      <dxf>
        <fill>
          <patternFill patternType="none"/>
        </fill>
      </dxf>
    </rfmt>
    <rfmt sheetId="2" sqref="G10" start="0" length="2147483647">
      <dxf>
        <fill>
          <patternFill patternType="none"/>
        </fill>
      </dxf>
    </rfmt>
    <rfmt sheetId="2" sqref="H10" start="0" length="2147483647">
      <dxf>
        <fill>
          <patternFill patternType="none"/>
        </fill>
      </dxf>
    </rfmt>
    <rfmt sheetId="2" sqref="J10" start="0" length="2147483647">
      <dxf>
        <fill>
          <patternFill patternType="none"/>
        </fill>
      </dxf>
    </rfmt>
    <rcc rId="0" sId="2">
      <nc r="B10" t="str">
        <f>SUM(B4:B8)</f>
      </nc>
    </rcc>
    <rcc rId="0" sId="2">
      <nc r="C10" t="str">
        <f>SUM(C4:C8)</f>
      </nc>
    </rcc>
    <rcc rId="0" sId="2">
      <nc r="D10" t="str">
        <f>B10+C10</f>
      </nc>
    </rcc>
    <rcc rId="0" sId="2">
      <nc r="E10" t="str">
        <f>SUM(E4:E8)</f>
      </nc>
    </rcc>
    <rcc rId="0" sId="2">
      <nc r="F10" t="str">
        <f>SUM(F4:F8)</f>
      </nc>
    </rcc>
    <rcc rId="0" sId="2">
      <nc r="G10" t="str">
        <f>E10+F10</f>
      </nc>
    </rcc>
    <rcc rId="0" sId="2">
      <nc r="H10" t="str">
        <f>B10+C10+E10+F10</f>
      </nc>
    </rcc>
  </rrc>
  <rrc rId="500" sId="2" ref="A10:XFD10" action="deleteRow">
    <undo index="1" exp="ref" v="1" dr="C10" r="C12" sId="2"/>
    <undo index="0" exp="ref" v="1" dr="C10" r="B15" sId="2"/>
    <rfmt sheetId="2" xfDxf="1" sqref="$A10:$XFD10" start="0" length="2147483647"/>
    <rfmt sheetId="2" sqref="C10" start="0" length="2147483647">
      <dxf>
        <fill>
          <patternFill patternType="none"/>
        </fill>
      </dxf>
    </rfmt>
    <rfmt sheetId="2" sqref="D10" start="0" length="2147483647">
      <dxf>
        <fill>
          <patternFill patternType="none"/>
        </fill>
      </dxf>
    </rfmt>
    <rfmt sheetId="2" sqref="F10" start="0" length="2147483647">
      <dxf>
        <fill>
          <patternFill patternType="none"/>
        </fill>
      </dxf>
    </rfmt>
    <rfmt sheetId="2" sqref="G10" start="0" length="2147483647">
      <dxf>
        <fill>
          <patternFill patternType="none"/>
        </fill>
      </dxf>
    </rfmt>
    <rfmt sheetId="2" sqref="J10" start="0" length="2147483647">
      <dxf>
        <fill>
          <patternFill patternType="none"/>
        </fill>
      </dxf>
    </rfmt>
    <rcc rId="0" sId="2">
      <nc r="C10" t="str">
        <f>#REF!+#REF!</f>
      </nc>
    </rcc>
    <rcc rId="0" sId="2">
      <nc r="D10" t="str">
        <f>B11+C11</f>
      </nc>
    </rcc>
    <rcc rId="0" sId="2">
      <nc r="F10" t="str">
        <f>E11+F11+E12</f>
      </nc>
    </rcc>
    <rcc rId="0" sId="2">
      <nc r="G10" t="str">
        <f>E11+F11</f>
      </nc>
    </rcc>
  </rrc>
  <rrc rId="501" sId="2" ref="A10:XFD10" action="deleteRow">
    <undo index="0" exp="ref" v="1" dr="C10" r="C11" sId="2"/>
    <undo index="0" exp="area" dr="H10:H11" r="H12" sId="2"/>
    <undo index="0" exp="area" dr="E10:E11" r="E12" sId="2"/>
    <undo index="0" exp="area" dr="B10:B11" r="B12" sId="2"/>
    <undo index="0" exp="area" dr="B10:F10" r="H10" sId="2"/>
    <rfmt sheetId="2" xfDxf="1" sqref="$A10:$XFD10" start="0" length="2147483647"/>
    <rfmt sheetId="2" sqref="B10" start="0" length="2147483647">
      <dxf>
        <fill>
          <patternFill patternType="none"/>
        </fill>
      </dxf>
    </rfmt>
    <rfmt sheetId="2" sqref="C10" start="0" length="2147483647">
      <dxf>
        <fill>
          <patternFill patternType="none"/>
        </fill>
      </dxf>
    </rfmt>
    <rfmt sheetId="2" sqref="D10" start="0" length="2147483647">
      <dxf>
        <numFmt numFmtId="10" formatCode="0.00%"/>
        <fill>
          <patternFill patternType="none"/>
        </fill>
      </dxf>
    </rfmt>
    <rfmt sheetId="2" sqref="E10" start="0" length="2147483647">
      <dxf>
        <fill>
          <patternFill patternType="none"/>
        </fill>
      </dxf>
    </rfmt>
    <rfmt sheetId="2" sqref="F10" start="0" length="2147483647">
      <dxf>
        <fill>
          <patternFill patternType="none"/>
        </fill>
      </dxf>
    </rfmt>
    <rfmt sheetId="2" sqref="G10" start="0" length="2147483647">
      <dxf>
        <numFmt numFmtId="10" formatCode="0.00%"/>
        <fill>
          <patternFill patternType="none"/>
        </fill>
      </dxf>
    </rfmt>
    <rfmt sheetId="2" sqref="H10" start="0" length="2147483647">
      <dxf>
        <fill>
          <patternFill patternType="none"/>
        </fill>
      </dxf>
    </rfmt>
    <rfmt sheetId="2" sqref="J10" start="0" length="2147483647">
      <dxf>
        <fill>
          <patternFill patternType="none"/>
        </fill>
      </dxf>
    </rfmt>
    <rfmt sheetId="2" sqref="K10" start="0" length="2147483647">
      <dxf>
        <fill>
          <patternFill patternType="none"/>
        </fill>
      </dxf>
    </rfmt>
    <rcc rId="0" sId="2">
      <nc r="B10" t="str">
        <f>SUM(B4:B8)</f>
      </nc>
    </rcc>
    <rcc rId="0" sId="2">
      <nc r="C10" t="str">
        <f>C13*B13</f>
      </nc>
    </rcc>
    <rcc rId="0" sId="2">
      <nc r="E10" t="str">
        <f>SUM(E4:E8)</f>
      </nc>
    </rcc>
    <rcc rId="0" sId="2">
      <nc r="F10" t="str">
        <f>SUM(F4:F8)</f>
      </nc>
    </rcc>
    <rcc rId="0" sId="2">
      <nc r="H10" t="str">
        <f>SUM(B10:F10)</f>
      </nc>
    </rcc>
  </rrc>
  <rrc rId="502" sId="2" ref="A10:XFD10" action="deleteRow">
    <undo index="0" exp="area" dr="H10:H10" r="H11" sId="2"/>
    <undo index="0" exp="area" dr="E10:E10" r="E11" sId="2"/>
    <undo index="0" exp="area" dr="B10:B10" r="B11" sId="2"/>
    <undo index="0" exp="area" dr="B10:F10" r="H10" sId="2"/>
    <rfmt sheetId="2" xfDxf="1" sqref="$A10:$XFD10" start="0" length="2147483647"/>
    <rfmt sheetId="2" sqref="B10" start="0" length="2147483647">
      <dxf>
        <fill>
          <patternFill patternType="none"/>
        </fill>
      </dxf>
    </rfmt>
    <rfmt sheetId="2" sqref="C10" start="0" length="2147483647">
      <dxf>
        <fill>
          <patternFill patternType="none"/>
        </fill>
      </dxf>
    </rfmt>
    <rfmt sheetId="2" sqref="E10" start="0" length="2147483647">
      <dxf>
        <fill>
          <patternFill patternType="none"/>
        </fill>
      </dxf>
    </rfmt>
    <rfmt sheetId="2" sqref="H10" start="0" length="2147483647">
      <dxf>
        <fill>
          <patternFill patternType="none"/>
        </fill>
      </dxf>
    </rfmt>
    <rcc rId="0" sId="2">
      <nc r="B10" t="n">
        <v>55</v>
      </nc>
    </rcc>
    <rcc rId="0" sId="2">
      <nc r="C10" t="str">
        <f>#REF!-#REF!</f>
      </nc>
    </rcc>
    <rcc rId="0" sId="2">
      <nc r="E10" t="n">
        <v>26</v>
      </nc>
    </rcc>
    <rcc rId="0" sId="2">
      <nc r="H10" t="str">
        <f>SUM(B10:F10)</f>
      </nc>
    </rcc>
  </rrc>
  <rrc rId="503" sId="2" ref="A10:XFD10" action="deleteRow">
    <undo index="0" exp="ref" v="1" dr="H10" r="H12" sId="2"/>
    <undo index="0" exp="ref" v="1" dr="I10" r="I11" sId="2"/>
    <rfmt sheetId="2" xfDxf="1" sqref="$A10:$XFD10" start="0" length="2147483647"/>
    <rfmt sheetId="2" sqref="B10" start="0" length="2147483647">
      <dxf>
        <fill>
          <patternFill patternType="none"/>
        </fill>
      </dxf>
    </rfmt>
    <rfmt sheetId="2" sqref="E10" start="0" length="2147483647">
      <dxf>
        <fill>
          <patternFill patternType="none"/>
        </fill>
      </dxf>
    </rfmt>
    <rfmt sheetId="2" sqref="H10" start="0" length="2147483647">
      <dxf>
        <fill>
          <patternFill patternType="none"/>
        </fill>
      </dxf>
    </rfmt>
    <rfmt sheetId="2" sqref="I10" start="0" length="2147483647">
      <dxf>
        <fill>
          <patternFill patternType="none"/>
        </fill>
      </dxf>
    </rfmt>
    <rfmt sheetId="2" sqref="J10" start="0" length="2147483647">
      <dxf>
        <fill>
          <patternFill patternType="none"/>
        </fill>
      </dxf>
    </rfmt>
    <rcc rId="0" sId="2">
      <nc r="B10" t="str">
        <f>SUM(#REF!)</f>
      </nc>
    </rcc>
    <rcc rId="0" sId="2">
      <nc r="E10" t="str">
        <f>SUM(#REF!)</f>
      </nc>
    </rcc>
    <rcc rId="0" sId="2">
      <nc r="H10" t="str">
        <f>SUM(#REF!)</f>
      </nc>
    </rcc>
  </rrc>
  <rrc rId="504" sId="2" ref="A10:XFD10" action="deleteRow">
    <undo index="0" exp="ref" v="1" dr="F10" r="F13" sId="2"/>
    <undo index="1" exp="ref" v="1" dr="E10" r="F13" sId="2"/>
    <undo index="1" exp="ref" v="1" dr="H10" r="H11" sId="2"/>
    <undo index="1" exp="ref" v="1" dr="E10" r="E11" sId="2"/>
    <undo index="1" exp="ref" v="1" dr="B10" r="B11" sId="2"/>
    <undo index="1" exp="ref" v="1" dr="H10" r="I10" sId="2"/>
    <undo index="0" exp="ref" v="1" dr="B10" r="H10" sId="2"/>
    <undo index="1" exp="ref" v="1" dr="E10" r="H10" sId="2"/>
    <undo index="1" exp="ref" v="1" dr="E10" r="F10" sId="2"/>
    <undo index="1" exp="ref" v="1" dr="B10" r="C10" sId="2"/>
    <rfmt sheetId="2" xfDxf="1" sqref="$A10:$XFD10" start="0" length="2147483647"/>
    <rfmt sheetId="2" sqref="B10" start="0" length="2147483647">
      <dxf>
        <fill>
          <patternFill patternType="none"/>
        </fill>
      </dxf>
    </rfmt>
    <rfmt sheetId="2" sqref="C10" start="0" length="2147483647">
      <dxf>
        <fill>
          <patternFill patternType="none"/>
        </fill>
      </dxf>
    </rfmt>
    <rfmt sheetId="2" sqref="E10" start="0" length="2147483647">
      <dxf>
        <fill>
          <patternFill patternType="none"/>
        </fill>
      </dxf>
    </rfmt>
    <rfmt sheetId="2" sqref="F10" start="0" length="2147483647">
      <dxf>
        <fill>
          <patternFill patternType="none"/>
        </fill>
      </dxf>
    </rfmt>
    <rfmt sheetId="2" sqref="H10" start="0" length="2147483647">
      <dxf>
        <fill>
          <patternFill patternType="none"/>
        </fill>
      </dxf>
    </rfmt>
    <rfmt sheetId="2" sqref="I10" start="0" length="2147483647">
      <dxf>
        <fill>
          <patternFill patternType="none"/>
        </fill>
      </dxf>
    </rfmt>
    <rcc rId="0" sId="2">
      <nc r="B10" t="n">
        <v>49393</v>
      </nc>
    </rcc>
    <rcc rId="0" sId="2">
      <nc r="C10" t="str">
        <f>#REF!/B10</f>
      </nc>
    </rcc>
    <rcc rId="0" sId="2">
      <nc r="E10" t="n">
        <v>12188</v>
      </nc>
    </rcc>
    <rcc rId="0" sId="2">
      <nc r="F10" t="str">
        <f>#REF!/E10</f>
      </nc>
    </rcc>
    <rcc rId="0" sId="2">
      <nc r="H10" t="str">
        <f>B10+E10</f>
      </nc>
    </rcc>
    <rcc rId="0" sId="2">
      <nc r="I10" t="str">
        <f>#REF!/H10</f>
      </nc>
    </rcc>
  </rrc>
  <rrc rId="505" sId="2" ref="A10:XFD10" action="deleteRow">
    <rfmt sheetId="2" xfDxf="1" sqref="$A10:$XFD10" start="0" length="2147483647"/>
    <rfmt sheetId="2" sqref="B10" start="0" length="2147483647">
      <dxf>
        <fill>
          <patternFill patternType="none"/>
        </fill>
      </dxf>
    </rfmt>
    <rfmt sheetId="2" sqref="C10" start="0" length="2147483647">
      <dxf>
        <fill>
          <patternFill patternType="none"/>
        </fill>
      </dxf>
    </rfmt>
    <rfmt sheetId="2" sqref="E10" start="0" length="2147483647">
      <dxf>
        <fill>
          <patternFill patternType="none"/>
        </fill>
      </dxf>
    </rfmt>
    <rfmt sheetId="2" sqref="F10" start="0" length="2147483647">
      <dxf>
        <fill>
          <patternFill patternType="none"/>
        </fill>
      </dxf>
    </rfmt>
    <rfmt sheetId="2" sqref="H10" start="0" length="2147483647">
      <dxf>
        <fill>
          <patternFill patternType="none"/>
        </fill>
      </dxf>
    </rfmt>
    <rcc rId="0" sId="2">
      <nc r="B10" t="str">
        <f>#REF!/#REF!</f>
      </nc>
    </rcc>
    <rcc rId="0" sId="2">
      <nc r="C10" t="inlineStr">
        <is>
          <t>阳性率</t>
        </is>
      </nc>
    </rcc>
    <rcc rId="0" sId="2">
      <nc r="E10" t="str">
        <f>E11/#REF!</f>
      </nc>
    </rcc>
    <rcc rId="0" sId="2">
      <nc r="F10" t="inlineStr">
        <is>
          <t>阳性率</t>
        </is>
      </nc>
    </rcc>
    <rcc rId="0" sId="2">
      <nc r="H10" t="str">
        <f>#REF!/#REF!</f>
      </nc>
    </rcc>
  </rrc>
  <rrc rId="506" sId="2" ref="A10:XFD10" action="deleteRow">
    <rfmt sheetId="2" xfDxf="1" sqref="$A10:$XFD10" start="0" length="2147483647"/>
    <rfmt sheetId="2" sqref="D10" start="0" length="2147483647">
      <dxf>
        <fill>
          <patternFill patternType="none"/>
        </fill>
      </dxf>
    </rfmt>
    <rfmt sheetId="2" sqref="E10" start="0" length="2147483647">
      <dxf>
        <fill>
          <patternFill patternType="none"/>
        </fill>
      </dxf>
    </rfmt>
    <rfmt sheetId="2" sqref="F10" start="0" length="2147483647">
      <dxf>
        <fill>
          <patternFill patternType="none"/>
        </fill>
      </dxf>
    </rfmt>
    <rcc rId="0" sId="2">
      <nc r="D10" t="inlineStr">
        <is>
          <t>阳性例数</t>
        </is>
      </nc>
    </rcc>
    <rcc rId="0" sId="2">
      <nc r="E10" t="n">
        <v>210</v>
      </nc>
    </rcc>
    <rcc rId="0" sId="2">
      <nc r="F10" t="inlineStr">
        <is>
          <t>未产前诊断17</t>
        </is>
      </nc>
    </rcc>
  </rrc>
  <rrc rId="507" sId="2" ref="A10:XFD10" action="deleteRow">
    <undo index="1" exp="ref" v="1" dr="B10" r="C16" sId="2"/>
    <undo index="1" exp="ref" v="1" dr="B10" r="C15" sId="2"/>
    <undo index="0" exp="ref" v="1" dr="F10" r="F11" sId="2"/>
    <rfmt sheetId="2" xfDxf="1" sqref="$A10:$XFD10" start="0" length="2147483647"/>
    <rfmt sheetId="2" sqref="A10" start="0" length="2147483647">
      <dxf>
        <fill>
          <patternFill patternType="none"/>
        </fill>
      </dxf>
    </rfmt>
    <rfmt sheetId="2" sqref="B10" start="0" length="2147483647">
      <dxf>
        <fill>
          <patternFill patternType="none"/>
        </fill>
      </dxf>
    </rfmt>
    <rfmt sheetId="2" sqref="F10" start="0" length="2147483647">
      <dxf>
        <fill>
          <patternFill patternType="none"/>
        </fill>
      </dxf>
    </rfmt>
    <rcc rId="0" sId="2">
      <nc r="A10" t="inlineStr">
        <is>
          <t>总阳性例数</t>
        </is>
      </nc>
    </rcc>
    <rcc rId="0" sId="2">
      <nc r="B10" t="n">
        <v>910</v>
      </nc>
    </rcc>
    <rcc rId="0" sId="2">
      <nc r="F10" t="str">
        <f>#REF!*#REF!</f>
      </nc>
    </rcc>
  </rrc>
  <rrc rId="508" sId="2" ref="A10:XFD10" action="deleteRow">
    <undo index="0" exp="ref" v="1" dr="B10" r="C14" sId="2"/>
    <rfmt sheetId="2" xfDxf="1" sqref="$A10:$XFD10" start="0" length="2147483647"/>
    <rfmt sheetId="2" sqref="A10" start="0" length="2147483647">
      <dxf>
        <fill>
          <patternFill patternType="none"/>
        </fill>
      </dxf>
    </rfmt>
    <rfmt sheetId="2" sqref="B10" start="0" length="2147483647">
      <dxf>
        <fill>
          <patternFill patternType="none"/>
        </fill>
      </dxf>
    </rfmt>
    <rfmt sheetId="2" sqref="C10" start="0" length="2147483647">
      <dxf>
        <fill>
          <patternFill patternType="none"/>
        </fill>
      </dxf>
    </rfmt>
    <rfmt sheetId="2" sqref="D10" start="0" length="2147483647">
      <dxf>
        <fill>
          <patternFill patternType="none"/>
        </fill>
      </dxf>
    </rfmt>
    <rfmt sheetId="2" sqref="F10" start="0" length="2147483647">
      <dxf>
        <fill>
          <patternFill patternType="none"/>
        </fill>
      </dxf>
    </rfmt>
    <rcc rId="0" sId="2">
      <nc r="A10" t="inlineStr">
        <is>
          <t>总产前诊断例数</t>
        </is>
      </nc>
    </rcc>
    <rcc rId="0" sId="2">
      <nc r="B10" t="n">
        <v>811</v>
      </nc>
    </rcc>
    <rcc rId="0" sId="2">
      <nc r="C10" t="inlineStr">
        <is>
          <t>NIPT阳性</t>
        </is>
      </nc>
    </rcc>
    <rcc rId="0" sId="2">
      <nc r="D10" t="n">
        <v>682</v>
      </nc>
    </rcc>
    <rcc rId="0" sId="2">
      <nc r="F10" t="str">
        <f>#REF!-#REF!-#REF!</f>
      </nc>
    </rcc>
  </rrc>
  <rrc rId="509" sId="2" ref="A10:XFD10" action="deleteRow">
    <undo index="0" exp="ref" v="1" dr="B10" r="C14" sId="2"/>
    <rfmt sheetId="2" xfDxf="1" sqref="$A10:$XFD10" start="0" length="2147483647"/>
    <rfmt sheetId="2" sqref="A10" start="0" length="2147483647">
      <dxf>
        <fill>
          <patternFill patternType="none"/>
        </fill>
      </dxf>
    </rfmt>
    <rfmt sheetId="2" sqref="B10" start="0" length="2147483647">
      <dxf>
        <fill>
          <patternFill patternType="none"/>
        </fill>
      </dxf>
    </rfmt>
    <rfmt sheetId="2" sqref="C10" start="0" length="2147483647">
      <dxf>
        <fill>
          <patternFill patternType="none"/>
        </fill>
      </dxf>
    </rfmt>
    <rfmt sheetId="2" sqref="D10" start="0" length="2147483647">
      <dxf>
        <fill>
          <patternFill patternType="none"/>
        </fill>
      </dxf>
    </rfmt>
    <rcc rId="0" sId="2">
      <nc r="A10" t="inlineStr">
        <is>
          <t>未产前诊断总例数</t>
        </is>
      </nc>
    </rcc>
    <rcc rId="0" sId="2">
      <nc r="B10" t="str">
        <f>99-B13</f>
      </nc>
    </rcc>
    <rcc rId="0" sId="2">
      <nc r="C10" t="inlineStr">
        <is>
          <t>plus阳性</t>
        </is>
      </nc>
    </rcc>
    <rcc rId="0" sId="2">
      <nc r="D10" t="n">
        <v>210</v>
      </nc>
    </rcc>
  </rrc>
  <rrc rId="510" sId="2" ref="A10:XFD10" action="deleteRow">
    <rfmt sheetId="2" xfDxf="1" sqref="$A10:$XFD10" start="0" length="2147483647"/>
    <rfmt sheetId="2" sqref="A10" start="0" length="2147483647">
      <dxf>
        <fill>
          <patternFill patternType="none"/>
        </fill>
      </dxf>
    </rfmt>
    <rfmt sheetId="2" sqref="B10" start="0" length="2147483647">
      <dxf>
        <fill>
          <patternFill patternType="none"/>
        </fill>
      </dxf>
    </rfmt>
    <rcc rId="0" sId="2">
      <nc r="A10" t="inlineStr">
        <is>
          <t>NIPT未产前诊断例数</t>
        </is>
      </nc>
    </rcc>
    <rcc rId="0" sId="2">
      <nc r="B10" t="n">
        <v>55</v>
      </nc>
    </rcc>
  </rrc>
  <rrc rId="511" sId="2" ref="A10:XFD10" action="deleteRow">
    <rfmt sheetId="2" xfDxf="1" sqref="$A10:$XFD10" start="0" length="2147483647"/>
    <rfmt sheetId="2" sqref="A10" start="0" length="2147483647">
      <dxf>
        <fill>
          <patternFill patternType="none"/>
        </fill>
      </dxf>
    </rfmt>
    <rfmt sheetId="2" sqref="B10" start="0" length="2147483647">
      <dxf>
        <fill>
          <patternFill patternType="none"/>
        </fill>
      </dxf>
    </rfmt>
    <rcc rId="0" sId="2">
      <nc r="A10" t="inlineStr">
        <is>
          <t>plus未产前诊断例数</t>
        </is>
      </nc>
    </rcc>
    <rcc rId="0" sId="2">
      <nc r="B10" t="n">
        <v>26</v>
      </nc>
    </rcc>
  </rrc>
  <rrc rId="512" sId="2" ref="A10:XFD10" action="deleteRow">
    <rfmt sheetId="2" xfDxf="1" sqref="$A10:$XFD10" start="0" length="2147483647"/>
    <rfmt sheetId="2" sqref="A10" start="0" length="2147483647">
      <dxf>
        <fill>
          <patternFill patternType="none"/>
        </fill>
      </dxf>
    </rfmt>
    <rfmt sheetId="2" sqref="B10" start="0" length="2147483647">
      <dxf>
        <fill>
          <patternFill patternType="none"/>
        </fill>
      </dxf>
    </rfmt>
    <rfmt sheetId="2" sqref="C10" start="0" length="2147483647">
      <dxf>
        <fill>
          <patternFill patternType="none"/>
        </fill>
      </dxf>
    </rfmt>
    <rcc rId="0" sId="2">
      <nc r="A10" t="inlineStr">
        <is>
          <t>失访</t>
        </is>
      </nc>
    </rcc>
    <rcc rId="0" sId="2">
      <nc r="B10" t="n">
        <v>18</v>
      </nc>
    </rcc>
    <rcc rId="0" sId="2">
      <nc r="C10" t="str">
        <f>#REF!/#REF!</f>
      </nc>
    </rcc>
  </rrc>
  <rrc rId="513" sId="2" ref="A10:XFD10" action="deleteRow">
    <rfmt sheetId="2" xfDxf="1" sqref="$A10:$XFD10" start="0" length="2147483647"/>
    <rfmt sheetId="2" sqref="C10" start="0" length="2147483647">
      <dxf>
        <fill>
          <patternFill patternType="none"/>
        </fill>
      </dxf>
    </rfmt>
    <rcc rId="0" sId="2">
      <nc r="C10" t="str">
        <f>#REF!/#REF!</f>
      </nc>
    </rcc>
  </rrc>
  <rrc rId="514" sId="2" ref="A10:XFD10" action="deleteRow">
    <undo index="0" exp="area" dr="B10:B12" r="B13" sId="2"/>
    <undo index="0" exp="area" dr="A10:A12" r="A13" sId="2"/>
    <rfmt sheetId="2" xfDxf="1" sqref="$A10:$XFD10" start="0" length="2147483647"/>
    <rfmt sheetId="2" sqref="A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B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cc rId="0" sId="2">
      <nc r="A10" t="n">
        <v>173</v>
      </nc>
    </rcc>
    <rcc rId="0" sId="2">
      <nc r="B10" t="n">
        <v>38</v>
      </nc>
    </rcc>
  </rrc>
  <rrc rId="515" sId="2" ref="A10:XFD10" action="deleteRow">
    <undo index="0" exp="area" dr="B10:B11" r="B12" sId="2"/>
    <undo index="0" exp="area" dr="A10:A11" r="A12" sId="2"/>
    <rfmt sheetId="2" xfDxf="1" sqref="$A10:$XFD10" start="0" length="2147483647"/>
    <rfmt sheetId="2" sqref="A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B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cc rId="0" sId="2">
      <nc r="A10" t="n">
        <v>36</v>
      </nc>
    </rcc>
    <rcc rId="0" sId="2">
      <nc r="B10" t="n">
        <v>16</v>
      </nc>
    </rcc>
  </rrc>
  <rrc rId="516" sId="2" ref="A10:XFD10" action="deleteRow">
    <undo index="0" exp="area" dr="B10:B10" r="B11" sId="2"/>
    <undo index="0" exp="area" dr="A10:A10" r="A11" sId="2"/>
    <rfmt sheetId="2" xfDxf="1" sqref="$A10:$XFD10" start="0" length="2147483647"/>
    <rfmt sheetId="2" sqref="A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B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D10" start="0" length="2147483647">
      <dxf>
        <fill>
          <patternFill patternType="none"/>
        </fill>
      </dxf>
    </rfmt>
    <rcc rId="0" sId="2">
      <nc r="A10" t="n">
        <v>10</v>
      </nc>
    </rcc>
    <rcc rId="0" sId="2">
      <nc r="B10" t="n">
        <v>30</v>
      </nc>
    </rcc>
    <rcc rId="0" sId="2">
      <nc r="D10" t="inlineStr">
        <is>
          <t>NIPT复核阳性预测值</t>
        </is>
      </nc>
    </rcc>
  </rrc>
  <rrc rId="517" sId="2" ref="A10:XFD10" action="deleteRow">
    <undo index="0" exp="ref" v="1" dr="A10" r="D10" sId="2"/>
    <undo index="1" exp="ref" v="1" dr="C10" r="D10" sId="2"/>
    <undo index="0" exp="ref" v="1" dr="B10" r="C10" sId="2"/>
    <undo index="1" exp="ref" v="1" dr="A10" r="C10" sId="2"/>
    <rfmt sheetId="2" xfDxf="1" sqref="$A10:$XFD10" start="0" length="2147483647"/>
    <rfmt sheetId="2" sqref="A10" start="0" length="2147483647">
      <dxf>
        <fill>
          <patternFill patternType="none"/>
        </fill>
      </dxf>
    </rfmt>
    <rfmt sheetId="2" sqref="B10" start="0" length="2147483647">
      <dxf>
        <fill>
          <patternFill patternType="none"/>
        </fill>
      </dxf>
    </rfmt>
    <rfmt sheetId="2" sqref="C10" start="0" length="2147483647">
      <dxf>
        <fill>
          <patternFill patternType="none"/>
        </fill>
      </dxf>
    </rfmt>
    <rfmt sheetId="2" sqref="D10" start="0" length="2147483647">
      <dxf>
        <fill>
          <patternFill patternType="none"/>
        </fill>
      </dxf>
    </rfmt>
    <rcc rId="0" sId="2">
      <nc r="A10" t="str">
        <f>SUM(#REF!)</f>
      </nc>
    </rcc>
    <rcc rId="0" sId="2">
      <nc r="B10" t="str">
        <f>SUM(#REF!)</f>
      </nc>
    </rcc>
    <rcc rId="0" sId="2">
      <nc r="C10" t="str">
        <f>B10+A10</f>
      </nc>
    </rcc>
    <rcc rId="0" sId="2">
      <nc r="D10" t="str">
        <f>A10/C10</f>
      </nc>
    </rcc>
  </rrc>
  <rrc rId="518" sId="2" ref="A10:XFD10" action="deleteRow">
    <rfmt sheetId="2" xfDxf="1" sqref="$A10:$XFD10" start="0" length="2147483647"/>
  </rrc>
  <rrc rId="519" sId="2" ref="A10:XFD10" action="deleteRow">
    <undo index="0" exp="area" dr="B10:B12" r="B13" sId="2"/>
    <undo index="0" exp="area" dr="A10:A12" r="A13" sId="2"/>
    <rfmt sheetId="2" xfDxf="1" sqref="$A10:$XFD10" start="0" length="2147483647"/>
    <rfmt sheetId="2" sqref="A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B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cc rId="0" sId="2">
      <nc r="A10" t="n">
        <v>40</v>
      </nc>
    </rcc>
    <rcc rId="0" sId="2">
      <nc r="B10" t="n">
        <v>6</v>
      </nc>
    </rcc>
  </rrc>
  <rrc rId="520" sId="2" ref="A10:XFD10" action="deleteRow">
    <undo index="0" exp="area" dr="B10:B11" r="B12" sId="2"/>
    <undo index="0" exp="area" dr="A10:A11" r="A12" sId="2"/>
    <rfmt sheetId="2" xfDxf="1" sqref="$A10:$XFD10" start="0" length="2147483647"/>
    <rfmt sheetId="2" sqref="A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B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cc rId="0" sId="2">
      <nc r="A10" t="n">
        <v>12</v>
      </nc>
    </rcc>
    <rcc rId="0" sId="2">
      <nc r="B10" t="n">
        <v>3</v>
      </nc>
    </rcc>
  </rrc>
  <rrc rId="521" sId="2" ref="A10:XFD10" action="deleteRow">
    <undo index="0" exp="area" dr="B10:B10" r="B11" sId="2"/>
    <undo index="0" exp="area" dr="A10:A10" r="A11" sId="2"/>
    <rfmt sheetId="2" xfDxf="1" sqref="$A10:$XFD10" start="0" length="2147483647"/>
    <rfmt sheetId="2" sqref="A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B10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D10" start="0" length="2147483647">
      <dxf>
        <fill>
          <patternFill patternType="none"/>
        </fill>
      </dxf>
    </rfmt>
    <rcc rId="0" sId="2">
      <nc r="A10" t="n">
        <v>7</v>
      </nc>
    </rcc>
    <rcc rId="0" sId="2">
      <nc r="B10" t="n">
        <v>13</v>
      </nc>
    </rcc>
    <rcc rId="0" sId="2">
      <nc r="D10" t="inlineStr">
        <is>
          <t>NIPT复核阳性预测值</t>
        </is>
      </nc>
    </rcc>
  </rrc>
  <rrc rId="522" sId="2" ref="A10:XFD10" action="deleteRow">
    <undo index="0" exp="ref" v="1" dr="A10" r="D10" sId="2"/>
    <undo index="1" exp="ref" v="1" dr="C10" r="D10" sId="2"/>
    <undo index="0" exp="ref" v="1" dr="B10" r="C10" sId="2"/>
    <undo index="1" exp="ref" v="1" dr="A10" r="C10" sId="2"/>
    <rfmt sheetId="2" xfDxf="1" sqref="$A10:$XFD10" start="0" length="2147483647"/>
    <rfmt sheetId="2" sqref="A10" start="0" length="2147483647">
      <dxf>
        <fill>
          <patternFill patternType="none"/>
        </fill>
      </dxf>
    </rfmt>
    <rfmt sheetId="2" sqref="B10" start="0" length="2147483647">
      <dxf>
        <fill>
          <patternFill patternType="none"/>
        </fill>
      </dxf>
    </rfmt>
    <rfmt sheetId="2" sqref="C10" start="0" length="2147483647">
      <dxf>
        <fill>
          <patternFill patternType="none"/>
        </fill>
      </dxf>
    </rfmt>
    <rfmt sheetId="2" sqref="D10" start="0" length="2147483647">
      <dxf>
        <fill>
          <patternFill patternType="none"/>
        </fill>
      </dxf>
    </rfmt>
    <rcc rId="0" sId="2">
      <nc r="A10" t="str">
        <f>SUM(#REF!)</f>
      </nc>
    </rcc>
    <rcc rId="0" sId="2">
      <nc r="B10" t="str">
        <f>SUM(#REF!)</f>
      </nc>
    </rcc>
    <rcc rId="0" sId="2">
      <nc r="C10" t="str">
        <f>B10+A10</f>
      </nc>
    </rcc>
    <rcc rId="0" sId="2">
      <nc r="D10" t="str">
        <f>A10/C10</f>
      </nc>
    </rcc>
  </rrc>
  <rrc rId="523" sId="2" ref="A10:XFD10" action="deleteRow">
    <rfmt sheetId="2" xfDxf="1" sqref="$A10:$XFD10" start="0" length="2147483647"/>
  </rrc>
  <rrc rId="524" sId="2" ref="A10:XFD10" action="deleteRow">
    <rfmt sheetId="2" xfDxf="1" sqref="$A10:$XFD10" start="0" length="2147483647"/>
  </rrc>
  <rrc rId="525" sId="2" ref="A10:XFD10" action="deleteRow">
    <rfmt sheetId="2" xfDxf="1" sqref="$A10:$XFD10" start="0" length="2147483647"/>
  </rrc>
  <rrc rId="526" sId="2" ref="A10:XFD10" action="deleteRow">
    <rfmt sheetId="2" xfDxf="1" sqref="$A10:$XFD10" start="0" length="2147483647"/>
  </rrc>
  <rrc rId="527" sId="2" ref="A10:XFD10" action="deleteRow">
    <rfmt sheetId="2" xfDxf="1" sqref="$A10:$XFD10" start="0" length="2147483647"/>
  </rrc>
  <rrc rId="528" sId="2" ref="A10:XFD10" action="deleteRow">
    <rfmt sheetId="2" xfDxf="1" sqref="$A10:$XFD10" start="0" length="2147483647"/>
  </rrc>
  <rrc rId="529" sId="2" ref="A10:XFD10" action="deleteRow">
    <rfmt sheetId="2" xfDxf="1" sqref="$A10:$XFD10" start="0" length="2147483647"/>
  </rrc>
  <rrc rId="530" sId="2" ref="A10:XFD10" action="deleteRow">
    <rfmt sheetId="2" xfDxf="1" sqref="$A10:$XFD10" start="0" length="2147483647"/>
  </rrc>
  <rrc rId="531" sId="2" ref="A10:XFD10" action="deleteRow">
    <rfmt sheetId="2" xfDxf="1" sqref="$A10:$XFD10" start="0" length="2147483647"/>
  </rrc>
  <rrc rId="532" sId="2" ref="A10:XFD10" action="deleteRow">
    <rfmt sheetId="2" xfDxf="1" sqref="$A10:$XFD10" start="0" length="2147483647"/>
  </rrc>
  <rrc rId="533" sId="2" ref="A10:XFD10" action="deleteRow">
    <rfmt sheetId="2" xfDxf="1" sqref="$A10:$XFD10" start="0" length="2147483647"/>
  </rrc>
  <rrc rId="534" sId="2" ref="A10:XFD10" action="deleteRow">
    <rfmt sheetId="2" xfDxf="1" sqref="$A10:$XFD10" start="0" length="2147483647"/>
  </rrc>
  <rrc rId="535" sId="2" ref="A10:XFD10" action="deleteRow">
    <rfmt sheetId="2" xfDxf="1" sqref="$A10:$XFD10" start="0" length="2147483647"/>
  </rrc>
  <rrc rId="536" sId="2" ref="A10:XFD10" action="deleteRow">
    <rfmt sheetId="2" xfDxf="1" sqref="$A10:$XFD10" start="0" length="2147483647"/>
  </rrc>
  <rrc rId="537" sId="2" ref="A10:XFD10" action="deleteRow">
    <rfmt sheetId="2" xfDxf="1" sqref="$A10:$XFD10" start="0" length="2147483647"/>
  </rrc>
  <rrc rId="538" sId="2" ref="A10:XFD10" action="deleteRow">
    <rfmt sheetId="2" xfDxf="1" sqref="$A10:$XFD10" start="0" length="2147483647"/>
  </rrc>
  <rrc rId="539" sId="2" ref="A10:XFD10" action="deleteRow">
    <rfmt sheetId="2" xfDxf="1" sqref="$A10:$XFD10" start="0" length="2147483647"/>
  </rrc>
  <rrc rId="540" sId="2" ref="A10:XFD10" action="deleteRow">
    <rfmt sheetId="2" xfDxf="1" sqref="$A10:$XFD10" start="0" length="2147483647"/>
  </rrc>
  <rrc rId="541" sId="2" ref="A10:XFD10" action="deleteRow">
    <rfmt sheetId="2" xfDxf="1" sqref="$A10:$XFD10" start="0" length="2147483647"/>
  </rrc>
  <rrc rId="542" sId="2" ref="A10:XFD10" action="deleteRow">
    <rfmt sheetId="2" xfDxf="1" sqref="$A10:$XFD10" start="0" length="2147483647"/>
  </rr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" sId="1">
    <oc r="C10" t="inlineStr">
      <is>
        <t>1265(1038%)</t>
      </is>
    </oc>
    <nc r="C10" t="inlineStr">
      <is>
        <t>1265(10.38%)</t>
        <phoneticPr fontId="0" type="noConversion"/>
      </is>
    </nc>
  </rcc>
  <rcc rId="14" sId="1">
    <oc r="A2" t="inlineStr">
      <is>
        <t>characteristic</t>
      </is>
    </oc>
    <nc r="A2" t="inlineStr">
      <is>
        <t>characteristic</t>
        <phoneticPr fontId="0" type="noConversion"/>
      </is>
    </nc>
  </rcc>
  <rcc rId="15" sId="1">
    <oc r="A20" t="inlineStr">
      <is>
        <t>Fetal fragment fraction</t>
      </is>
    </oc>
    <nc r="A20" t="inlineStr">
      <is>
        <t>Fetal fragment fraction</t>
        <phoneticPr fontId="0" type="noConversion"/>
      </is>
    </nc>
  </rcc>
  <rcv guid="{0B3E3524-BBBC-45F4-B5C9-00F50E05E9F9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J4" start="0" length="2147483647">
    <dxf>
      <font>
        <color auto="1"/>
        <sz val="12"/>
      </font>
      <numFmt numFmtId="10" formatCode="0.00%"/>
      <fill>
        <patternFill patternType="none"/>
      </fill>
      <alignment vertical="center"/>
    </dxf>
  </rfmt>
  <rfmt sheetId="2" sqref="J5" start="0" length="2147483647">
    <dxf>
      <font>
        <color auto="1"/>
        <sz val="12"/>
      </font>
      <numFmt numFmtId="10" formatCode="0.00%"/>
      <fill>
        <patternFill patternType="none"/>
      </fill>
      <alignment vertical="center"/>
    </dxf>
  </rfmt>
  <rfmt sheetId="2" sqref="J6" start="0" length="2147483647">
    <dxf>
      <font>
        <color auto="1"/>
        <sz val="12"/>
      </font>
      <numFmt numFmtId="10" formatCode="0.00%"/>
      <fill>
        <patternFill patternType="none"/>
      </fill>
      <alignment vertical="center"/>
    </dxf>
  </rfmt>
  <rfmt sheetId="2" sqref="J7" start="0" length="2147483647">
    <dxf>
      <font>
        <color auto="1"/>
        <sz val="12"/>
      </font>
      <numFmt numFmtId="10" formatCode="0.00%"/>
      <fill>
        <patternFill patternType="none"/>
      </fill>
      <alignment vertical="center"/>
    </dxf>
  </rfmt>
  <rfmt sheetId="2" sqref="J8" start="0" length="2147483647">
    <dxf>
      <font>
        <color auto="1"/>
        <sz val="12"/>
      </font>
      <numFmt numFmtId="10" formatCode="0.00%"/>
      <fill>
        <patternFill patternType="none"/>
      </fill>
      <alignment vertical="center"/>
    </dxf>
  </rfmt>
  <rcc rId="543" sId="2">
    <oc r="D4" t="str">
      <f>B4/I4</f>
    </oc>
    <nc r="D4" t="n">
      <v>0.819905213270142</v>
    </nc>
  </rcc>
  <rcc rId="544" sId="2">
    <oc r="D5" t="str">
      <f>B5/I5</f>
    </oc>
    <nc r="D5" t="n">
      <v>0.692307692307692</v>
    </nc>
  </rcc>
  <rcc rId="545" sId="2">
    <oc r="D6" t="str">
      <f>B6/I6</f>
    </oc>
    <nc r="D6" t="n">
      <v>0.25</v>
    </nc>
  </rcc>
  <rcc rId="546" sId="2">
    <oc r="D7" t="str">
      <f>B7/154</f>
    </oc>
    <nc r="D7" t="n">
      <v>0.0454545454545455</v>
    </nc>
  </rcc>
  <rcc rId="547" sId="2">
    <oc r="I4" t="str">
      <f>B4+C4</f>
    </oc>
    <nc r="I4"/>
  </rcc>
  <rcc rId="548" sId="2">
    <oc r="J4" t="n">
      <v>0.819905213270142</v>
    </oc>
    <nc r="J4"/>
  </rcc>
  <rcc rId="549" sId="2">
    <oc r="J5" t="n">
      <v>0.692307692307692</v>
    </oc>
    <nc r="J5"/>
  </rcc>
  <rcc rId="550" sId="2">
    <oc r="J6" t="n">
      <v>0.25</v>
    </oc>
    <nc r="J6"/>
  </rcc>
  <rcc rId="551" sId="2">
    <oc r="J7" t="n">
      <v>0.0454545454545455</v>
    </oc>
    <nc r="J7"/>
  </rcc>
  <rcc rId="552" sId="2">
    <oc r="J8" t="n">
      <v>0.5</v>
    </oc>
    <nc r="J8"/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3" sId="4">
    <oc r="A4" t="inlineStr">
      <is>
        <t>3 Mb reads</t>
      </is>
    </oc>
    <nc r="A4" t="inlineStr">
      <is>
        <t>NIPT</t>
      </is>
    </nc>
  </rcc>
  <rcc rId="554" sId="4">
    <oc r="A11" t="inlineStr">
      <is>
        <t>8 Mb reads</t>
      </is>
    </oc>
    <nc r="A11" t="inlineStr">
      <is>
        <t>NIPT-plus</t>
      </is>
    </nc>
  </rcc>
  <rfmt sheetId="4" sqref="A4:A15" start="0" length="2147483647">
    <dxf>
      <font>
        <color auto="1"/>
      </font>
    </dxf>
  </rfmt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:C3" start="0" length="2147483647">
    <dxf>
      <font>
        <color auto="1"/>
      </font>
    </dxf>
  </rfmt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5" sId="2">
    <oc r="A1" t="inlineStr">
      <is>
        <t>Table 2.Fetal chromosomal aneuploidy results for0.15x  NIPT and 0.4x NIPT</t>
      </is>
    </oc>
    <nc r="A1" t="inlineStr">
      <is>
        <t>Table 2.Fetal chromosomal aneuploidy results fo NIPT and NIPT-plus</t>
      </is>
    </nc>
  </rcc>
  <rcc rId="556" sId="3">
    <oc r="A1" t="inlineStr">
      <is>
        <t>Table 3. Comparison of PPV for Fetal chromosomal aneuploidies between 0.15x NIPT and 0.4x NIPT according to different pregnancy characteristic</t>
      </is>
    </oc>
    <nc r="A1" t="inlineStr">
      <is>
        <t>Table 3. Comparison of PPV for Fetal chromosomal aneuploidies between NIPT and NIPT-plus according to different pregnancy characteristic</t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" sId="2">
    <nc r="B11" t="str">
      <f>SUM(B4:B8)</f>
    </nc>
  </rcc>
  <rcc rId="558" sId="2">
    <nc r="C11" t="str">
      <f>SUM(C4:C8)</f>
    </nc>
  </rcc>
  <rcc rId="559" sId="2">
    <nc r="E11" t="str">
      <f>SUM(E4:E8)</f>
    </nc>
  </rcc>
  <rcc rId="560" sId="2">
    <nc r="F11" t="str">
      <f>SUM(F4:F8)</f>
    </nc>
  </rcc>
  <rcc rId="561" sId="3">
    <oc r="E4" t="n">
      <v>36</v>
    </oc>
    <nc r="E4" t="n">
      <v>37</v>
    </nc>
  </rcc>
  <rcc rId="562" sId="3">
    <oc r="F4" t="n">
      <v>40</v>
    </oc>
    <nc r="F4" t="n">
      <v>39</v>
    </nc>
  </rcc>
  <rcc rId="563" sId="3">
    <oc r="G4" t="n">
      <v>0.473684210526316</v>
    </oc>
    <nc r="G4" t="n">
      <v>0.486842105263158</v>
    </nc>
  </rcc>
  <rcc rId="564" sId="3">
    <oc r="B5" t="n">
      <v>19</v>
    </oc>
    <nc r="B5" t="n">
      <v>18</v>
    </nc>
  </rcc>
  <rcc rId="565" sId="3">
    <oc r="C5" t="n">
      <v>47</v>
    </oc>
    <nc r="C5" t="n">
      <v>46</v>
    </nc>
  </rcc>
  <rcc rId="566" sId="2">
    <nc r="H11" t="str">
      <f>SUM(B11:F11)</f>
    </nc>
  </rcc>
  <rcc rId="567" sId="3">
    <oc r="B4" t="n">
      <v>221</v>
    </oc>
    <nc r="B4" t="n">
      <v>205</v>
    </nc>
  </rcc>
  <rcc rId="568" sId="3">
    <oc r="D4" t="n">
      <v>0.563253012048193</v>
    </oc>
    <nc r="D4" t="n">
      <v>0.545212765957447</v>
    </nc>
  </rcc>
  <rcc rId="569" sId="3">
    <oc r="D5" t="n">
      <v>0.285714285714286</v>
    </oc>
    <nc r="D5" t="n">
      <v>0.28125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0" sId="2">
    <oc r="B11" t="str">
      <f>SUM(B4:B8)</f>
    </oc>
    <nc r="B11"/>
  </rcc>
  <rcc rId="571" sId="2">
    <oc r="C11" t="str">
      <f>SUM(C4:C8)</f>
    </oc>
    <nc r="C11"/>
  </rcc>
  <rcc rId="572" sId="2">
    <oc r="E11" t="str">
      <f>SUM(E4:E8)</f>
    </oc>
    <nc r="E11"/>
  </rcc>
  <rcc rId="573" sId="2">
    <oc r="F11" t="str">
      <f>SUM(F4:F8)</f>
    </oc>
    <nc r="F11"/>
  </rcc>
  <rcc rId="574" sId="2">
    <oc r="H11" t="str">
      <f>SUM(B11:F11)</f>
    </oc>
    <nc r="H11"/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" sId="2" odxf="1" dxf="1">
    <nc r="B13" t="inlineStr">
      <is>
        <t>Positive</t>
      </is>
    </nc>
    <odxf>
      <font>
        <name val="宋体"/>
        <color theme="1"/>
        <sz val="11"/>
      </font>
      <fill>
        <patternFill patternType="none"/>
      </fill>
      <alignment wrapText="0"/>
      <border>
        <bottom/>
      </border>
    </odxf>
    <ndxf>
      <font>
        <name val="Times New Roman"/>
        <color auto="1"/>
        <sz val="12"/>
      </font>
      <fill>
        <patternFill patternType="none"/>
      </fill>
      <alignment horizontal="center" wrapText="1"/>
      <border>
        <bottom style="medium">
          <color rgb="FF000000"/>
        </bottom>
      </border>
    </ndxf>
  </rcc>
  <rcc rId="576" sId="2" odxf="1" dxf="1">
    <nc r="C13" t="inlineStr">
      <is>
        <t>Negative</t>
      </is>
    </nc>
    <odxf>
      <font>
        <name val="宋体"/>
        <color theme="1"/>
        <sz val="11"/>
      </font>
      <fill>
        <patternFill patternType="none"/>
      </fill>
      <alignment wrapText="0"/>
      <border>
        <bottom/>
      </border>
    </odxf>
    <ndxf>
      <font>
        <name val="Times New Roman"/>
        <color auto="1"/>
        <sz val="12"/>
      </font>
      <fill>
        <patternFill patternType="none"/>
      </fill>
      <alignment horizontal="center" wrapText="1"/>
      <border>
        <bottom style="medium">
          <color rgb="FF000000"/>
        </bottom>
      </border>
    </ndxf>
  </rcc>
  <rcc rId="577" sId="2" odxf="1" dxf="1">
    <nc r="D13" t="inlineStr">
      <is>
        <t>PPV</t>
      </is>
    </nc>
    <odxf>
      <font>
        <name val="宋体"/>
        <color theme="1"/>
        <sz val="11"/>
      </font>
      <fill>
        <patternFill patternType="none"/>
      </fill>
      <alignment wrapText="0"/>
      <border>
        <bottom/>
      </border>
    </odxf>
    <ndxf>
      <font>
        <name val="Times New Roman"/>
        <color auto="1"/>
        <sz val="12"/>
      </font>
      <fill>
        <patternFill patternType="none"/>
      </fill>
      <alignment horizontal="center" wrapText="1"/>
      <border>
        <bottom style="medium">
          <color rgb="FF000000"/>
        </bottom>
      </border>
    </ndxf>
  </rcc>
  <rcc rId="578" sId="2" odxf="1" dxf="1">
    <nc r="E13" t="inlineStr">
      <is>
        <t>Positive</t>
      </is>
    </nc>
    <odxf>
      <font>
        <name val="宋体"/>
        <color theme="1"/>
        <sz val="11"/>
      </font>
      <fill>
        <patternFill patternType="none"/>
      </fill>
      <alignment wrapText="0"/>
      <border>
        <bottom/>
      </border>
    </odxf>
    <ndxf>
      <font>
        <name val="Times New Roman"/>
        <color auto="1"/>
        <sz val="12"/>
      </font>
      <fill>
        <patternFill patternType="none"/>
      </fill>
      <alignment horizontal="center" wrapText="1"/>
      <border>
        <bottom style="medium">
          <color rgb="FF000000"/>
        </bottom>
      </border>
    </ndxf>
  </rcc>
  <rcc rId="579" sId="2" odxf="1" dxf="1">
    <nc r="F13" t="inlineStr">
      <is>
        <t>Negative</t>
      </is>
    </nc>
    <odxf>
      <font>
        <name val="宋体"/>
        <color theme="1"/>
        <sz val="11"/>
      </font>
      <fill>
        <patternFill patternType="none"/>
      </fill>
      <alignment wrapText="0"/>
      <border>
        <bottom/>
      </border>
    </odxf>
    <ndxf>
      <font>
        <name val="Times New Roman"/>
        <color auto="1"/>
        <sz val="12"/>
      </font>
      <fill>
        <patternFill patternType="none"/>
      </fill>
      <alignment horizontal="center" wrapText="1"/>
      <border>
        <bottom style="medium">
          <color rgb="FF000000"/>
        </bottom>
      </border>
    </ndxf>
  </rcc>
  <rcc rId="580" sId="2" odxf="1" dxf="1">
    <nc r="G13" t="inlineStr">
      <is>
        <t>PPV</t>
      </is>
    </nc>
    <odxf>
      <font>
        <name val="宋体"/>
        <color theme="1"/>
        <sz val="11"/>
      </font>
      <fill>
        <patternFill patternType="none"/>
      </fill>
      <alignment wrapText="0"/>
      <border>
        <bottom/>
      </border>
    </odxf>
    <ndxf>
      <font>
        <name val="Times New Roman"/>
        <color auto="1"/>
        <sz val="12"/>
      </font>
      <fill>
        <patternFill patternType="none"/>
      </fill>
      <alignment horizontal="center" wrapText="1"/>
      <border>
        <bottom style="medium">
          <color rgb="FF000000"/>
        </bottom>
      </border>
    </ndxf>
  </rcc>
  <rcc rId="581" sId="2" odxf="1" dxf="1">
    <nc r="B14" t="n">
      <v>173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582" sId="2" odxf="1" dxf="1">
    <nc r="C14" t="n">
      <v>38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583" sId="2" odxf="1" dxf="1" numFmtId="14">
    <nc r="D14" t="n">
      <v>0.819905213270142</v>
    </nc>
    <odxf>
      <font>
        <name val="宋体"/>
        <color theme="1"/>
        <sz val="11"/>
      </font>
      <numFmt numFmtId="0" formatCode="General"/>
      <fill>
        <patternFill patternType="none"/>
      </fill>
      <alignment/>
    </odxf>
    <ndxf>
      <font>
        <name val="Times New Roman"/>
        <color auto="1"/>
        <sz val="12"/>
      </font>
      <numFmt numFmtId="10" formatCode="0.00%"/>
      <fill>
        <patternFill patternType="none"/>
      </fill>
      <alignment horizontal="center"/>
    </ndxf>
  </rcc>
  <rcc rId="584" sId="2" odxf="1" dxf="1">
    <nc r="E14" t="n">
      <v>40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585" sId="2" odxf="1" dxf="1">
    <nc r="F14" t="n">
      <v>6</v>
    </nc>
    <odxf>
      <font>
        <name val="宋体"/>
        <sz val="11"/>
      </font>
      <fill>
        <patternFill patternType="none"/>
      </fill>
      <alignment wrapText="0"/>
    </odxf>
    <ndxf>
      <font>
        <name val="Times New Roman"/>
        <sz val="12"/>
      </font>
      <fill>
        <patternFill patternType="none"/>
      </fill>
      <alignment horizontal="center" wrapText="1"/>
    </ndxf>
  </rcc>
  <rcc rId="586" sId="2" odxf="1" dxf="1" numFmtId="14">
    <nc r="G14" t="str">
      <f>E14/46</f>
    </nc>
    <odxf>
      <font>
        <name val="宋体"/>
        <color theme="1"/>
        <sz val="11"/>
      </font>
      <numFmt numFmtId="0" formatCode="General"/>
      <fill>
        <patternFill patternType="none"/>
      </fill>
      <alignment/>
    </odxf>
    <ndxf>
      <font>
        <name val="Times New Roman"/>
        <color auto="1"/>
        <sz val="12"/>
      </font>
      <numFmt numFmtId="10" formatCode="0.00%"/>
      <fill>
        <patternFill patternType="none"/>
      </fill>
      <alignment horizontal="center"/>
    </ndxf>
  </rcc>
  <rfmt sheetId="2" sqref="C11" start="0" length="2147483647">
    <dxf>
      <font>
        <name val="Times New Roman"/>
        <sz val="12"/>
      </font>
      <fill>
        <patternFill patternType="none"/>
      </fill>
      <alignment horizontal="center"/>
    </dxf>
  </rfmt>
  <rfmt sheetId="2" sqref="D11" start="0" length="2147483647">
    <dxf>
      <font>
        <name val="Times New Roman"/>
        <sz val="12"/>
      </font>
      <fill>
        <patternFill patternType="none"/>
      </fill>
      <alignment horizontal="center"/>
    </dxf>
  </rfmt>
  <rfmt sheetId="2" sqref="D11" start="0" length="2147483647">
    <dxf>
      <font>
        <name val="宋体"/>
        <sz val="11"/>
      </font>
      <fill>
        <patternFill patternType="none"/>
      </fill>
      <alignment/>
    </dxf>
  </rfmt>
  <rcc rId="587" sId="2">
    <oc r="B13" t="inlineStr">
      <is>
        <t>Positive</t>
      </is>
    </oc>
    <nc r="B13"/>
  </rcc>
  <rcc rId="588" sId="2">
    <oc r="C13" t="inlineStr">
      <is>
        <t>Negative</t>
      </is>
    </oc>
    <nc r="C13"/>
  </rcc>
  <rcc rId="589" sId="2">
    <oc r="D13" t="inlineStr">
      <is>
        <t>PPV</t>
      </is>
    </oc>
    <nc r="D13"/>
  </rcc>
  <rcc rId="590" sId="2">
    <oc r="E13" t="inlineStr">
      <is>
        <t>Positive</t>
      </is>
    </oc>
    <nc r="E13"/>
  </rcc>
  <rcc rId="591" sId="2">
    <oc r="F13" t="inlineStr">
      <is>
        <t>Negative</t>
      </is>
    </oc>
    <nc r="F13"/>
  </rcc>
  <rcc rId="592" sId="2">
    <oc r="G13" t="inlineStr">
      <is>
        <t>PPV</t>
      </is>
    </oc>
    <nc r="G13"/>
  </rcc>
  <rcc rId="593" sId="2">
    <oc r="B14" t="n">
      <v>173</v>
    </oc>
    <nc r="B14"/>
  </rcc>
  <rcc rId="594" sId="2">
    <oc r="C14" t="n">
      <v>38</v>
    </oc>
    <nc r="C14"/>
  </rcc>
  <rcc rId="595" sId="2">
    <oc r="D14" t="n">
      <v>0.819905213270142</v>
    </oc>
    <nc r="D14"/>
  </rcc>
  <rcc rId="596" sId="2">
    <oc r="E14" t="n">
      <v>40</v>
    </oc>
    <nc r="E14"/>
  </rcc>
  <rcc rId="597" sId="2">
    <oc r="F14" t="n">
      <v>6</v>
    </oc>
    <nc r="F14"/>
  </rcc>
  <rcc rId="598" sId="2">
    <oc r="G14" t="str">
      <f>E14/46</f>
    </oc>
    <nc r="G14"/>
  </rcc>
  <rrc rId="599" sId="2" ref="A12:XFD12" action="deleteRow">
    <rfmt sheetId="2" xfDxf="1" sqref="$A12:$XFD12" start="0" length="2147483647"/>
  </rrc>
  <rrc rId="600" sId="2" ref="A12:XFD12" action="deleteRow">
    <rfmt sheetId="2" xfDxf="1" sqref="$A12:$XFD12" start="0" length="2147483647"/>
    <rfmt sheetId="2" sqref="B12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 style="medium">
            <color rgb="FF000000"/>
          </bottom>
          <diagonal/>
        </border>
      </dxf>
    </rfmt>
    <rfmt sheetId="2" sqref="C12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 style="medium">
            <color rgb="FF000000"/>
          </bottom>
          <diagonal/>
        </border>
      </dxf>
    </rfmt>
    <rfmt sheetId="2" sqref="D12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 style="medium">
            <color rgb="FF000000"/>
          </bottom>
          <diagonal/>
        </border>
      </dxf>
    </rfmt>
    <rfmt sheetId="2" sqref="E12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 style="medium">
            <color rgb="FF000000"/>
          </bottom>
          <diagonal/>
        </border>
      </dxf>
    </rfmt>
    <rfmt sheetId="2" sqref="F12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 style="medium">
            <color rgb="FF000000"/>
          </bottom>
          <diagonal/>
        </border>
      </dxf>
    </rfmt>
    <rfmt sheetId="2" sqref="G12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 style="medium">
            <color rgb="FF000000"/>
          </bottom>
          <diagonal/>
        </border>
      </dxf>
    </rfmt>
  </rrc>
  <rrc rId="601" sId="2" ref="A12:XFD12" action="deleteRow">
    <rfmt sheetId="2" xfDxf="1" sqref="$A12:$XFD12" start="0" length="2147483647"/>
    <rfmt sheetId="2" sqref="B12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C12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D12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numFmt numFmtId="10" formatCode="0.00%"/>
        <fill>
          <patternFill patternType="none"/>
        </fill>
        <alignment horizontal="center" vertical="center" textRotation="0" wrapText="0" indent="0" shrinkToFit="0"/>
      </dxf>
    </rfmt>
    <rfmt sheetId="2" sqref="E12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F12" start="0" length="2147483647">
      <dxf>
        <font>
          <name val="Times New Roman"/>
          <charset val="134"/>
          <family val="0"/>
          <b val="0"/>
          <i val="0"/>
          <strike val="0"/>
          <color theme="1"/>
          <sz val="12"/>
          <u val="none"/>
        </font>
        <fill>
          <patternFill patternType="none"/>
        </fill>
        <alignment horizontal="center" vertical="center" textRotation="0" wrapText="1" indent="0" shrinkToFit="0"/>
        <border diagonalUp="1" diagonalDown="1">
          <left/>
          <right/>
          <top/>
          <bottom/>
          <diagonal/>
        </border>
      </dxf>
    </rfmt>
    <rfmt sheetId="2" sqref="G12" start="0" length="2147483647">
      <dxf>
        <font>
          <name val="Times New Roman"/>
          <charset val="134"/>
          <family val="0"/>
          <b val="0"/>
          <i val="0"/>
          <strike val="0"/>
          <color auto="1"/>
          <sz val="12"/>
          <u val="none"/>
        </font>
        <numFmt numFmtId="10" formatCode="0.00%"/>
        <fill>
          <patternFill patternType="none"/>
        </fill>
        <alignment horizontal="center" vertical="center" textRotation="0" wrapText="0" indent="0" shrinkToFit="0"/>
      </dxf>
    </rfmt>
  </rrc>
  <rrc rId="602" sId="2" ref="A12:XFD12" action="deleteRow">
    <rfmt sheetId="2" xfDxf="1" sqref="$A12:$XFD12" start="0" length="2147483647"/>
  </rrc>
  <rrc rId="603" sId="2" ref="A12:XFD12" action="deleteRow">
    <rfmt sheetId="2" xfDxf="1" sqref="$A12:$XFD12" start="0" length="2147483647"/>
  </rrc>
  <rrc rId="604" sId="2" ref="A12:XFD12" action="deleteRow">
    <rfmt sheetId="2" xfDxf="1" sqref="$A12:$XFD12" start="0" length="2147483647"/>
  </rr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5" sId="2">
    <nc r="H4" t="n">
      <v>0.42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6" sId="2">
    <nc r="H5" t="inlineStr">
      <is>
        <t>＜0.001</t>
      </is>
    </nc>
  </rcc>
  <rfmt sheetId="2" sqref="H5" start="0" length="2147483647">
    <dxf>
      <font>
        <name val="宋体"/>
        <charset val="134"/>
        <family val="0"/>
        <b val="0"/>
        <i val="0"/>
        <strike val="0"/>
        <color theme="1"/>
        <sz val="12"/>
        <u val="none"/>
      </font>
    </dxf>
  </rfmt>
  <rcc rId="607" sId="2">
    <nc r="H6" t="n">
      <v>0.417</v>
    </nc>
  </rcc>
  <rcc rId="608" sId="2">
    <nc r="H7" t="n">
      <v>0.239</v>
    </nc>
  </rcc>
  <rcc rId="609" sId="2">
    <nc r="H8" t="n">
      <v>1</v>
    </nc>
  </rcc>
  <rfmt sheetId="2" sqref="H5" start="0" length="2147483647">
    <dxf>
      <font>
        <name val="Times New Roman"/>
      </font>
      <fill>
        <patternFill patternType="none"/>
      </fill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11" start="0" length="2147483647">
    <dxf>
      <font>
        <name val="宋体"/>
        <sz val="11"/>
      </font>
      <fill>
        <patternFill patternType="none"/>
      </fill>
      <alignment/>
    </dxf>
  </rfmt>
  <rcc rId="610" sId="1">
    <oc r="F15" t="inlineStr">
      <is>
        <t>富集前NIPT</t>
      </is>
    </oc>
    <nc r="F15"/>
  </rcc>
  <rcc rId="611" sId="1">
    <oc r="G15" t="n">
      <v>0.12662</v>
    </oc>
    <nc r="G15"/>
  </rcc>
  <rcc rId="612" sId="1">
    <oc r="H15" t="str">
      <f>AVERAGE(G15:G16)</f>
    </oc>
    <nc r="H15"/>
  </rcc>
  <rcc rId="613" sId="1">
    <oc r="F16" t="inlineStr">
      <is>
        <t>富集后NIPT</t>
      </is>
    </oc>
    <nc r="F16"/>
  </rcc>
  <rcc rId="614" sId="1">
    <oc r="G16" t="n">
      <v>0.173316</v>
    </oc>
    <nc r="G16"/>
  </rcc>
  <rcc rId="615" sId="1">
    <oc r="F17" t="inlineStr">
      <is>
        <t>PLUS</t>
      </is>
    </oc>
    <nc r="F17"/>
  </rcc>
  <rcc rId="616" sId="1">
    <oc r="G17" t="n">
      <v>0.175</v>
    </oc>
    <nc r="G17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3">
    <oc r="B2" t="inlineStr">
      <is>
        <t xml:space="preserve">Prenatal diagnostic validated by CMA/CS in 0.15x NIPT </t>
      </is>
    </oc>
    <nc r="B2" t="inlineStr">
      <is>
        <t xml:space="preserve">Prenatal diagnostic validated by CMA/CS in 3 Mb reads </t>
        <phoneticPr fontId="0" type="noConversion"/>
      </is>
    </nc>
  </rcc>
  <rcc rId="17" sId="3">
    <oc r="D2" t="inlineStr">
      <is>
        <t xml:space="preserve">PPV for aneuploidy in 0.15x NIPT </t>
      </is>
    </oc>
    <nc r="D2" t="inlineStr">
      <is>
        <t xml:space="preserve">PPV for aneuploidy in 3 Mb reads </t>
        <phoneticPr fontId="0" type="noConversion"/>
      </is>
    </nc>
  </rcc>
  <rcc rId="18" sId="3">
    <oc r="E2" t="inlineStr">
      <is>
        <t>Prenatal diagnostic validated by CMA/CS in 0.4x NIPT</t>
      </is>
    </oc>
    <nc r="E2" t="inlineStr">
      <is>
        <t>Prenatal diagnostic validated by CMA/CS in 8 Mb reads</t>
        <phoneticPr fontId="0" type="noConversion"/>
      </is>
    </nc>
  </rcc>
  <rcc rId="19" sId="3">
    <oc r="G2" t="inlineStr">
      <is>
        <t>PPV for aneuploidy in 0.4x NIPT</t>
      </is>
    </oc>
    <nc r="G2" t="inlineStr">
      <is>
        <t>PPV for aneuploidy in  8 Mb reads</t>
        <phoneticPr fontId="0" type="noConversion"/>
      </is>
    </nc>
  </rcc>
  <rcv guid="{0B3E3524-BBBC-45F4-B5C9-00F50E05E9F9}" action="delete"/>
  <rcv guid="{0B3E3524-BBBC-45F4-B5C9-00F50E05E9F9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7" sId="3">
    <nc r="H4" t="n">
      <v>0.16121973139309</v>
    </nc>
  </rcc>
  <rcc rId="618" sId="3">
    <nc r="H5" t="n">
      <v>0.279321756267928</v>
    </nc>
  </rcc>
  <rcc rId="619" sId="3">
    <nc r="H6" t="n">
      <v>0.0127469842513582</v>
    </nc>
  </rcc>
  <rcc rId="620" sId="3">
    <nc r="H7" t="n">
      <v>0.165558703393266</v>
    </nc>
  </rcc>
  <rcc rId="621" sId="3">
    <nc r="H8" t="n">
      <v>0.717139500592314</v>
    </nc>
  </rcc>
  <rfmt sheetId="3" sqref="H4:H8" start="0" length="2147483647">
    <dxf>
      <font>
        <sz val="12"/>
      </font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" sId="1">
    <oc r="B2" t="inlineStr">
      <is>
        <t xml:space="preserve">0.15x NIPT </t>
      </is>
    </oc>
    <nc r="B2" t="inlineStr">
      <is>
        <t>3 Mb reads</t>
        <phoneticPr fontId="0" type="noConversion"/>
      </is>
    </nc>
  </rcc>
  <rcc rId="21" sId="1">
    <oc r="C2" t="inlineStr">
      <is>
        <t>0.4x NIPT</t>
      </is>
    </oc>
    <nc r="C2" t="inlineStr">
      <is>
        <t>8 Mb reads</t>
        <phoneticPr fontId="0" type="noConversion"/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:C3" start="0" length="2147483647">
    <dxf>
      <font>
        <color rgb="FFFF0000"/>
      </font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2">
    <oc r="B2" t="inlineStr">
      <is>
        <t xml:space="preserve">0.15x NIPT </t>
      </is>
    </oc>
    <nc r="B2" t="inlineStr">
      <is>
        <t>3 Mb reads</t>
        <phoneticPr fontId="0" type="noConversion"/>
      </is>
    </nc>
  </rcc>
  <rcc rId="23" sId="2">
    <oc r="E2" t="inlineStr">
      <is>
        <t>0.4x NIPT</t>
      </is>
    </oc>
    <nc r="E2" t="inlineStr">
      <is>
        <t>8 Mb reads</t>
        <phoneticPr fontId="0" type="noConversion"/>
      </is>
    </nc>
  </rcc>
  <rfmt sheetId="2" sqref="B2:G2" start="0" length="2147483647">
    <dxf>
      <font>
        <color rgb="FFFF0000"/>
      </font>
    </dxf>
  </rfmt>
  <rfmt sheetId="2" sqref="A1:XFD1048576">
    <dxf>
      <fill>
        <patternFill patternType="none">
          <bgColor auto="1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4">
    <oc r="A4" t="inlineStr">
      <is>
        <t xml:space="preserve">0.15x NIPT </t>
      </is>
    </oc>
    <nc r="A4" t="inlineStr">
      <is>
        <t>3 Mb reads</t>
        <phoneticPr fontId="0" type="noConversion"/>
      </is>
    </nc>
  </rcc>
  <rcc rId="25" sId="4">
    <oc r="A11" t="inlineStr">
      <is>
        <t>0.4x  NIPT</t>
      </is>
    </oc>
    <nc r="A11" t="inlineStr">
      <is>
        <t>8 Mb reads</t>
        <phoneticPr fontId="0" type="noConversion"/>
      </is>
    </nc>
  </rcc>
  <rfmt sheetId="4" sqref="A4:A15" start="0" length="2147483647">
    <dxf>
      <font>
        <color rgb="FFFF0000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DEFDF205-65B5-4FDE-86EE-FF452F8006DC}" name="86134" id="-871987910" dateTime="2022-05-10T10:19:33"/>
</us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70" zoomScaleNormal="70" topLeftCell="A13" workbookViewId="0">
      <selection activeCell="G27" sqref="G27"/>
    </sheetView>
  </sheetViews>
  <sheetFormatPr defaultColWidth="9" defaultRowHeight="13.5" outlineLevelCol="7"/>
  <cols>
    <col min="1" max="1" width="32.1" style="34" customWidth="1"/>
    <col min="2" max="2" width="22" style="34" customWidth="1"/>
    <col min="3" max="3" width="24.475" style="34" customWidth="1"/>
    <col min="4" max="5" width="9" style="34"/>
    <col min="6" max="6" width="14.8166666666667" style="34" customWidth="1"/>
    <col min="7" max="8" width="12.6833333333333" style="34"/>
    <col min="9" max="16384" width="9" style="34"/>
  </cols>
  <sheetData>
    <row r="1" ht="28.8" customHeight="1" spans="1:3">
      <c r="A1" s="37" t="s">
        <v>0</v>
      </c>
      <c r="B1" s="37"/>
      <c r="C1" s="37"/>
    </row>
    <row r="2" spans="1:3">
      <c r="A2" s="2" t="s">
        <v>1</v>
      </c>
      <c r="B2" s="38" t="s">
        <v>2</v>
      </c>
      <c r="C2" s="38" t="s">
        <v>3</v>
      </c>
    </row>
    <row r="3" ht="14.25" spans="1:3">
      <c r="A3" s="4"/>
      <c r="B3" s="39"/>
      <c r="C3" s="39"/>
    </row>
    <row r="4" ht="25.95" customHeight="1" spans="1:3">
      <c r="A4" s="9" t="s">
        <v>4</v>
      </c>
      <c r="B4" s="40" t="s">
        <v>5</v>
      </c>
      <c r="C4" s="40" t="s">
        <v>6</v>
      </c>
    </row>
    <row r="5" s="36" customFormat="1" ht="33.9" customHeight="1" spans="1:3">
      <c r="A5" s="9" t="s">
        <v>7</v>
      </c>
      <c r="B5" s="40" t="s">
        <v>8</v>
      </c>
      <c r="C5" s="40" t="s">
        <v>9</v>
      </c>
    </row>
    <row r="6" ht="25.95" customHeight="1" spans="1:3">
      <c r="A6" s="9" t="s">
        <v>10</v>
      </c>
      <c r="B6" s="40" t="s">
        <v>11</v>
      </c>
      <c r="C6" s="40" t="s">
        <v>12</v>
      </c>
    </row>
    <row r="7" ht="25.95" customHeight="1" spans="1:3">
      <c r="A7" s="9" t="s">
        <v>13</v>
      </c>
      <c r="B7" s="40" t="s">
        <v>14</v>
      </c>
      <c r="C7" s="40" t="s">
        <v>15</v>
      </c>
    </row>
    <row r="8" ht="25.95" customHeight="1" spans="1:3">
      <c r="A8" s="9" t="s">
        <v>16</v>
      </c>
      <c r="B8" s="40"/>
      <c r="C8" s="40"/>
    </row>
    <row r="9" ht="25.95" customHeight="1" spans="1:3">
      <c r="A9" s="9" t="s">
        <v>17</v>
      </c>
      <c r="B9" s="40" t="s">
        <v>18</v>
      </c>
      <c r="C9" s="40" t="s">
        <v>19</v>
      </c>
    </row>
    <row r="10" ht="25.95" customHeight="1" spans="1:3">
      <c r="A10" s="9" t="s">
        <v>20</v>
      </c>
      <c r="B10" s="40" t="s">
        <v>21</v>
      </c>
      <c r="C10" s="40" t="s">
        <v>22</v>
      </c>
    </row>
    <row r="11" ht="25.95" customHeight="1" spans="1:3">
      <c r="A11" s="9" t="s">
        <v>23</v>
      </c>
      <c r="B11" s="40" t="s">
        <v>24</v>
      </c>
      <c r="C11" s="40" t="s">
        <v>25</v>
      </c>
    </row>
    <row r="12" ht="25.95" customHeight="1" spans="1:3">
      <c r="A12" s="9" t="s">
        <v>26</v>
      </c>
      <c r="B12" s="40" t="s">
        <v>27</v>
      </c>
      <c r="C12" s="40" t="s">
        <v>28</v>
      </c>
    </row>
    <row r="13" ht="25.95" customHeight="1" spans="1:3">
      <c r="A13" s="9" t="s">
        <v>29</v>
      </c>
      <c r="B13" s="40" t="s">
        <v>30</v>
      </c>
      <c r="C13" s="40" t="s">
        <v>31</v>
      </c>
    </row>
    <row r="14" ht="36" customHeight="1" spans="1:8">
      <c r="A14" s="9" t="s">
        <v>32</v>
      </c>
      <c r="B14" s="40" t="s">
        <v>33</v>
      </c>
      <c r="C14" s="40" t="s">
        <v>34</v>
      </c>
      <c r="D14" s="40"/>
      <c r="E14" s="40"/>
      <c r="H14" s="41"/>
    </row>
    <row r="15" ht="50.7" customHeight="1" spans="1:8">
      <c r="A15" s="9" t="s">
        <v>35</v>
      </c>
      <c r="B15" s="40" t="s">
        <v>36</v>
      </c>
      <c r="C15" s="40" t="s">
        <v>37</v>
      </c>
      <c r="D15" s="40"/>
      <c r="E15" s="40"/>
      <c r="F15" s="42"/>
      <c r="G15" s="43"/>
      <c r="H15" s="41"/>
    </row>
    <row r="16" ht="25.95" customHeight="1" spans="1:8">
      <c r="A16" s="9" t="s">
        <v>38</v>
      </c>
      <c r="B16" s="40" t="s">
        <v>39</v>
      </c>
      <c r="C16" s="40" t="s">
        <v>40</v>
      </c>
      <c r="D16" s="40"/>
      <c r="E16" s="40"/>
      <c r="F16" s="42"/>
      <c r="G16" s="43"/>
      <c r="H16" s="41"/>
    </row>
    <row r="17" ht="36.6" customHeight="1" spans="1:8">
      <c r="A17" s="9" t="s">
        <v>41</v>
      </c>
      <c r="B17" s="40" t="s">
        <v>42</v>
      </c>
      <c r="C17" s="40" t="s">
        <v>43</v>
      </c>
      <c r="D17" s="40"/>
      <c r="E17" s="40"/>
      <c r="F17" s="42"/>
      <c r="G17" s="43"/>
      <c r="H17" s="41"/>
    </row>
    <row r="18" ht="25.95" customHeight="1" spans="1:3">
      <c r="A18" s="9" t="s">
        <v>44</v>
      </c>
      <c r="B18" s="40" t="s">
        <v>45</v>
      </c>
      <c r="C18" s="40" t="s">
        <v>46</v>
      </c>
    </row>
    <row r="19" ht="25.95" customHeight="1" spans="1:3">
      <c r="A19" s="9" t="s">
        <v>47</v>
      </c>
      <c r="B19" s="40" t="s">
        <v>48</v>
      </c>
      <c r="C19" s="40" t="s">
        <v>49</v>
      </c>
    </row>
    <row r="20" ht="25.95" customHeight="1" spans="1:3">
      <c r="A20" s="4" t="s">
        <v>50</v>
      </c>
      <c r="B20" s="44">
        <v>0.15</v>
      </c>
      <c r="C20" s="44">
        <v>0.175</v>
      </c>
    </row>
    <row r="21" ht="15.75" spans="1:3">
      <c r="A21" s="45" t="s">
        <v>51</v>
      </c>
      <c r="B21" s="45"/>
      <c r="C21" s="45"/>
    </row>
  </sheetData>
  <customSheetViews>
    <customSheetView guid="{0B3E3524-BBBC-45F4-B5C9-00F50E05E9F9}" scale="70" topLeftCell="A7">
      <selection activeCell="A20" sqref="A20"/>
      <pageMargins left="0.75" right="0.75" top="1" bottom="1" header="0.5" footer="0.5"/>
      <pageSetup paperSize="9" orientation="portrait"/>
      <headerFooter/>
    </customSheetView>
  </customSheetViews>
  <mergeCells count="4">
    <mergeCell ref="A21:C21"/>
    <mergeCell ref="A2:A3"/>
    <mergeCell ref="B2:B3"/>
    <mergeCell ref="C2:C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13" sqref="E13"/>
    </sheetView>
  </sheetViews>
  <sheetFormatPr defaultColWidth="9" defaultRowHeight="13.5"/>
  <cols>
    <col min="1" max="1" width="16.1" style="32" customWidth="1"/>
    <col min="2" max="2" width="12.625" style="32"/>
    <col min="3" max="3" width="15" style="32" customWidth="1"/>
    <col min="4" max="4" width="14.4166666666667" style="32" customWidth="1"/>
    <col min="5" max="6" width="12.625" style="32"/>
    <col min="7" max="7" width="9" style="32"/>
    <col min="8" max="9" width="12.625" style="32"/>
    <col min="10" max="10" width="11.125" style="32"/>
    <col min="11" max="11" width="12.625" style="32"/>
    <col min="12" max="16384" width="9" style="32"/>
  </cols>
  <sheetData>
    <row r="1" ht="24" customHeight="1" spans="1:8">
      <c r="A1" s="33" t="s">
        <v>52</v>
      </c>
      <c r="B1" s="34"/>
      <c r="C1" s="34"/>
      <c r="D1" s="34"/>
      <c r="E1" s="34"/>
      <c r="F1" s="34"/>
      <c r="G1" s="34"/>
      <c r="H1" s="34"/>
    </row>
    <row r="2" s="16" customFormat="1" ht="34.2" customHeight="1" spans="1:8">
      <c r="A2" s="2" t="s">
        <v>53</v>
      </c>
      <c r="B2" s="3" t="s">
        <v>2</v>
      </c>
      <c r="C2" s="3"/>
      <c r="D2" s="3"/>
      <c r="E2" s="3" t="s">
        <v>3</v>
      </c>
      <c r="F2" s="3"/>
      <c r="G2" s="3"/>
      <c r="H2" s="20" t="s">
        <v>54</v>
      </c>
    </row>
    <row r="3" s="16" customFormat="1" ht="22.2" customHeight="1" spans="1:8">
      <c r="A3" s="4"/>
      <c r="B3" s="5" t="s">
        <v>55</v>
      </c>
      <c r="C3" s="5" t="s">
        <v>56</v>
      </c>
      <c r="D3" s="5" t="s">
        <v>57</v>
      </c>
      <c r="E3" s="5" t="s">
        <v>55</v>
      </c>
      <c r="F3" s="5" t="s">
        <v>56</v>
      </c>
      <c r="G3" s="5" t="s">
        <v>57</v>
      </c>
      <c r="H3" s="21"/>
    </row>
    <row r="4" s="16" customFormat="1" ht="24" customHeight="1" spans="1:10">
      <c r="A4" s="35" t="s">
        <v>58</v>
      </c>
      <c r="B4" s="7">
        <v>173</v>
      </c>
      <c r="C4" s="7">
        <v>38</v>
      </c>
      <c r="D4" s="23">
        <v>0.819905213270142</v>
      </c>
      <c r="E4" s="7">
        <v>40</v>
      </c>
      <c r="F4" s="7">
        <v>6</v>
      </c>
      <c r="G4" s="23">
        <f>E4/46</f>
        <v>0.869565217391304</v>
      </c>
      <c r="H4" s="7">
        <v>0.42</v>
      </c>
      <c r="J4" s="23"/>
    </row>
    <row r="5" s="16" customFormat="1" ht="24" customHeight="1" spans="1:10">
      <c r="A5" s="35" t="s">
        <v>59</v>
      </c>
      <c r="B5" s="7">
        <v>36</v>
      </c>
      <c r="C5" s="7">
        <v>16</v>
      </c>
      <c r="D5" s="23">
        <v>0.692307692307692</v>
      </c>
      <c r="E5" s="7">
        <v>12</v>
      </c>
      <c r="F5" s="7">
        <v>3</v>
      </c>
      <c r="G5" s="23">
        <f>12/15</f>
        <v>0.8</v>
      </c>
      <c r="H5" s="7" t="s">
        <v>60</v>
      </c>
      <c r="J5" s="23"/>
    </row>
    <row r="6" s="16" customFormat="1" ht="24" customHeight="1" spans="1:10">
      <c r="A6" s="35" t="s">
        <v>61</v>
      </c>
      <c r="B6" s="7">
        <v>10</v>
      </c>
      <c r="C6" s="7">
        <v>30</v>
      </c>
      <c r="D6" s="23">
        <v>0.25</v>
      </c>
      <c r="E6" s="7">
        <v>7</v>
      </c>
      <c r="F6" s="7">
        <v>13</v>
      </c>
      <c r="G6" s="23">
        <f>7/20</f>
        <v>0.35</v>
      </c>
      <c r="H6" s="7">
        <v>0.417</v>
      </c>
      <c r="J6" s="23"/>
    </row>
    <row r="7" s="16" customFormat="1" ht="31.95" customHeight="1" spans="1:10">
      <c r="A7" s="7" t="s">
        <v>62</v>
      </c>
      <c r="B7" s="7">
        <v>7</v>
      </c>
      <c r="C7" s="7">
        <v>147</v>
      </c>
      <c r="D7" s="23">
        <v>0.0454545454545455</v>
      </c>
      <c r="E7" s="7">
        <v>5</v>
      </c>
      <c r="F7" s="7">
        <v>52</v>
      </c>
      <c r="G7" s="23">
        <v>0.087719298245614</v>
      </c>
      <c r="H7" s="7">
        <v>0.239</v>
      </c>
      <c r="J7" s="23"/>
    </row>
    <row r="8" s="16" customFormat="1" ht="36" customHeight="1" spans="1:10">
      <c r="A8" s="26" t="s">
        <v>63</v>
      </c>
      <c r="B8" s="11">
        <v>85</v>
      </c>
      <c r="C8" s="11">
        <v>85</v>
      </c>
      <c r="D8" s="27">
        <v>0.5</v>
      </c>
      <c r="E8" s="11">
        <v>23</v>
      </c>
      <c r="F8" s="11">
        <v>23</v>
      </c>
      <c r="G8" s="27">
        <f>E8/46</f>
        <v>0.5</v>
      </c>
      <c r="H8" s="11">
        <v>1</v>
      </c>
      <c r="J8" s="23"/>
    </row>
    <row r="9" s="15" customFormat="1" ht="27" customHeight="1" spans="1:8">
      <c r="A9" s="31" t="s">
        <v>64</v>
      </c>
      <c r="B9" s="29"/>
      <c r="C9" s="29"/>
      <c r="E9" s="16"/>
      <c r="F9" s="16"/>
      <c r="H9" s="30"/>
    </row>
  </sheetData>
  <customSheetViews>
    <customSheetView guid="{0B3E3524-BBBC-45F4-B5C9-00F50E05E9F9}">
      <selection activeCell="N6" sqref="N6"/>
      <pageMargins left="0.75" right="0.75" top="1" bottom="1" header="0.5" footer="0.5"/>
      <pageSetup paperSize="9" orientation="landscape"/>
      <headerFooter/>
    </customSheetView>
  </customSheetViews>
  <mergeCells count="4">
    <mergeCell ref="B2:D2"/>
    <mergeCell ref="E2:G2"/>
    <mergeCell ref="A2:A3"/>
    <mergeCell ref="H2:H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85" zoomScaleNormal="85" workbookViewId="0">
      <selection activeCell="J5" sqref="J5"/>
    </sheetView>
  </sheetViews>
  <sheetFormatPr defaultColWidth="8.89166666666667" defaultRowHeight="15" outlineLevelCol="7"/>
  <cols>
    <col min="1" max="1" width="24.8416666666667" style="16" customWidth="1"/>
    <col min="2" max="2" width="10.4166666666667" style="16" customWidth="1"/>
    <col min="3" max="3" width="14" style="16" customWidth="1"/>
    <col min="4" max="4" width="13.8916666666667" style="16" customWidth="1"/>
    <col min="5" max="5" width="11.05" style="16" customWidth="1"/>
    <col min="6" max="6" width="12.1583333333333" style="16" customWidth="1"/>
    <col min="7" max="7" width="12.4166666666667" style="16" customWidth="1"/>
    <col min="8" max="8" width="9.84166666666667" style="17" customWidth="1"/>
    <col min="9" max="11" width="11.125" style="16"/>
    <col min="12" max="12" width="8.89166666666667" style="16"/>
    <col min="13" max="13" width="11.125" style="16"/>
    <col min="14" max="16384" width="8.89166666666667" style="16"/>
  </cols>
  <sheetData>
    <row r="1" ht="37.8" customHeight="1" spans="1:8">
      <c r="A1" s="18" t="s">
        <v>65</v>
      </c>
      <c r="B1" s="18"/>
      <c r="C1" s="18"/>
      <c r="H1" s="19"/>
    </row>
    <row r="2" ht="48.6" customHeight="1" spans="1:8">
      <c r="A2" s="2" t="s">
        <v>53</v>
      </c>
      <c r="B2" s="3" t="s">
        <v>66</v>
      </c>
      <c r="C2" s="3"/>
      <c r="D2" s="3" t="s">
        <v>67</v>
      </c>
      <c r="E2" s="3" t="s">
        <v>68</v>
      </c>
      <c r="F2" s="3"/>
      <c r="G2" s="2" t="s">
        <v>69</v>
      </c>
      <c r="H2" s="20" t="s">
        <v>54</v>
      </c>
    </row>
    <row r="3" ht="51.3" customHeight="1" spans="1:8">
      <c r="A3" s="4"/>
      <c r="B3" s="5" t="s">
        <v>55</v>
      </c>
      <c r="C3" s="5" t="s">
        <v>56</v>
      </c>
      <c r="D3" s="5"/>
      <c r="E3" s="5" t="s">
        <v>55</v>
      </c>
      <c r="F3" s="5" t="s">
        <v>56</v>
      </c>
      <c r="G3" s="4"/>
      <c r="H3" s="21"/>
    </row>
    <row r="4" ht="46.5" customHeight="1" spans="1:8">
      <c r="A4" s="9" t="s">
        <v>32</v>
      </c>
      <c r="B4" s="22">
        <v>205</v>
      </c>
      <c r="C4" s="22">
        <v>171</v>
      </c>
      <c r="D4" s="23">
        <v>0.545212765957447</v>
      </c>
      <c r="E4" s="22">
        <v>37</v>
      </c>
      <c r="F4" s="22">
        <v>39</v>
      </c>
      <c r="G4" s="8">
        <v>0.486842105263158</v>
      </c>
      <c r="H4" s="24">
        <v>0.16121973139309</v>
      </c>
    </row>
    <row r="5" ht="67.8" customHeight="1" spans="1:8">
      <c r="A5" s="9" t="s">
        <v>70</v>
      </c>
      <c r="B5" s="6">
        <v>18</v>
      </c>
      <c r="C5" s="6">
        <v>46</v>
      </c>
      <c r="D5" s="23">
        <v>0.28125</v>
      </c>
      <c r="E5" s="6">
        <v>6</v>
      </c>
      <c r="F5" s="6">
        <v>8</v>
      </c>
      <c r="G5" s="8">
        <f>E5/14</f>
        <v>0.428571428571429</v>
      </c>
      <c r="H5" s="24">
        <v>0.279321756267928</v>
      </c>
    </row>
    <row r="6" ht="31.5" customHeight="1" spans="1:8">
      <c r="A6" s="9" t="s">
        <v>38</v>
      </c>
      <c r="B6" s="22">
        <v>22</v>
      </c>
      <c r="C6" s="22">
        <v>37</v>
      </c>
      <c r="D6" s="23">
        <v>0.38</v>
      </c>
      <c r="E6" s="22">
        <v>24</v>
      </c>
      <c r="F6" s="22">
        <v>14</v>
      </c>
      <c r="G6" s="8">
        <v>0.631578947368421</v>
      </c>
      <c r="H6" s="24">
        <v>0.0127469842513582</v>
      </c>
    </row>
    <row r="7" ht="35.7" customHeight="1" spans="1:8">
      <c r="A7" s="7" t="s">
        <v>41</v>
      </c>
      <c r="B7" s="25">
        <v>64</v>
      </c>
      <c r="C7" s="25">
        <v>57</v>
      </c>
      <c r="D7" s="23">
        <v>0.529411764705882</v>
      </c>
      <c r="E7" s="25">
        <v>17</v>
      </c>
      <c r="F7" s="25">
        <v>25</v>
      </c>
      <c r="G7" s="8">
        <v>0.404761904761905</v>
      </c>
      <c r="H7" s="24">
        <v>0.165558703393266</v>
      </c>
    </row>
    <row r="8" ht="24" customHeight="1" spans="1:8">
      <c r="A8" s="26" t="s">
        <v>71</v>
      </c>
      <c r="B8" s="11">
        <v>2</v>
      </c>
      <c r="C8" s="11">
        <v>5</v>
      </c>
      <c r="D8" s="27">
        <v>0.333333333333333</v>
      </c>
      <c r="E8" s="11">
        <v>3</v>
      </c>
      <c r="F8" s="11">
        <v>11</v>
      </c>
      <c r="G8" s="13">
        <v>0.2</v>
      </c>
      <c r="H8" s="28">
        <v>0.717139500592314</v>
      </c>
    </row>
    <row r="9" s="15" customFormat="1" ht="27" customHeight="1" spans="1:8">
      <c r="A9" s="29" t="s">
        <v>72</v>
      </c>
      <c r="B9" s="29"/>
      <c r="C9" s="29"/>
      <c r="E9" s="16"/>
      <c r="F9" s="16"/>
      <c r="G9" s="16"/>
      <c r="H9" s="30"/>
    </row>
    <row r="10" spans="1:1">
      <c r="A10" s="31" t="s">
        <v>73</v>
      </c>
    </row>
  </sheetData>
  <customSheetViews>
    <customSheetView guid="{0B3E3524-BBBC-45F4-B5C9-00F50E05E9F9}" scale="85">
      <selection activeCell="G2" sqref="G2:G3"/>
      <pageMargins left="0.75" right="0.75" top="1" bottom="1" header="0.5" footer="0.5"/>
      <pageSetup paperSize="9" orientation="landscape"/>
      <headerFooter/>
    </customSheetView>
  </customSheetViews>
  <mergeCells count="6">
    <mergeCell ref="B2:C2"/>
    <mergeCell ref="E2:F2"/>
    <mergeCell ref="A2:A3"/>
    <mergeCell ref="D2:D3"/>
    <mergeCell ref="G2:G3"/>
    <mergeCell ref="H2:H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70" zoomScaleNormal="70" workbookViewId="0">
      <selection activeCell="O13" sqref="O13"/>
    </sheetView>
  </sheetViews>
  <sheetFormatPr defaultColWidth="9" defaultRowHeight="13.5"/>
  <cols>
    <col min="1" max="1" width="12" customWidth="1"/>
    <col min="2" max="2" width="7.475" customWidth="1"/>
    <col min="3" max="3" width="7.41666666666667" customWidth="1"/>
    <col min="4" max="4" width="6.31666666666667" customWidth="1"/>
    <col min="5" max="5" width="8.475" customWidth="1"/>
    <col min="6" max="6" width="27.475" customWidth="1"/>
    <col min="7" max="7" width="25.8416666666667" customWidth="1"/>
    <col min="8" max="8" width="6.84166666666667" customWidth="1"/>
    <col min="9" max="9" width="15.1" customWidth="1"/>
    <col min="10" max="10" width="14" customWidth="1"/>
  </cols>
  <sheetData>
    <row r="1" s="1" customFormat="1" ht="24.6" customHeight="1" spans="1:1">
      <c r="A1" s="1" t="s">
        <v>74</v>
      </c>
    </row>
    <row r="2" spans="1:10">
      <c r="A2" s="2" t="s">
        <v>53</v>
      </c>
      <c r="B2" s="3" t="s">
        <v>75</v>
      </c>
      <c r="C2" s="3" t="s">
        <v>76</v>
      </c>
      <c r="D2" s="3" t="s">
        <v>77</v>
      </c>
      <c r="E2" s="3" t="s">
        <v>78</v>
      </c>
      <c r="F2" s="3" t="s">
        <v>79</v>
      </c>
      <c r="G2" s="3" t="s">
        <v>80</v>
      </c>
      <c r="H2" s="3" t="s">
        <v>81</v>
      </c>
      <c r="I2" s="3" t="s">
        <v>82</v>
      </c>
      <c r="J2" s="3" t="s">
        <v>83</v>
      </c>
    </row>
    <row r="3" ht="24" customHeight="1" spans="1:10">
      <c r="A3" s="4"/>
      <c r="B3" s="5"/>
      <c r="C3" s="5"/>
      <c r="D3" s="5"/>
      <c r="E3" s="5"/>
      <c r="F3" s="5"/>
      <c r="G3" s="5"/>
      <c r="H3" s="5"/>
      <c r="I3" s="5"/>
      <c r="J3" s="5"/>
    </row>
    <row r="4" ht="60.6" customHeight="1" spans="1:10">
      <c r="A4" s="6" t="s">
        <v>2</v>
      </c>
      <c r="B4" s="7" t="s">
        <v>84</v>
      </c>
      <c r="C4" s="7" t="s">
        <v>85</v>
      </c>
      <c r="D4" s="7">
        <v>36</v>
      </c>
      <c r="E4" s="7" t="s">
        <v>86</v>
      </c>
      <c r="F4" s="7" t="s">
        <v>87</v>
      </c>
      <c r="G4" s="8" t="s">
        <v>88</v>
      </c>
      <c r="H4" s="8" t="s">
        <v>81</v>
      </c>
      <c r="I4" s="8" t="s">
        <v>89</v>
      </c>
      <c r="J4" s="7" t="s">
        <v>90</v>
      </c>
    </row>
    <row r="5" ht="19.5" customHeight="1" spans="1:10">
      <c r="A5" s="6"/>
      <c r="B5" s="7" t="s">
        <v>91</v>
      </c>
      <c r="C5" s="7" t="s">
        <v>85</v>
      </c>
      <c r="D5" s="7">
        <v>35</v>
      </c>
      <c r="E5" s="7" t="s">
        <v>86</v>
      </c>
      <c r="F5" s="7" t="s">
        <v>92</v>
      </c>
      <c r="G5" s="7" t="s">
        <v>93</v>
      </c>
      <c r="H5" s="9" t="s">
        <v>89</v>
      </c>
      <c r="I5" s="8" t="s">
        <v>94</v>
      </c>
      <c r="J5" s="7" t="s">
        <v>95</v>
      </c>
    </row>
    <row r="6" ht="42" customHeight="1" spans="1:10">
      <c r="A6" s="6"/>
      <c r="B6" s="7" t="s">
        <v>96</v>
      </c>
      <c r="C6" s="7" t="s">
        <v>97</v>
      </c>
      <c r="D6" s="7">
        <v>31</v>
      </c>
      <c r="E6" s="7" t="s">
        <v>86</v>
      </c>
      <c r="F6" s="7" t="s">
        <v>98</v>
      </c>
      <c r="G6" s="8" t="s">
        <v>88</v>
      </c>
      <c r="H6" s="8" t="s">
        <v>81</v>
      </c>
      <c r="I6" s="8" t="s">
        <v>94</v>
      </c>
      <c r="J6" s="7" t="s">
        <v>99</v>
      </c>
    </row>
    <row r="7" ht="21.9" customHeight="1" spans="1:10">
      <c r="A7" s="6"/>
      <c r="B7" s="7" t="s">
        <v>100</v>
      </c>
      <c r="C7" s="7" t="s">
        <v>101</v>
      </c>
      <c r="D7" s="7">
        <v>24</v>
      </c>
      <c r="E7" s="7" t="s">
        <v>86</v>
      </c>
      <c r="F7" s="7" t="s">
        <v>102</v>
      </c>
      <c r="G7" s="7" t="s">
        <v>103</v>
      </c>
      <c r="H7" s="8" t="s">
        <v>89</v>
      </c>
      <c r="I7" s="8" t="s">
        <v>89</v>
      </c>
      <c r="J7" s="7" t="s">
        <v>99</v>
      </c>
    </row>
    <row r="8" ht="15.75" spans="1:10">
      <c r="A8" s="6"/>
      <c r="B8" s="7" t="s">
        <v>104</v>
      </c>
      <c r="C8" s="7" t="s">
        <v>105</v>
      </c>
      <c r="D8" s="7">
        <v>32</v>
      </c>
      <c r="E8" s="7" t="s">
        <v>86</v>
      </c>
      <c r="F8" s="7" t="s">
        <v>106</v>
      </c>
      <c r="G8" s="7" t="s">
        <v>107</v>
      </c>
      <c r="H8" s="8" t="s">
        <v>89</v>
      </c>
      <c r="I8" s="8" t="s">
        <v>89</v>
      </c>
      <c r="J8" s="7" t="s">
        <v>108</v>
      </c>
    </row>
    <row r="9" ht="15.75" spans="1:10">
      <c r="A9" s="6"/>
      <c r="B9" s="7" t="s">
        <v>109</v>
      </c>
      <c r="C9" s="7" t="s">
        <v>85</v>
      </c>
      <c r="D9" s="7">
        <v>31</v>
      </c>
      <c r="E9" s="7" t="s">
        <v>86</v>
      </c>
      <c r="F9" s="7" t="s">
        <v>110</v>
      </c>
      <c r="G9" s="8"/>
      <c r="H9" s="8" t="s">
        <v>89</v>
      </c>
      <c r="I9" s="8"/>
      <c r="J9" s="7" t="s">
        <v>95</v>
      </c>
    </row>
    <row r="10" ht="70.8" customHeight="1" spans="1:10">
      <c r="A10" s="6"/>
      <c r="B10" s="7" t="s">
        <v>111</v>
      </c>
      <c r="C10" s="7" t="s">
        <v>85</v>
      </c>
      <c r="D10" s="7">
        <v>29</v>
      </c>
      <c r="E10" s="7" t="s">
        <v>86</v>
      </c>
      <c r="F10" s="7" t="s">
        <v>112</v>
      </c>
      <c r="G10" s="7" t="s">
        <v>113</v>
      </c>
      <c r="H10" s="8" t="s">
        <v>89</v>
      </c>
      <c r="I10" s="14" t="s">
        <v>114</v>
      </c>
      <c r="J10" s="7" t="s">
        <v>95</v>
      </c>
    </row>
    <row r="11" ht="21" customHeight="1" spans="1:10">
      <c r="A11" s="6" t="s">
        <v>3</v>
      </c>
      <c r="B11" s="7" t="s">
        <v>115</v>
      </c>
      <c r="C11" s="7" t="s">
        <v>116</v>
      </c>
      <c r="D11" s="7">
        <v>38</v>
      </c>
      <c r="E11" s="7" t="s">
        <v>86</v>
      </c>
      <c r="F11" s="7" t="s">
        <v>117</v>
      </c>
      <c r="G11" s="7" t="s">
        <v>118</v>
      </c>
      <c r="H11" s="9" t="s">
        <v>89</v>
      </c>
      <c r="I11" s="8" t="s">
        <v>89</v>
      </c>
      <c r="J11" s="7" t="s">
        <v>95</v>
      </c>
    </row>
    <row r="12" ht="27.9" customHeight="1" spans="1:10">
      <c r="A12" s="6"/>
      <c r="B12" s="7" t="s">
        <v>119</v>
      </c>
      <c r="C12" s="7" t="s">
        <v>116</v>
      </c>
      <c r="D12" s="7">
        <v>31</v>
      </c>
      <c r="E12" s="7" t="s">
        <v>86</v>
      </c>
      <c r="F12" s="7" t="s">
        <v>117</v>
      </c>
      <c r="G12" s="7" t="s">
        <v>120</v>
      </c>
      <c r="H12" s="9" t="s">
        <v>89</v>
      </c>
      <c r="I12" s="8" t="s">
        <v>89</v>
      </c>
      <c r="J12" s="7" t="s">
        <v>95</v>
      </c>
    </row>
    <row r="13" ht="29.1" customHeight="1" spans="1:10">
      <c r="A13" s="6"/>
      <c r="B13" s="7" t="s">
        <v>121</v>
      </c>
      <c r="C13" s="7" t="s">
        <v>122</v>
      </c>
      <c r="D13" s="7">
        <v>33</v>
      </c>
      <c r="E13" s="7" t="s">
        <v>86</v>
      </c>
      <c r="F13" s="7" t="s">
        <v>117</v>
      </c>
      <c r="G13" s="8" t="s">
        <v>123</v>
      </c>
      <c r="H13" s="9" t="s">
        <v>89</v>
      </c>
      <c r="I13" s="8" t="s">
        <v>89</v>
      </c>
      <c r="J13" s="7" t="s">
        <v>99</v>
      </c>
    </row>
    <row r="14" ht="28.5" customHeight="1" spans="1:10">
      <c r="A14" s="6"/>
      <c r="B14" s="7" t="s">
        <v>124</v>
      </c>
      <c r="C14" s="7" t="s">
        <v>105</v>
      </c>
      <c r="D14" s="7">
        <v>40</v>
      </c>
      <c r="E14" s="7" t="s">
        <v>86</v>
      </c>
      <c r="F14" s="7" t="s">
        <v>88</v>
      </c>
      <c r="G14" s="7" t="s">
        <v>125</v>
      </c>
      <c r="H14" s="9" t="s">
        <v>89</v>
      </c>
      <c r="I14" s="8" t="s">
        <v>89</v>
      </c>
      <c r="J14" s="7" t="s">
        <v>126</v>
      </c>
    </row>
    <row r="15" ht="20.1" customHeight="1" spans="1:10">
      <c r="A15" s="10"/>
      <c r="B15" s="11" t="s">
        <v>127</v>
      </c>
      <c r="C15" s="11" t="s">
        <v>128</v>
      </c>
      <c r="D15" s="11">
        <v>31</v>
      </c>
      <c r="E15" s="11" t="s">
        <v>86</v>
      </c>
      <c r="F15" s="11" t="s">
        <v>88</v>
      </c>
      <c r="G15" s="12" t="s">
        <v>129</v>
      </c>
      <c r="H15" s="13" t="s">
        <v>89</v>
      </c>
      <c r="I15" s="13" t="s">
        <v>89</v>
      </c>
      <c r="J15" s="11" t="s">
        <v>130</v>
      </c>
    </row>
  </sheetData>
  <customSheetViews>
    <customSheetView guid="{0B3E3524-BBBC-45F4-B5C9-00F50E05E9F9}" scale="70">
      <selection activeCell="F6" sqref="F6"/>
      <pageMargins left="0.75" right="0.75" top="1" bottom="1" header="0.5" footer="0.5"/>
      <pageSetup paperSize="9" orientation="landscape"/>
      <headerFooter/>
    </customSheetView>
  </customSheetViews>
  <mergeCells count="12">
    <mergeCell ref="A2:A3"/>
    <mergeCell ref="A4:A10"/>
    <mergeCell ref="A11:A15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乐儿</cp:lastModifiedBy>
  <dcterms:created xsi:type="dcterms:W3CDTF">2021-05-18T07:00:00Z</dcterms:created>
  <dcterms:modified xsi:type="dcterms:W3CDTF">2022-05-10T08:17:33Z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B85E4F456BB24F518A064F0F38A21340</vt:lpwstr>
  </property>
  <property fmtid="{D5CDD505-2E9C-101B-9397-08002B2CF9AE}" pid="3" name="KSOProductBuildVer">
    <vt:lpwstr>2052-11.1.0.11636</vt:lpwstr>
  </property>
</Properties>
</file>