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  <Override PartName="/xl/charts/colors9.xml" ContentType="application/vnd.ms-office.chartcolorstyle+xml"/>
  <Override PartName="/xl/charts/style9.xml" ContentType="application/vnd.ms-office.chartstyle+xml"/>
  <Override PartName="/xl/charts/colors10.xml" ContentType="application/vnd.ms-office.chartcolorstyle+xml"/>
  <Override PartName="/xl/charts/style10.xml" ContentType="application/vnd.ms-office.chartstyle+xml"/>
  <Override PartName="/xl/charts/colors11.xml" ContentType="application/vnd.ms-office.chartcolorstyle+xml"/>
  <Override PartName="/xl/charts/style11.xml" ContentType="application/vnd.ms-office.chartstyle+xml"/>
  <Override PartName="/xl/charts/colors12.xml" ContentType="application/vnd.ms-office.chartcolorstyle+xml"/>
  <Override PartName="/xl/charts/style12.xml" ContentType="application/vnd.ms-office.chartstyle+xml"/>
  <Override PartName="/xl/charts/colors13.xml" ContentType="application/vnd.ms-office.chartcolorstyle+xml"/>
  <Override PartName="/xl/charts/style13.xml" ContentType="application/vnd.ms-office.chartstyle+xml"/>
  <Override PartName="/xl/charts/colors14.xml" ContentType="application/vnd.ms-office.chartcolorstyle+xml"/>
  <Override PartName="/xl/charts/style14.xml" ContentType="application/vnd.ms-office.chartstyle+xml"/>
  <Override PartName="/xl/charts/colors15.xml" ContentType="application/vnd.ms-office.chartcolorstyle+xml"/>
  <Override PartName="/xl/charts/style15.xml" ContentType="application/vnd.ms-office.chartstyle+xml"/>
  <Override PartName="/xl/charts/colors16.xml" ContentType="application/vnd.ms-office.chartcolorstyle+xml"/>
  <Override PartName="/xl/charts/style16.xml" ContentType="application/vnd.ms-office.chartstyle+xml"/>
  <Override PartName="/xl/charts/colors17.xml" ContentType="application/vnd.ms-office.chartcolorstyle+xml"/>
  <Override PartName="/xl/charts/style17.xml" ContentType="application/vnd.ms-office.chartstyle+xml"/>
  <Override PartName="/xl/charts/colors18.xml" ContentType="application/vnd.ms-office.chartcolorstyle+xml"/>
  <Override PartName="/xl/charts/style18.xml" ContentType="application/vnd.ms-office.chartstyle+xml"/>
  <Override PartName="/xl/charts/colors19.xml" ContentType="application/vnd.ms-office.chartcolorstyle+xml"/>
  <Override PartName="/xl/charts/style19.xml" ContentType="application/vnd.ms-office.chartstyle+xml"/>
  <Override PartName="/xl/charts/colors20.xml" ContentType="application/vnd.ms-office.chartcolorstyle+xml"/>
  <Override PartName="/xl/charts/style20.xml" ContentType="application/vnd.ms-office.chartstyle+xml"/>
  <Override PartName="/xl/charts/colors21.xml" ContentType="application/vnd.ms-office.chartcolorstyle+xml"/>
  <Override PartName="/xl/charts/style21.xml" ContentType="application/vnd.ms-office.chartstyle+xml"/>
  <Override PartName="/xl/charts/colors22.xml" ContentType="application/vnd.ms-office.chartcolorstyle+xml"/>
  <Override PartName="/xl/charts/style22.xml" ContentType="application/vnd.ms-office.chartstyle+xml"/>
  <Override PartName="/xl/charts/colors23.xml" ContentType="application/vnd.ms-office.chartcolorstyle+xml"/>
  <Override PartName="/xl/charts/style23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 firstSheet="4" activeTab="8"/>
  </bookViews>
  <sheets>
    <sheet name="Data and Sim Results" sheetId="5" r:id="rId1"/>
    <sheet name="Exercise 1 Results" sheetId="14" r:id="rId2"/>
    <sheet name="Data and Calcs" sheetId="6" r:id="rId3"/>
    <sheet name="Exercise 2 Results" sheetId="7" r:id="rId4"/>
    <sheet name="Visualization" sheetId="8" r:id="rId5"/>
    <sheet name="Figure 7_Trilemma Paper" sheetId="15" r:id="rId6"/>
    <sheet name="Compare 50%SCC vs MarketBased" sheetId="16" r:id="rId7"/>
    <sheet name="Policy of 100% SCC" sheetId="10" r:id="rId8"/>
    <sheet name="Figure 6_Trilemma Paper" sheetId="9" r:id="rId9"/>
    <sheet name="Policy of 50% SCC" sheetId="11" r:id="rId10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16" l="1"/>
  <c r="E4" i="16"/>
  <c r="F4" i="16"/>
  <c r="G4" i="16"/>
  <c r="H4" i="16"/>
  <c r="I4" i="16"/>
  <c r="J4" i="16"/>
  <c r="K4" i="16"/>
  <c r="L4" i="16"/>
  <c r="M4" i="16"/>
  <c r="N4" i="16"/>
  <c r="O4" i="16"/>
  <c r="P4" i="16"/>
  <c r="Q4" i="16"/>
  <c r="R4" i="16"/>
  <c r="S4" i="16"/>
  <c r="T4" i="16"/>
  <c r="U4" i="16"/>
  <c r="V4" i="16"/>
  <c r="W4" i="16"/>
  <c r="D5" i="16"/>
  <c r="E5" i="16"/>
  <c r="F5" i="16"/>
  <c r="G5" i="16"/>
  <c r="H5" i="16"/>
  <c r="I5" i="16"/>
  <c r="J5" i="16"/>
  <c r="K5" i="16"/>
  <c r="L5" i="16"/>
  <c r="M5" i="16"/>
  <c r="N5" i="16"/>
  <c r="O5" i="16"/>
  <c r="P5" i="16"/>
  <c r="Q5" i="16"/>
  <c r="R5" i="16"/>
  <c r="S5" i="16"/>
  <c r="T5" i="16"/>
  <c r="U5" i="16"/>
  <c r="V5" i="16"/>
  <c r="W5" i="16"/>
  <c r="D6" i="16"/>
  <c r="E6" i="16"/>
  <c r="F6" i="16"/>
  <c r="G6" i="16"/>
  <c r="H6" i="16"/>
  <c r="I6" i="16"/>
  <c r="J6" i="16"/>
  <c r="K6" i="16"/>
  <c r="L6" i="16"/>
  <c r="M6" i="16"/>
  <c r="N6" i="16"/>
  <c r="O6" i="16"/>
  <c r="P6" i="16"/>
  <c r="Q6" i="16"/>
  <c r="R6" i="16"/>
  <c r="S6" i="16"/>
  <c r="T6" i="16"/>
  <c r="U6" i="16"/>
  <c r="V6" i="16"/>
  <c r="W6" i="16"/>
  <c r="D7" i="16"/>
  <c r="E7" i="16"/>
  <c r="F7" i="16"/>
  <c r="G7" i="16"/>
  <c r="H7" i="16"/>
  <c r="I7" i="16"/>
  <c r="J7" i="16"/>
  <c r="K7" i="16"/>
  <c r="L7" i="16"/>
  <c r="M7" i="16"/>
  <c r="N7" i="16"/>
  <c r="O7" i="16"/>
  <c r="P7" i="16"/>
  <c r="Q7" i="16"/>
  <c r="R7" i="16"/>
  <c r="S7" i="16"/>
  <c r="T7" i="16"/>
  <c r="U7" i="16"/>
  <c r="V7" i="16"/>
  <c r="W7" i="16"/>
  <c r="D8" i="16"/>
  <c r="E8" i="16"/>
  <c r="F8" i="16"/>
  <c r="G8" i="16"/>
  <c r="H8" i="16"/>
  <c r="I8" i="16"/>
  <c r="J8" i="16"/>
  <c r="K8" i="16"/>
  <c r="L8" i="16"/>
  <c r="M8" i="16"/>
  <c r="N8" i="16"/>
  <c r="O8" i="16"/>
  <c r="P8" i="16"/>
  <c r="Q8" i="16"/>
  <c r="R8" i="16"/>
  <c r="S8" i="16"/>
  <c r="T8" i="16"/>
  <c r="U8" i="16"/>
  <c r="V8" i="16"/>
  <c r="W8" i="16"/>
  <c r="D9" i="16"/>
  <c r="E9" i="16"/>
  <c r="F9" i="16"/>
  <c r="G9" i="16"/>
  <c r="H9" i="16"/>
  <c r="I9" i="16"/>
  <c r="J9" i="16"/>
  <c r="K9" i="16"/>
  <c r="L9" i="16"/>
  <c r="M9" i="16"/>
  <c r="N9" i="16"/>
  <c r="O9" i="16"/>
  <c r="P9" i="16"/>
  <c r="Q9" i="16"/>
  <c r="R9" i="16"/>
  <c r="S9" i="16"/>
  <c r="T9" i="16"/>
  <c r="U9" i="16"/>
  <c r="V9" i="16"/>
  <c r="W9" i="16"/>
  <c r="D10" i="16"/>
  <c r="E10" i="16"/>
  <c r="F10" i="16"/>
  <c r="G10" i="16"/>
  <c r="H10" i="16"/>
  <c r="I10" i="16"/>
  <c r="J10" i="16"/>
  <c r="K10" i="16"/>
  <c r="L10" i="16"/>
  <c r="M10" i="16"/>
  <c r="N10" i="16"/>
  <c r="O10" i="16"/>
  <c r="P10" i="16"/>
  <c r="Q10" i="16"/>
  <c r="R10" i="16"/>
  <c r="S10" i="16"/>
  <c r="T10" i="16"/>
  <c r="U10" i="16"/>
  <c r="V10" i="16"/>
  <c r="W10" i="16"/>
  <c r="D11" i="16"/>
  <c r="E11" i="16"/>
  <c r="F11" i="16"/>
  <c r="G11" i="16"/>
  <c r="H11" i="16"/>
  <c r="I11" i="16"/>
  <c r="J11" i="16"/>
  <c r="K11" i="16"/>
  <c r="L11" i="16"/>
  <c r="M11" i="16"/>
  <c r="N11" i="16"/>
  <c r="O11" i="16"/>
  <c r="P11" i="16"/>
  <c r="Q11" i="16"/>
  <c r="R11" i="16"/>
  <c r="S11" i="16"/>
  <c r="T11" i="16"/>
  <c r="U11" i="16"/>
  <c r="V11" i="16"/>
  <c r="W11" i="16"/>
  <c r="C11" i="16"/>
  <c r="C10" i="16"/>
  <c r="C9" i="16"/>
  <c r="C8" i="16"/>
  <c r="C7" i="16"/>
  <c r="C6" i="16"/>
  <c r="C5" i="16"/>
  <c r="C4" i="16"/>
  <c r="E4" i="15"/>
  <c r="F4" i="15"/>
  <c r="G4" i="15"/>
  <c r="H4" i="15"/>
  <c r="I4" i="15"/>
  <c r="J4" i="15"/>
  <c r="K4" i="15"/>
  <c r="L4" i="15"/>
  <c r="M4" i="15"/>
  <c r="N4" i="15"/>
  <c r="O4" i="15"/>
  <c r="P4" i="15"/>
  <c r="Q4" i="15"/>
  <c r="R4" i="15"/>
  <c r="S4" i="15"/>
  <c r="T4" i="15"/>
  <c r="U4" i="15"/>
  <c r="V4" i="15"/>
  <c r="W4" i="15"/>
  <c r="E5" i="15"/>
  <c r="F5" i="15"/>
  <c r="G5" i="15"/>
  <c r="H5" i="15"/>
  <c r="I5" i="15"/>
  <c r="J5" i="15"/>
  <c r="K5" i="15"/>
  <c r="L5" i="15"/>
  <c r="M5" i="15"/>
  <c r="N5" i="15"/>
  <c r="O5" i="15"/>
  <c r="P5" i="15"/>
  <c r="Q5" i="15"/>
  <c r="R5" i="15"/>
  <c r="S5" i="15"/>
  <c r="T5" i="15"/>
  <c r="U5" i="15"/>
  <c r="V5" i="15"/>
  <c r="W5" i="15"/>
  <c r="E6" i="15"/>
  <c r="F6" i="15"/>
  <c r="G6" i="15"/>
  <c r="H6" i="15"/>
  <c r="I6" i="15"/>
  <c r="J6" i="15"/>
  <c r="K6" i="15"/>
  <c r="L6" i="15"/>
  <c r="M6" i="15"/>
  <c r="N6" i="15"/>
  <c r="O6" i="15"/>
  <c r="P6" i="15"/>
  <c r="Q6" i="15"/>
  <c r="R6" i="15"/>
  <c r="S6" i="15"/>
  <c r="T6" i="15"/>
  <c r="U6" i="15"/>
  <c r="V6" i="15"/>
  <c r="W6" i="15"/>
  <c r="E7" i="15"/>
  <c r="F7" i="15"/>
  <c r="G7" i="15"/>
  <c r="H7" i="15"/>
  <c r="I7" i="15"/>
  <c r="J7" i="15"/>
  <c r="K7" i="15"/>
  <c r="L7" i="15"/>
  <c r="M7" i="15"/>
  <c r="N7" i="15"/>
  <c r="O7" i="15"/>
  <c r="P7" i="15"/>
  <c r="Q7" i="15"/>
  <c r="R7" i="15"/>
  <c r="S7" i="15"/>
  <c r="T7" i="15"/>
  <c r="U7" i="15"/>
  <c r="V7" i="15"/>
  <c r="W7" i="15"/>
  <c r="E8" i="15"/>
  <c r="F8" i="15"/>
  <c r="G8" i="15"/>
  <c r="H8" i="15"/>
  <c r="I8" i="15"/>
  <c r="J8" i="15"/>
  <c r="K8" i="15"/>
  <c r="L8" i="15"/>
  <c r="M8" i="15"/>
  <c r="N8" i="15"/>
  <c r="O8" i="15"/>
  <c r="P8" i="15"/>
  <c r="Q8" i="15"/>
  <c r="R8" i="15"/>
  <c r="S8" i="15"/>
  <c r="T8" i="15"/>
  <c r="U8" i="15"/>
  <c r="V8" i="15"/>
  <c r="W8" i="15"/>
  <c r="E9" i="15"/>
  <c r="F9" i="15"/>
  <c r="G9" i="15"/>
  <c r="H9" i="15"/>
  <c r="I9" i="15"/>
  <c r="J9" i="15"/>
  <c r="K9" i="15"/>
  <c r="L9" i="15"/>
  <c r="M9" i="15"/>
  <c r="N9" i="15"/>
  <c r="O9" i="15"/>
  <c r="P9" i="15"/>
  <c r="Q9" i="15"/>
  <c r="R9" i="15"/>
  <c r="S9" i="15"/>
  <c r="T9" i="15"/>
  <c r="U9" i="15"/>
  <c r="V9" i="15"/>
  <c r="W9" i="15"/>
  <c r="E10" i="15"/>
  <c r="F10" i="15"/>
  <c r="G10" i="15"/>
  <c r="H10" i="15"/>
  <c r="I10" i="15"/>
  <c r="J10" i="15"/>
  <c r="K10" i="15"/>
  <c r="L10" i="15"/>
  <c r="M10" i="15"/>
  <c r="N10" i="15"/>
  <c r="O10" i="15"/>
  <c r="P10" i="15"/>
  <c r="Q10" i="15"/>
  <c r="R10" i="15"/>
  <c r="S10" i="15"/>
  <c r="T10" i="15"/>
  <c r="U10" i="15"/>
  <c r="V10" i="15"/>
  <c r="W10" i="15"/>
  <c r="E11" i="15"/>
  <c r="F11" i="15"/>
  <c r="G11" i="15"/>
  <c r="H11" i="15"/>
  <c r="I11" i="15"/>
  <c r="J11" i="15"/>
  <c r="K11" i="15"/>
  <c r="L11" i="15"/>
  <c r="M11" i="15"/>
  <c r="N11" i="15"/>
  <c r="O11" i="15"/>
  <c r="P11" i="15"/>
  <c r="Q11" i="15"/>
  <c r="R11" i="15"/>
  <c r="S11" i="15"/>
  <c r="T11" i="15"/>
  <c r="U11" i="15"/>
  <c r="V11" i="15"/>
  <c r="W11" i="15"/>
  <c r="D11" i="15"/>
  <c r="D10" i="15"/>
  <c r="D9" i="15"/>
  <c r="D8" i="15"/>
  <c r="D7" i="15"/>
  <c r="D6" i="15"/>
  <c r="D5" i="15"/>
  <c r="D4" i="15"/>
  <c r="C11" i="15"/>
  <c r="C10" i="15"/>
  <c r="C9" i="15"/>
  <c r="C8" i="15"/>
  <c r="C7" i="15"/>
  <c r="C6" i="15"/>
  <c r="C5" i="15"/>
  <c r="C4" i="15"/>
  <c r="W6" i="11" l="1"/>
  <c r="V6" i="11"/>
  <c r="U6" i="11"/>
  <c r="T6" i="11"/>
  <c r="S6" i="11"/>
  <c r="R6" i="11"/>
  <c r="Q6" i="11"/>
  <c r="P6" i="11"/>
  <c r="O6" i="11"/>
  <c r="N6" i="11"/>
  <c r="M6" i="11"/>
  <c r="L6" i="11"/>
  <c r="K6" i="11"/>
  <c r="J6" i="11"/>
  <c r="I6" i="11"/>
  <c r="H6" i="11"/>
  <c r="G6" i="11"/>
  <c r="F6" i="11"/>
  <c r="E6" i="11"/>
  <c r="D6" i="11"/>
  <c r="C6" i="11"/>
  <c r="W5" i="11"/>
  <c r="V5" i="11"/>
  <c r="U5" i="11"/>
  <c r="T5" i="11"/>
  <c r="S5" i="11"/>
  <c r="R5" i="11"/>
  <c r="Q5" i="11"/>
  <c r="P5" i="11"/>
  <c r="O5" i="11"/>
  <c r="N5" i="11"/>
  <c r="M5" i="11"/>
  <c r="L5" i="11"/>
  <c r="K5" i="11"/>
  <c r="J5" i="11"/>
  <c r="I5" i="11"/>
  <c r="H5" i="11"/>
  <c r="G5" i="11"/>
  <c r="F5" i="11"/>
  <c r="E5" i="11"/>
  <c r="D5" i="11"/>
  <c r="C5" i="11"/>
  <c r="W4" i="11"/>
  <c r="V4" i="11"/>
  <c r="U4" i="11"/>
  <c r="T4" i="11"/>
  <c r="S4" i="11"/>
  <c r="R4" i="11"/>
  <c r="Q4" i="11"/>
  <c r="P4" i="11"/>
  <c r="O4" i="11"/>
  <c r="N4" i="11"/>
  <c r="M4" i="11"/>
  <c r="L4" i="11"/>
  <c r="K4" i="11"/>
  <c r="J4" i="11"/>
  <c r="I4" i="11"/>
  <c r="H4" i="11"/>
  <c r="G4" i="11"/>
  <c r="F4" i="11"/>
  <c r="E4" i="11"/>
  <c r="D4" i="11"/>
  <c r="C4" i="11"/>
  <c r="W3" i="11"/>
  <c r="V3" i="11"/>
  <c r="U3" i="11"/>
  <c r="T3" i="11"/>
  <c r="S3" i="11"/>
  <c r="R3" i="11"/>
  <c r="Q3" i="11"/>
  <c r="P3" i="11"/>
  <c r="O3" i="11"/>
  <c r="N3" i="11"/>
  <c r="M3" i="11"/>
  <c r="L3" i="11"/>
  <c r="K3" i="11"/>
  <c r="J3" i="11"/>
  <c r="I3" i="11"/>
  <c r="H3" i="11"/>
  <c r="G3" i="11"/>
  <c r="F3" i="11"/>
  <c r="E3" i="11"/>
  <c r="D3" i="11"/>
  <c r="C3" i="11"/>
  <c r="W6" i="10"/>
  <c r="V6" i="10"/>
  <c r="U6" i="10"/>
  <c r="T6" i="10"/>
  <c r="S6" i="10"/>
  <c r="R6" i="10"/>
  <c r="Q6" i="10"/>
  <c r="P6" i="10"/>
  <c r="O6" i="10"/>
  <c r="N6" i="10"/>
  <c r="M6" i="10"/>
  <c r="L6" i="10"/>
  <c r="K6" i="10"/>
  <c r="J6" i="10"/>
  <c r="I6" i="10"/>
  <c r="H6" i="10"/>
  <c r="G6" i="10"/>
  <c r="F6" i="10"/>
  <c r="E6" i="10"/>
  <c r="D6" i="10"/>
  <c r="C6" i="10"/>
  <c r="W5" i="10"/>
  <c r="V5" i="10"/>
  <c r="U5" i="10"/>
  <c r="T5" i="10"/>
  <c r="S5" i="10"/>
  <c r="R5" i="10"/>
  <c r="Q5" i="10"/>
  <c r="P5" i="10"/>
  <c r="O5" i="10"/>
  <c r="N5" i="10"/>
  <c r="M5" i="10"/>
  <c r="L5" i="10"/>
  <c r="K5" i="10"/>
  <c r="J5" i="10"/>
  <c r="I5" i="10"/>
  <c r="H5" i="10"/>
  <c r="G5" i="10"/>
  <c r="F5" i="10"/>
  <c r="E5" i="10"/>
  <c r="D5" i="10"/>
  <c r="C5" i="10"/>
  <c r="W4" i="10"/>
  <c r="V4" i="10"/>
  <c r="U4" i="10"/>
  <c r="T4" i="10"/>
  <c r="S4" i="10"/>
  <c r="R4" i="10"/>
  <c r="Q4" i="10"/>
  <c r="P4" i="10"/>
  <c r="O4" i="10"/>
  <c r="N4" i="10"/>
  <c r="M4" i="10"/>
  <c r="L4" i="10"/>
  <c r="K4" i="10"/>
  <c r="J4" i="10"/>
  <c r="I4" i="10"/>
  <c r="H4" i="10"/>
  <c r="G4" i="10"/>
  <c r="F4" i="10"/>
  <c r="E4" i="10"/>
  <c r="D4" i="10"/>
  <c r="C4" i="10"/>
  <c r="W3" i="10"/>
  <c r="V3" i="10"/>
  <c r="U3" i="10"/>
  <c r="T3" i="10"/>
  <c r="S3" i="10"/>
  <c r="R3" i="10"/>
  <c r="Q3" i="10"/>
  <c r="P3" i="10"/>
  <c r="O3" i="10"/>
  <c r="N3" i="10"/>
  <c r="M3" i="10"/>
  <c r="L3" i="10"/>
  <c r="K3" i="10"/>
  <c r="J3" i="10"/>
  <c r="I3" i="10"/>
  <c r="H3" i="10"/>
  <c r="G3" i="10"/>
  <c r="F3" i="10"/>
  <c r="E3" i="10"/>
  <c r="D3" i="10"/>
  <c r="C3" i="10"/>
  <c r="W6" i="9"/>
  <c r="V6" i="9"/>
  <c r="U6" i="9"/>
  <c r="T6" i="9"/>
  <c r="S6" i="9"/>
  <c r="R6" i="9"/>
  <c r="Q6" i="9"/>
  <c r="P6" i="9"/>
  <c r="O6" i="9"/>
  <c r="N6" i="9"/>
  <c r="M6" i="9"/>
  <c r="L6" i="9"/>
  <c r="K6" i="9"/>
  <c r="J6" i="9"/>
  <c r="I6" i="9"/>
  <c r="H6" i="9"/>
  <c r="G6" i="9"/>
  <c r="F6" i="9"/>
  <c r="E6" i="9"/>
  <c r="D6" i="9"/>
  <c r="C6" i="9"/>
  <c r="W5" i="9"/>
  <c r="V5" i="9"/>
  <c r="U5" i="9"/>
  <c r="T5" i="9"/>
  <c r="S5" i="9"/>
  <c r="R5" i="9"/>
  <c r="Q5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W4" i="9"/>
  <c r="V4" i="9"/>
  <c r="U4" i="9"/>
  <c r="T4" i="9"/>
  <c r="S4" i="9"/>
  <c r="R4" i="9"/>
  <c r="Q4" i="9"/>
  <c r="P4" i="9"/>
  <c r="O4" i="9"/>
  <c r="N4" i="9"/>
  <c r="M4" i="9"/>
  <c r="L4" i="9"/>
  <c r="K4" i="9"/>
  <c r="J4" i="9"/>
  <c r="I4" i="9"/>
  <c r="H4" i="9"/>
  <c r="G4" i="9"/>
  <c r="F4" i="9"/>
  <c r="E4" i="9"/>
  <c r="D4" i="9"/>
  <c r="C4" i="9"/>
  <c r="W3" i="9"/>
  <c r="V3" i="9"/>
  <c r="U3" i="9"/>
  <c r="T3" i="9"/>
  <c r="S3" i="9"/>
  <c r="R3" i="9"/>
  <c r="Q3" i="9"/>
  <c r="P3" i="9"/>
  <c r="O3" i="9"/>
  <c r="N3" i="9"/>
  <c r="M3" i="9"/>
  <c r="L3" i="9"/>
  <c r="K3" i="9"/>
  <c r="J3" i="9"/>
  <c r="I3" i="9"/>
  <c r="H3" i="9"/>
  <c r="G3" i="9"/>
  <c r="F3" i="9"/>
  <c r="E3" i="9"/>
  <c r="D3" i="9"/>
  <c r="C3" i="9"/>
  <c r="K8" i="7"/>
  <c r="J8" i="7"/>
  <c r="I8" i="7"/>
  <c r="H8" i="7"/>
  <c r="K7" i="7"/>
  <c r="J7" i="7"/>
  <c r="I7" i="7"/>
  <c r="H7" i="7"/>
  <c r="K6" i="7"/>
  <c r="J6" i="7"/>
  <c r="I6" i="7"/>
  <c r="H6" i="7"/>
  <c r="Y28" i="6"/>
  <c r="X28" i="6"/>
  <c r="W28" i="6"/>
  <c r="V28" i="6"/>
  <c r="U28" i="6"/>
  <c r="T28" i="6"/>
  <c r="S28" i="6"/>
  <c r="R28" i="6"/>
  <c r="Q28" i="6"/>
  <c r="P28" i="6"/>
  <c r="O28" i="6"/>
  <c r="N28" i="6"/>
  <c r="M28" i="6"/>
  <c r="L28" i="6"/>
  <c r="K28" i="6"/>
  <c r="J28" i="6"/>
  <c r="I28" i="6"/>
  <c r="H28" i="6"/>
  <c r="G28" i="6"/>
  <c r="F28" i="6"/>
  <c r="E28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G27" i="6"/>
  <c r="F27" i="6"/>
  <c r="E27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J24" i="6"/>
  <c r="I24" i="6"/>
  <c r="H24" i="6"/>
  <c r="G24" i="6"/>
  <c r="F24" i="6"/>
  <c r="E24" i="6"/>
  <c r="AE8" i="6" s="1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J23" i="6"/>
  <c r="I23" i="6"/>
  <c r="H23" i="6"/>
  <c r="G23" i="6"/>
  <c r="F23" i="6"/>
  <c r="E23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G22" i="6"/>
  <c r="F22" i="6"/>
  <c r="E22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F21" i="6"/>
  <c r="E21" i="6"/>
  <c r="Y20" i="6"/>
  <c r="X20" i="6"/>
  <c r="W20" i="6"/>
  <c r="V20" i="6"/>
  <c r="U20" i="6"/>
  <c r="T20" i="6"/>
  <c r="S20" i="6"/>
  <c r="R20" i="6"/>
  <c r="Q20" i="6"/>
  <c r="P20" i="6"/>
  <c r="O20" i="6"/>
  <c r="N20" i="6"/>
  <c r="M20" i="6"/>
  <c r="L20" i="6"/>
  <c r="K20" i="6"/>
  <c r="J20" i="6"/>
  <c r="I20" i="6"/>
  <c r="H20" i="6"/>
  <c r="G20" i="6"/>
  <c r="F20" i="6"/>
  <c r="E20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H19" i="6"/>
  <c r="G19" i="6"/>
  <c r="F19" i="6"/>
  <c r="E19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H17" i="6"/>
  <c r="G17" i="6"/>
  <c r="F17" i="6"/>
  <c r="E17" i="6"/>
  <c r="AA14" i="6"/>
  <c r="AA13" i="6"/>
  <c r="AA12" i="6"/>
  <c r="AA11" i="6"/>
  <c r="AA10" i="6"/>
  <c r="AA9" i="6"/>
  <c r="AA8" i="6"/>
  <c r="AA7" i="6"/>
  <c r="AA6" i="6"/>
  <c r="AA5" i="6"/>
  <c r="AA4" i="6"/>
  <c r="AA3" i="6"/>
  <c r="F2" i="6"/>
  <c r="G2" i="6" s="1"/>
  <c r="H2" i="6" s="1"/>
  <c r="I2" i="6" s="1"/>
  <c r="J2" i="6" s="1"/>
  <c r="K2" i="6" s="1"/>
  <c r="L2" i="6" s="1"/>
  <c r="M2" i="6" s="1"/>
  <c r="N2" i="6" s="1"/>
  <c r="O2" i="6" s="1"/>
  <c r="P2" i="6" s="1"/>
  <c r="Q2" i="6" s="1"/>
  <c r="R2" i="6" s="1"/>
  <c r="S2" i="6" s="1"/>
  <c r="T2" i="6" s="1"/>
  <c r="U2" i="6" s="1"/>
  <c r="V2" i="6" s="1"/>
  <c r="W2" i="6" s="1"/>
  <c r="X2" i="6" s="1"/>
  <c r="Y2" i="6" s="1"/>
  <c r="AD6" i="6" l="1"/>
  <c r="S31" i="6" s="1"/>
  <c r="Q9" i="9" s="1"/>
  <c r="AE5" i="6"/>
  <c r="M31" i="6"/>
  <c r="K9" i="9" s="1"/>
  <c r="L31" i="6"/>
  <c r="J9" i="9" s="1"/>
  <c r="AE7" i="6"/>
  <c r="AD7" i="6"/>
  <c r="H36" i="6" s="1"/>
  <c r="F10" i="10" s="1"/>
  <c r="AE6" i="6"/>
  <c r="K31" i="6" s="1"/>
  <c r="I9" i="9" s="1"/>
  <c r="M39" i="6"/>
  <c r="K9" i="11" s="1"/>
  <c r="AD5" i="6"/>
  <c r="F38" i="6" s="1"/>
  <c r="R35" i="6"/>
  <c r="P9" i="10" s="1"/>
  <c r="I31" i="6"/>
  <c r="G9" i="9" s="1"/>
  <c r="Y31" i="6"/>
  <c r="W9" i="9" s="1"/>
  <c r="S34" i="6"/>
  <c r="T30" i="6"/>
  <c r="G31" i="6"/>
  <c r="E9" i="9" s="1"/>
  <c r="AD8" i="6"/>
  <c r="G41" i="6" s="1"/>
  <c r="E11" i="11" s="1"/>
  <c r="S35" i="6"/>
  <c r="Q9" i="10" s="1"/>
  <c r="L38" i="6"/>
  <c r="T38" i="6"/>
  <c r="O39" i="6"/>
  <c r="M9" i="11" s="1"/>
  <c r="Q39" i="6"/>
  <c r="O9" i="11" s="1"/>
  <c r="M30" i="6"/>
  <c r="U30" i="6"/>
  <c r="X31" i="6"/>
  <c r="V9" i="9" s="1"/>
  <c r="N41" i="6"/>
  <c r="L11" i="11" s="1"/>
  <c r="G35" i="6"/>
  <c r="E9" i="10" s="1"/>
  <c r="W35" i="6"/>
  <c r="U9" i="10" s="1"/>
  <c r="T34" i="6"/>
  <c r="O35" i="6"/>
  <c r="M9" i="10" s="1"/>
  <c r="M34" i="6"/>
  <c r="U34" i="6"/>
  <c r="H35" i="6"/>
  <c r="F9" i="10" s="1"/>
  <c r="P35" i="6"/>
  <c r="N9" i="10" s="1"/>
  <c r="Q38" i="6"/>
  <c r="Y38" i="6"/>
  <c r="Y35" i="6"/>
  <c r="W9" i="10" s="1"/>
  <c r="K41" i="6"/>
  <c r="I11" i="11" s="1"/>
  <c r="F34" i="6"/>
  <c r="I35" i="6"/>
  <c r="G9" i="10" s="1"/>
  <c r="Q35" i="6"/>
  <c r="O9" i="10" s="1"/>
  <c r="S41" i="6"/>
  <c r="Q11" i="11" s="1"/>
  <c r="G34" i="6"/>
  <c r="F39" i="6"/>
  <c r="D9" i="11" s="1"/>
  <c r="N39" i="6"/>
  <c r="L9" i="11" s="1"/>
  <c r="V39" i="6"/>
  <c r="T9" i="11" s="1"/>
  <c r="T41" i="6"/>
  <c r="R11" i="11" s="1"/>
  <c r="I34" i="6"/>
  <c r="Y34" i="6"/>
  <c r="M38" i="6"/>
  <c r="U38" i="6"/>
  <c r="H39" i="6"/>
  <c r="F9" i="11" s="1"/>
  <c r="P39" i="6"/>
  <c r="N9" i="11" s="1"/>
  <c r="X39" i="6"/>
  <c r="V9" i="11" s="1"/>
  <c r="N36" i="6" l="1"/>
  <c r="L10" i="10" s="1"/>
  <c r="T32" i="6"/>
  <c r="R10" i="9" s="1"/>
  <c r="T31" i="6"/>
  <c r="R9" i="9" s="1"/>
  <c r="N40" i="6"/>
  <c r="L10" i="11" s="1"/>
  <c r="O36" i="6"/>
  <c r="M10" i="10" s="1"/>
  <c r="E35" i="6"/>
  <c r="C9" i="10" s="1"/>
  <c r="K35" i="6"/>
  <c r="I9" i="10" s="1"/>
  <c r="M40" i="6"/>
  <c r="K10" i="11" s="1"/>
  <c r="H32" i="6"/>
  <c r="F10" i="9" s="1"/>
  <c r="Y39" i="6"/>
  <c r="W9" i="11" s="1"/>
  <c r="V30" i="6"/>
  <c r="L35" i="6"/>
  <c r="J9" i="10" s="1"/>
  <c r="E40" i="6"/>
  <c r="E32" i="6"/>
  <c r="C10" i="9" s="1"/>
  <c r="U36" i="6"/>
  <c r="S10" i="10" s="1"/>
  <c r="J41" i="6"/>
  <c r="H11" i="11" s="1"/>
  <c r="K39" i="6"/>
  <c r="I9" i="11" s="1"/>
  <c r="T35" i="6"/>
  <c r="R9" i="10" s="1"/>
  <c r="W39" i="6"/>
  <c r="U9" i="11" s="1"/>
  <c r="X34" i="6"/>
  <c r="R39" i="6"/>
  <c r="P9" i="11" s="1"/>
  <c r="P38" i="6"/>
  <c r="N8" i="11" s="1"/>
  <c r="V38" i="6"/>
  <c r="J39" i="6"/>
  <c r="H9" i="11" s="1"/>
  <c r="L39" i="6"/>
  <c r="J9" i="11" s="1"/>
  <c r="Q31" i="6"/>
  <c r="O9" i="9" s="1"/>
  <c r="J31" i="6"/>
  <c r="H9" i="9" s="1"/>
  <c r="X40" i="6"/>
  <c r="V10" i="11" s="1"/>
  <c r="P31" i="6"/>
  <c r="N9" i="9" s="1"/>
  <c r="G39" i="6"/>
  <c r="E9" i="11" s="1"/>
  <c r="R32" i="6"/>
  <c r="P10" i="9" s="1"/>
  <c r="L40" i="6"/>
  <c r="J10" i="11" s="1"/>
  <c r="F35" i="6"/>
  <c r="D9" i="10" s="1"/>
  <c r="T39" i="6"/>
  <c r="R9" i="11" s="1"/>
  <c r="L32" i="6"/>
  <c r="J10" i="9" s="1"/>
  <c r="X35" i="6"/>
  <c r="V9" i="10" s="1"/>
  <c r="S39" i="6"/>
  <c r="Q9" i="11" s="1"/>
  <c r="H31" i="6"/>
  <c r="F9" i="9" s="1"/>
  <c r="O31" i="6"/>
  <c r="M9" i="9" s="1"/>
  <c r="N38" i="6"/>
  <c r="L8" i="11" s="1"/>
  <c r="N35" i="6"/>
  <c r="L9" i="10" s="1"/>
  <c r="U31" i="6"/>
  <c r="S9" i="9" s="1"/>
  <c r="S8" i="11"/>
  <c r="W8" i="11"/>
  <c r="S8" i="10"/>
  <c r="R8" i="10"/>
  <c r="G33" i="6"/>
  <c r="E11" i="9" s="1"/>
  <c r="T8" i="11"/>
  <c r="L41" i="6"/>
  <c r="J11" i="11" s="1"/>
  <c r="M41" i="6"/>
  <c r="K11" i="11" s="1"/>
  <c r="J8" i="11"/>
  <c r="X36" i="6"/>
  <c r="V10" i="10" s="1"/>
  <c r="Y32" i="6"/>
  <c r="W10" i="9" s="1"/>
  <c r="Y30" i="6"/>
  <c r="Q30" i="6"/>
  <c r="I30" i="6"/>
  <c r="K38" i="6"/>
  <c r="J38" i="6"/>
  <c r="R30" i="6"/>
  <c r="H38" i="6"/>
  <c r="P30" i="6"/>
  <c r="X30" i="6"/>
  <c r="K30" i="6"/>
  <c r="J30" i="6"/>
  <c r="S30" i="6"/>
  <c r="H30" i="6"/>
  <c r="X38" i="6"/>
  <c r="W38" i="6"/>
  <c r="K37" i="6"/>
  <c r="I11" i="10" s="1"/>
  <c r="Y33" i="6"/>
  <c r="W11" i="9" s="1"/>
  <c r="G30" i="6"/>
  <c r="K34" i="6"/>
  <c r="E38" i="6"/>
  <c r="Y40" i="6"/>
  <c r="W10" i="11" s="1"/>
  <c r="E36" i="6"/>
  <c r="W37" i="6"/>
  <c r="U11" i="10" s="1"/>
  <c r="O37" i="6"/>
  <c r="M11" i="10" s="1"/>
  <c r="I38" i="6"/>
  <c r="E34" i="6"/>
  <c r="M37" i="6"/>
  <c r="K11" i="10" s="1"/>
  <c r="V33" i="6"/>
  <c r="T11" i="9" s="1"/>
  <c r="E30" i="6"/>
  <c r="E41" i="6"/>
  <c r="Y37" i="6"/>
  <c r="W11" i="10" s="1"/>
  <c r="P34" i="6"/>
  <c r="W31" i="6"/>
  <c r="U9" i="9" s="1"/>
  <c r="O38" i="6"/>
  <c r="U35" i="6"/>
  <c r="S9" i="10" s="1"/>
  <c r="Q32" i="6"/>
  <c r="O10" i="9" s="1"/>
  <c r="X41" i="6"/>
  <c r="V11" i="11" s="1"/>
  <c r="K33" i="6"/>
  <c r="I11" i="9" s="1"/>
  <c r="L37" i="6"/>
  <c r="J11" i="10" s="1"/>
  <c r="N30" i="6"/>
  <c r="W41" i="6"/>
  <c r="U11" i="11" s="1"/>
  <c r="P33" i="6"/>
  <c r="N11" i="9" s="1"/>
  <c r="E39" i="6"/>
  <c r="F31" i="6"/>
  <c r="D9" i="9" s="1"/>
  <c r="M62" i="6"/>
  <c r="K8" i="11"/>
  <c r="M54" i="6"/>
  <c r="M36" i="6"/>
  <c r="K10" i="10" s="1"/>
  <c r="P40" i="6"/>
  <c r="N10" i="11" s="1"/>
  <c r="H40" i="6"/>
  <c r="F10" i="11" s="1"/>
  <c r="O8" i="11"/>
  <c r="K8" i="10"/>
  <c r="V8" i="10"/>
  <c r="X57" i="6"/>
  <c r="S40" i="6"/>
  <c r="Q10" i="11" s="1"/>
  <c r="R37" i="6"/>
  <c r="P11" i="10" s="1"/>
  <c r="Q40" i="6"/>
  <c r="O10" i="11" s="1"/>
  <c r="W34" i="6"/>
  <c r="G37" i="6"/>
  <c r="E11" i="10" s="1"/>
  <c r="S36" i="6"/>
  <c r="Q10" i="10" s="1"/>
  <c r="R36" i="6"/>
  <c r="P10" i="10" s="1"/>
  <c r="S32" i="6"/>
  <c r="Q10" i="9" s="1"/>
  <c r="Q36" i="6"/>
  <c r="O10" i="10" s="1"/>
  <c r="R40" i="6"/>
  <c r="P10" i="11" s="1"/>
  <c r="Q37" i="6"/>
  <c r="O11" i="10" s="1"/>
  <c r="H34" i="6"/>
  <c r="T37" i="6"/>
  <c r="R11" i="10" s="1"/>
  <c r="W33" i="6"/>
  <c r="U11" i="9" s="1"/>
  <c r="I32" i="6"/>
  <c r="G10" i="9" s="1"/>
  <c r="Y36" i="6"/>
  <c r="W10" i="10" s="1"/>
  <c r="P32" i="6"/>
  <c r="N10" i="9" s="1"/>
  <c r="V35" i="6"/>
  <c r="T9" i="10" s="1"/>
  <c r="R34" i="6"/>
  <c r="U40" i="6"/>
  <c r="S10" i="11" s="1"/>
  <c r="T40" i="6"/>
  <c r="R10" i="11" s="1"/>
  <c r="H33" i="6"/>
  <c r="F11" i="9" s="1"/>
  <c r="E31" i="6"/>
  <c r="V31" i="6"/>
  <c r="T9" i="9" s="1"/>
  <c r="G8" i="10"/>
  <c r="S8" i="9"/>
  <c r="U41" i="6"/>
  <c r="S11" i="11" s="1"/>
  <c r="T62" i="6"/>
  <c r="R8" i="11"/>
  <c r="N62" i="6"/>
  <c r="C10" i="11"/>
  <c r="V37" i="6"/>
  <c r="T11" i="10" s="1"/>
  <c r="K8" i="9"/>
  <c r="J32" i="6"/>
  <c r="H10" i="9" s="1"/>
  <c r="K40" i="6"/>
  <c r="I10" i="11" s="1"/>
  <c r="J37" i="6"/>
  <c r="H11" i="10" s="1"/>
  <c r="I40" i="6"/>
  <c r="G10" i="11" s="1"/>
  <c r="O34" i="6"/>
  <c r="V34" i="6"/>
  <c r="K36" i="6"/>
  <c r="I10" i="10" s="1"/>
  <c r="U37" i="6"/>
  <c r="S11" i="10" s="1"/>
  <c r="K32" i="6"/>
  <c r="I10" i="9" s="1"/>
  <c r="W30" i="6"/>
  <c r="J40" i="6"/>
  <c r="H10" i="11" s="1"/>
  <c r="V36" i="6"/>
  <c r="T10" i="10" s="1"/>
  <c r="U33" i="6"/>
  <c r="S11" i="9" s="1"/>
  <c r="I36" i="6"/>
  <c r="G10" i="10" s="1"/>
  <c r="R38" i="6"/>
  <c r="X33" i="6"/>
  <c r="V11" i="9" s="1"/>
  <c r="O33" i="6"/>
  <c r="M11" i="9" s="1"/>
  <c r="G38" i="6"/>
  <c r="I39" i="6"/>
  <c r="G9" i="11" s="1"/>
  <c r="R31" i="6"/>
  <c r="P9" i="9" s="1"/>
  <c r="U39" i="6"/>
  <c r="S9" i="11" s="1"/>
  <c r="N31" i="6"/>
  <c r="L9" i="9" s="1"/>
  <c r="W8" i="10"/>
  <c r="S33" i="6"/>
  <c r="Q11" i="9" s="1"/>
  <c r="M33" i="6"/>
  <c r="K11" i="9" s="1"/>
  <c r="R8" i="9"/>
  <c r="Q8" i="10"/>
  <c r="E8" i="10"/>
  <c r="E37" i="6"/>
  <c r="T36" i="6"/>
  <c r="R10" i="10" s="1"/>
  <c r="U32" i="6"/>
  <c r="S10" i="9" s="1"/>
  <c r="Q41" i="6"/>
  <c r="O11" i="11" s="1"/>
  <c r="M32" i="6"/>
  <c r="K10" i="9" s="1"/>
  <c r="S37" i="6"/>
  <c r="Q11" i="10" s="1"/>
  <c r="Q34" i="6"/>
  <c r="T33" i="6"/>
  <c r="R11" i="9" s="1"/>
  <c r="N34" i="6"/>
  <c r="R41" i="6"/>
  <c r="P11" i="11" s="1"/>
  <c r="J36" i="6"/>
  <c r="H10" i="10" s="1"/>
  <c r="L34" i="6"/>
  <c r="P36" i="6"/>
  <c r="N10" i="10" s="1"/>
  <c r="F36" i="6"/>
  <c r="D10" i="10" s="1"/>
  <c r="E33" i="6"/>
  <c r="L30" i="6"/>
  <c r="O41" i="6"/>
  <c r="M11" i="11" s="1"/>
  <c r="S38" i="6"/>
  <c r="X32" i="6"/>
  <c r="V10" i="9" s="1"/>
  <c r="O30" i="6"/>
  <c r="I41" i="6"/>
  <c r="G11" i="11" s="1"/>
  <c r="F30" i="6"/>
  <c r="W40" i="6"/>
  <c r="U10" i="11" s="1"/>
  <c r="O40" i="6"/>
  <c r="M10" i="11" s="1"/>
  <c r="O32" i="6"/>
  <c r="M10" i="9" s="1"/>
  <c r="W32" i="6"/>
  <c r="U10" i="9" s="1"/>
  <c r="V40" i="6"/>
  <c r="T10" i="11" s="1"/>
  <c r="N32" i="6"/>
  <c r="L10" i="9" s="1"/>
  <c r="G36" i="6"/>
  <c r="E10" i="10" s="1"/>
  <c r="G40" i="6"/>
  <c r="E10" i="11" s="1"/>
  <c r="F40" i="6"/>
  <c r="D10" i="11" s="1"/>
  <c r="G32" i="6"/>
  <c r="E10" i="9" s="1"/>
  <c r="W36" i="6"/>
  <c r="U10" i="10" s="1"/>
  <c r="L36" i="6"/>
  <c r="J10" i="10" s="1"/>
  <c r="V32" i="6"/>
  <c r="T10" i="9" s="1"/>
  <c r="F32" i="6"/>
  <c r="D10" i="9" s="1"/>
  <c r="M35" i="6"/>
  <c r="K9" i="10" s="1"/>
  <c r="J34" i="6"/>
  <c r="J35" i="6"/>
  <c r="H9" i="10" s="1"/>
  <c r="D8" i="10"/>
  <c r="F37" i="6"/>
  <c r="D11" i="10" s="1"/>
  <c r="L33" i="6"/>
  <c r="J11" i="9" s="1"/>
  <c r="N37" i="6"/>
  <c r="L11" i="10" s="1"/>
  <c r="R33" i="6"/>
  <c r="P11" i="9" s="1"/>
  <c r="J33" i="6"/>
  <c r="H11" i="9" s="1"/>
  <c r="F41" i="6"/>
  <c r="D11" i="11" s="1"/>
  <c r="N33" i="6"/>
  <c r="L11" i="9" s="1"/>
  <c r="X37" i="6"/>
  <c r="V11" i="10" s="1"/>
  <c r="I33" i="6"/>
  <c r="G11" i="9" s="1"/>
  <c r="Y41" i="6"/>
  <c r="W11" i="11" s="1"/>
  <c r="V41" i="6"/>
  <c r="T11" i="11" s="1"/>
  <c r="I37" i="6"/>
  <c r="G11" i="10" s="1"/>
  <c r="H41" i="6"/>
  <c r="F11" i="11" s="1"/>
  <c r="Q33" i="6"/>
  <c r="O11" i="9" s="1"/>
  <c r="H37" i="6"/>
  <c r="F11" i="10" s="1"/>
  <c r="F33" i="6"/>
  <c r="D11" i="9" s="1"/>
  <c r="P37" i="6"/>
  <c r="N11" i="10" s="1"/>
  <c r="D8" i="11"/>
  <c r="P41" i="6"/>
  <c r="N11" i="11" s="1"/>
  <c r="T8" i="9"/>
  <c r="V56" i="6" l="1"/>
  <c r="M52" i="6"/>
  <c r="T54" i="6"/>
  <c r="T57" i="6"/>
  <c r="V52" i="6"/>
  <c r="Y54" i="6"/>
  <c r="F54" i="6"/>
  <c r="T52" i="6"/>
  <c r="N54" i="6"/>
  <c r="U60" i="6"/>
  <c r="F58" i="6"/>
  <c r="T56" i="6"/>
  <c r="N58" i="6"/>
  <c r="M58" i="6"/>
  <c r="T53" i="6"/>
  <c r="AA35" i="6"/>
  <c r="G57" i="6"/>
  <c r="O57" i="6"/>
  <c r="M8" i="10"/>
  <c r="O53" i="6"/>
  <c r="O61" i="6"/>
  <c r="M56" i="6"/>
  <c r="I53" i="6"/>
  <c r="M61" i="6"/>
  <c r="N52" i="6"/>
  <c r="L8" i="9"/>
  <c r="N60" i="6"/>
  <c r="N56" i="6"/>
  <c r="N8" i="10"/>
  <c r="P53" i="6"/>
  <c r="P57" i="6"/>
  <c r="P61" i="6"/>
  <c r="N8" i="9"/>
  <c r="P60" i="6"/>
  <c r="P56" i="6"/>
  <c r="P52" i="6"/>
  <c r="AA32" i="6"/>
  <c r="Y62" i="6"/>
  <c r="F52" i="6"/>
  <c r="D8" i="9"/>
  <c r="F60" i="6"/>
  <c r="F56" i="6"/>
  <c r="S57" i="6"/>
  <c r="F61" i="6"/>
  <c r="S53" i="6"/>
  <c r="AA40" i="6"/>
  <c r="C9" i="9"/>
  <c r="AA31" i="6"/>
  <c r="X61" i="6"/>
  <c r="Q62" i="6"/>
  <c r="AA41" i="6"/>
  <c r="C11" i="11"/>
  <c r="C10" i="10"/>
  <c r="AA36" i="6"/>
  <c r="V8" i="11"/>
  <c r="X58" i="6"/>
  <c r="X54" i="6"/>
  <c r="X62" i="6"/>
  <c r="R60" i="6"/>
  <c r="R56" i="6"/>
  <c r="P8" i="9"/>
  <c r="R52" i="6"/>
  <c r="L54" i="6"/>
  <c r="V54" i="6"/>
  <c r="T61" i="6"/>
  <c r="Y58" i="6"/>
  <c r="V57" i="6"/>
  <c r="T8" i="10"/>
  <c r="V53" i="6"/>
  <c r="V61" i="6"/>
  <c r="I58" i="6"/>
  <c r="I54" i="6"/>
  <c r="I62" i="6"/>
  <c r="G8" i="11"/>
  <c r="O52" i="6"/>
  <c r="M8" i="9"/>
  <c r="O56" i="6"/>
  <c r="O60" i="6"/>
  <c r="F8" i="11"/>
  <c r="H58" i="6"/>
  <c r="H54" i="6"/>
  <c r="H62" i="6"/>
  <c r="S54" i="6"/>
  <c r="Q8" i="11"/>
  <c r="S58" i="6"/>
  <c r="S62" i="6"/>
  <c r="Y61" i="6"/>
  <c r="G62" i="6"/>
  <c r="E8" i="11"/>
  <c r="G58" i="6"/>
  <c r="G54" i="6"/>
  <c r="W52" i="6"/>
  <c r="U8" i="9"/>
  <c r="W56" i="6"/>
  <c r="W60" i="6"/>
  <c r="U52" i="6"/>
  <c r="X53" i="6"/>
  <c r="Q54" i="6"/>
  <c r="E56" i="6"/>
  <c r="E52" i="6"/>
  <c r="C8" i="9"/>
  <c r="E60" i="6"/>
  <c r="AA30" i="6"/>
  <c r="F8" i="9"/>
  <c r="H60" i="6"/>
  <c r="H56" i="6"/>
  <c r="H52" i="6"/>
  <c r="J54" i="6"/>
  <c r="H8" i="11"/>
  <c r="J62" i="6"/>
  <c r="J58" i="6"/>
  <c r="L58" i="6"/>
  <c r="V58" i="6"/>
  <c r="U53" i="6"/>
  <c r="U58" i="6"/>
  <c r="Y60" i="6"/>
  <c r="Y52" i="6"/>
  <c r="W8" i="9"/>
  <c r="Y56" i="6"/>
  <c r="N57" i="6"/>
  <c r="L8" i="10"/>
  <c r="N53" i="6"/>
  <c r="N61" i="6"/>
  <c r="AA37" i="6"/>
  <c r="C11" i="10"/>
  <c r="S61" i="6"/>
  <c r="P62" i="6"/>
  <c r="U56" i="6"/>
  <c r="Q58" i="6"/>
  <c r="E62" i="6"/>
  <c r="C8" i="11"/>
  <c r="E54" i="6"/>
  <c r="AA38" i="6"/>
  <c r="E58" i="6"/>
  <c r="S60" i="6"/>
  <c r="S56" i="6"/>
  <c r="Q8" i="9"/>
  <c r="S52" i="6"/>
  <c r="K54" i="6"/>
  <c r="I8" i="11"/>
  <c r="K58" i="6"/>
  <c r="K62" i="6"/>
  <c r="U54" i="6"/>
  <c r="J61" i="6"/>
  <c r="H8" i="10"/>
  <c r="J57" i="6"/>
  <c r="J53" i="6"/>
  <c r="I57" i="6"/>
  <c r="W62" i="6"/>
  <c r="U8" i="11"/>
  <c r="W58" i="6"/>
  <c r="W54" i="6"/>
  <c r="F57" i="6"/>
  <c r="L56" i="6"/>
  <c r="L52" i="6"/>
  <c r="J8" i="9"/>
  <c r="L60" i="6"/>
  <c r="G61" i="6"/>
  <c r="T60" i="6"/>
  <c r="Y57" i="6"/>
  <c r="M60" i="6"/>
  <c r="P54" i="6"/>
  <c r="T58" i="6"/>
  <c r="F8" i="10"/>
  <c r="H53" i="6"/>
  <c r="H61" i="6"/>
  <c r="H57" i="6"/>
  <c r="W57" i="6"/>
  <c r="U8" i="10"/>
  <c r="W53" i="6"/>
  <c r="W61" i="6"/>
  <c r="M53" i="6"/>
  <c r="C9" i="11"/>
  <c r="AA39" i="6"/>
  <c r="K61" i="6"/>
  <c r="I8" i="10"/>
  <c r="K53" i="6"/>
  <c r="K57" i="6"/>
  <c r="J60" i="6"/>
  <c r="J56" i="6"/>
  <c r="H8" i="9"/>
  <c r="J52" i="6"/>
  <c r="I60" i="6"/>
  <c r="I52" i="6"/>
  <c r="I56" i="6"/>
  <c r="G8" i="9"/>
  <c r="L62" i="6"/>
  <c r="V62" i="6"/>
  <c r="U57" i="6"/>
  <c r="M57" i="6"/>
  <c r="V8" i="9"/>
  <c r="X60" i="6"/>
  <c r="X52" i="6"/>
  <c r="X56" i="6"/>
  <c r="L61" i="6"/>
  <c r="L57" i="6"/>
  <c r="J8" i="10"/>
  <c r="L53" i="6"/>
  <c r="F53" i="6"/>
  <c r="V60" i="6"/>
  <c r="F62" i="6"/>
  <c r="C11" i="9"/>
  <c r="AA33" i="6"/>
  <c r="Q53" i="6"/>
  <c r="Q57" i="6"/>
  <c r="Q61" i="6"/>
  <c r="O8" i="10"/>
  <c r="G53" i="6"/>
  <c r="Y53" i="6"/>
  <c r="R54" i="6"/>
  <c r="P8" i="11"/>
  <c r="R62" i="6"/>
  <c r="R58" i="6"/>
  <c r="P58" i="6"/>
  <c r="I61" i="6"/>
  <c r="R61" i="6"/>
  <c r="P8" i="10"/>
  <c r="R53" i="6"/>
  <c r="R57" i="6"/>
  <c r="O62" i="6"/>
  <c r="M8" i="11"/>
  <c r="O58" i="6"/>
  <c r="O54" i="6"/>
  <c r="E61" i="6"/>
  <c r="E57" i="6"/>
  <c r="C8" i="10"/>
  <c r="E53" i="6"/>
  <c r="AA34" i="6"/>
  <c r="G52" i="6"/>
  <c r="E8" i="9"/>
  <c r="G56" i="6"/>
  <c r="G60" i="6"/>
  <c r="K60" i="6"/>
  <c r="K56" i="6"/>
  <c r="K52" i="6"/>
  <c r="I8" i="9"/>
  <c r="Q60" i="6"/>
  <c r="Q52" i="6"/>
  <c r="O8" i="9"/>
  <c r="Q56" i="6"/>
  <c r="U61" i="6"/>
  <c r="U62" i="6"/>
  <c r="AA58" i="6" l="1"/>
  <c r="B24" i="7" s="1"/>
  <c r="AA60" i="6"/>
  <c r="E69" i="6"/>
  <c r="E73" i="6"/>
  <c r="E65" i="6"/>
  <c r="E67" i="6"/>
  <c r="B30" i="7" s="1"/>
  <c r="E71" i="6"/>
  <c r="B31" i="7" s="1"/>
  <c r="E75" i="6"/>
  <c r="B32" i="7" s="1"/>
  <c r="E70" i="6"/>
  <c r="B14" i="7" s="1"/>
  <c r="E66" i="6"/>
  <c r="B13" i="7" s="1"/>
  <c r="E74" i="6"/>
  <c r="B15" i="7" s="1"/>
  <c r="AA53" i="6"/>
  <c r="B6" i="7" s="1"/>
  <c r="AA56" i="6"/>
  <c r="AA61" i="6"/>
  <c r="B8" i="7" s="1"/>
  <c r="AA54" i="6"/>
  <c r="B23" i="7" s="1"/>
  <c r="AA52" i="6"/>
  <c r="AA62" i="6"/>
  <c r="B25" i="7" s="1"/>
  <c r="AA57" i="6"/>
  <c r="B7" i="7" s="1"/>
  <c r="C23" i="7" l="1"/>
  <c r="C6" i="7"/>
  <c r="C24" i="7"/>
  <c r="C7" i="7"/>
  <c r="C13" i="7"/>
  <c r="C30" i="7"/>
  <c r="C32" i="7"/>
  <c r="C15" i="7"/>
  <c r="C31" i="7"/>
  <c r="C14" i="7"/>
  <c r="C25" i="7"/>
  <c r="C8" i="7"/>
</calcChain>
</file>

<file path=xl/sharedStrings.xml><?xml version="1.0" encoding="utf-8"?>
<sst xmlns="http://schemas.openxmlformats.org/spreadsheetml/2006/main" count="319" uniqueCount="61">
  <si>
    <t>Ave</t>
  </si>
  <si>
    <t>-</t>
  </si>
  <si>
    <t>AT</t>
  </si>
  <si>
    <t>P/kWh</t>
  </si>
  <si>
    <t>P</t>
  </si>
  <si>
    <t>Global</t>
  </si>
  <si>
    <t>min</t>
  </si>
  <si>
    <t>max</t>
  </si>
  <si>
    <t>tonCO2/GWh</t>
  </si>
  <si>
    <t>%</t>
  </si>
  <si>
    <t>Q</t>
  </si>
  <si>
    <t>1 / P</t>
  </si>
  <si>
    <t>1 / CO</t>
  </si>
  <si>
    <t>Normalized (Global Min Max)</t>
  </si>
  <si>
    <t>α</t>
  </si>
  <si>
    <t>β</t>
  </si>
  <si>
    <t>δ</t>
  </si>
  <si>
    <t>ε</t>
  </si>
  <si>
    <t>Secretary 1</t>
  </si>
  <si>
    <t>Secretary 2</t>
  </si>
  <si>
    <t>Secretary 3</t>
  </si>
  <si>
    <t>Calculation Method 1</t>
  </si>
  <si>
    <t>W</t>
  </si>
  <si>
    <t>Calculation Method 2</t>
  </si>
  <si>
    <t>Method 1</t>
  </si>
  <si>
    <t>Method 2</t>
  </si>
  <si>
    <t>Remarks</t>
  </si>
  <si>
    <t>Transformation</t>
  </si>
  <si>
    <t>ave</t>
  </si>
  <si>
    <t>Property</t>
  </si>
  <si>
    <t>Policy</t>
  </si>
  <si>
    <t>Data</t>
  </si>
  <si>
    <t>Calculations</t>
  </si>
  <si>
    <t>Horizon</t>
  </si>
  <si>
    <t>Welfare</t>
  </si>
  <si>
    <t>alpha 𝛼</t>
  </si>
  <si>
    <t>beta 𝛽</t>
  </si>
  <si>
    <r>
      <t xml:space="preserve">delta </t>
    </r>
    <r>
      <rPr>
        <b/>
        <sz val="11"/>
        <color theme="0"/>
        <rFont val="Calibri"/>
        <family val="2"/>
      </rPr>
      <t>δ</t>
    </r>
  </si>
  <si>
    <r>
      <t xml:space="preserve">epsilon </t>
    </r>
    <r>
      <rPr>
        <b/>
        <sz val="11"/>
        <color theme="0"/>
        <rFont val="Calibri"/>
        <family val="2"/>
      </rPr>
      <t>ε</t>
    </r>
  </si>
  <si>
    <t>Case 1</t>
  </si>
  <si>
    <t>2020-2040</t>
  </si>
  <si>
    <t>Case 2</t>
  </si>
  <si>
    <t>2020-2030</t>
  </si>
  <si>
    <t>2031-2040</t>
  </si>
  <si>
    <t>Case 3</t>
  </si>
  <si>
    <t>2020-2025</t>
  </si>
  <si>
    <t>2026-2040</t>
  </si>
  <si>
    <t>Case 4</t>
  </si>
  <si>
    <t>2020-2035</t>
  </si>
  <si>
    <t>2036-2040</t>
  </si>
  <si>
    <t>Policy of 100% SCC</t>
  </si>
  <si>
    <t>Policy of 50% SCC</t>
  </si>
  <si>
    <t>S</t>
  </si>
  <si>
    <t>C</t>
  </si>
  <si>
    <t>1 / C</t>
  </si>
  <si>
    <t>W = AT^α (1/P)^β (1/C)^δ S^ε</t>
  </si>
  <si>
    <t>Market-based scenario</t>
  </si>
  <si>
    <t>Market-based scenario vs Policy of 100% SCC</t>
  </si>
  <si>
    <t>Market-based scenario vs Policy of 50% SCC</t>
  </si>
  <si>
    <t>Comparison Policy of 50% SCC vs Market-based scenario</t>
  </si>
  <si>
    <t>Comparison Policy of 100% SCC vs Market-based scenario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</si>
</sst>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7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3" fillId="0" borderId="0" xfId="0" applyFont="1"/>
    <xf numFmtId="165" fontId="0" fillId="0" borderId="1" xfId="0" applyNumberFormat="1" applyBorder="1" applyAlignment="1">
      <alignment vertical="center" wrapText="1"/>
    </xf>
    <xf numFmtId="165" fontId="0" fillId="0" borderId="1" xfId="0" applyNumberFormat="1" applyBorder="1" applyAlignment="1">
      <alignment horizontal="right" vertical="center" wrapText="1"/>
    </xf>
    <xf numFmtId="0" fontId="1" fillId="0" borderId="0" xfId="0" applyFont="1"/>
    <xf numFmtId="10" fontId="0" fillId="0" borderId="0" xfId="0" applyNumberFormat="1" applyFont="1" applyFill="1"/>
    <xf numFmtId="2" fontId="0" fillId="0" borderId="0" xfId="0" applyNumberFormat="1" applyFont="1" applyFill="1"/>
    <xf numFmtId="1" fontId="0" fillId="0" borderId="0" xfId="0" applyNumberFormat="1" applyFont="1" applyFill="1"/>
    <xf numFmtId="10" fontId="0" fillId="0" borderId="0" xfId="0" applyNumberFormat="1"/>
    <xf numFmtId="164" fontId="0" fillId="3" borderId="0" xfId="0" applyNumberFormat="1" applyFill="1"/>
    <xf numFmtId="0" fontId="0" fillId="2" borderId="0" xfId="0" applyFill="1"/>
    <xf numFmtId="0" fontId="6" fillId="0" borderId="0" xfId="0" applyFont="1"/>
    <xf numFmtId="10" fontId="0" fillId="0" borderId="0" xfId="1" applyNumberFormat="1" applyFont="1" applyFill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10" fontId="0" fillId="0" borderId="0" xfId="0" applyNumberFormat="1" applyFont="1" applyFill="1" applyBorder="1"/>
    <xf numFmtId="10" fontId="0" fillId="0" borderId="6" xfId="0" applyNumberFormat="1" applyFont="1" applyFill="1" applyBorder="1"/>
    <xf numFmtId="2" fontId="0" fillId="0" borderId="0" xfId="0" applyNumberFormat="1" applyFont="1" applyFill="1" applyBorder="1"/>
    <xf numFmtId="2" fontId="0" fillId="0" borderId="6" xfId="0" applyNumberFormat="1" applyFont="1" applyFill="1" applyBorder="1"/>
    <xf numFmtId="164" fontId="0" fillId="0" borderId="0" xfId="0" applyNumberFormat="1" applyFont="1" applyFill="1" applyBorder="1"/>
    <xf numFmtId="164" fontId="0" fillId="0" borderId="6" xfId="0" applyNumberFormat="1" applyFont="1" applyFill="1" applyBorder="1"/>
    <xf numFmtId="1" fontId="0" fillId="0" borderId="0" xfId="0" applyNumberFormat="1" applyFont="1" applyFill="1" applyBorder="1"/>
    <xf numFmtId="1" fontId="0" fillId="0" borderId="6" xfId="0" applyNumberFormat="1" applyFon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1" xfId="0" applyFont="1" applyBorder="1"/>
    <xf numFmtId="0" fontId="1" fillId="0" borderId="12" xfId="0" applyFont="1" applyBorder="1"/>
    <xf numFmtId="0" fontId="0" fillId="0" borderId="13" xfId="0" applyBorder="1"/>
    <xf numFmtId="10" fontId="0" fillId="2" borderId="0" xfId="0" applyNumberFormat="1" applyFont="1" applyFill="1" applyBorder="1"/>
    <xf numFmtId="10" fontId="0" fillId="2" borderId="14" xfId="0" applyNumberFormat="1" applyFont="1" applyFill="1" applyBorder="1"/>
    <xf numFmtId="2" fontId="0" fillId="2" borderId="0" xfId="0" applyNumberFormat="1" applyFont="1" applyFill="1" applyBorder="1"/>
    <xf numFmtId="2" fontId="0" fillId="2" borderId="14" xfId="0" applyNumberFormat="1" applyFont="1" applyFill="1" applyBorder="1"/>
    <xf numFmtId="1" fontId="0" fillId="2" borderId="0" xfId="0" applyNumberFormat="1" applyFont="1" applyFill="1" applyBorder="1"/>
    <xf numFmtId="1" fontId="0" fillId="2" borderId="14" xfId="0" applyNumberFormat="1" applyFont="1" applyFill="1" applyBorder="1"/>
    <xf numFmtId="0" fontId="0" fillId="0" borderId="15" xfId="0" applyBorder="1"/>
    <xf numFmtId="0" fontId="0" fillId="0" borderId="16" xfId="0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4" fillId="0" borderId="18" xfId="0" applyFont="1" applyBorder="1"/>
    <xf numFmtId="0" fontId="0" fillId="0" borderId="19" xfId="0" applyBorder="1"/>
    <xf numFmtId="10" fontId="0" fillId="0" borderId="19" xfId="0" applyNumberFormat="1" applyFont="1" applyFill="1" applyBorder="1"/>
    <xf numFmtId="10" fontId="0" fillId="0" borderId="20" xfId="0" applyNumberFormat="1" applyFont="1" applyFill="1" applyBorder="1"/>
    <xf numFmtId="0" fontId="4" fillId="0" borderId="21" xfId="0" applyFont="1" applyBorder="1"/>
    <xf numFmtId="2" fontId="0" fillId="0" borderId="22" xfId="0" applyNumberFormat="1" applyFont="1" applyFill="1" applyBorder="1"/>
    <xf numFmtId="1" fontId="0" fillId="0" borderId="22" xfId="0" applyNumberFormat="1" applyFont="1" applyFill="1" applyBorder="1"/>
    <xf numFmtId="10" fontId="0" fillId="0" borderId="22" xfId="0" applyNumberFormat="1" applyFont="1" applyFill="1" applyBorder="1"/>
    <xf numFmtId="0" fontId="0" fillId="0" borderId="21" xfId="0" applyBorder="1"/>
    <xf numFmtId="0" fontId="0" fillId="0" borderId="22" xfId="0" applyBorder="1"/>
    <xf numFmtId="10" fontId="0" fillId="3" borderId="0" xfId="0" applyNumberFormat="1" applyFont="1" applyFill="1" applyBorder="1"/>
    <xf numFmtId="10" fontId="0" fillId="3" borderId="22" xfId="0" applyNumberFormat="1" applyFont="1" applyFill="1" applyBorder="1"/>
    <xf numFmtId="0" fontId="2" fillId="0" borderId="0" xfId="0" applyFont="1" applyBorder="1"/>
    <xf numFmtId="0" fontId="3" fillId="0" borderId="21" xfId="0" applyFont="1" applyBorder="1"/>
    <xf numFmtId="164" fontId="0" fillId="0" borderId="0" xfId="0" applyNumberFormat="1" applyBorder="1"/>
    <xf numFmtId="164" fontId="0" fillId="0" borderId="22" xfId="0" applyNumberFormat="1" applyBorder="1"/>
    <xf numFmtId="164" fontId="0" fillId="3" borderId="0" xfId="0" applyNumberFormat="1" applyFill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3" fillId="0" borderId="11" xfId="0" applyFont="1" applyBorder="1"/>
    <xf numFmtId="0" fontId="0" fillId="0" borderId="26" xfId="0" applyBorder="1"/>
    <xf numFmtId="0" fontId="0" fillId="0" borderId="3" xfId="0" applyBorder="1"/>
    <xf numFmtId="0" fontId="0" fillId="0" borderId="27" xfId="0" applyBorder="1"/>
    <xf numFmtId="0" fontId="3" fillId="0" borderId="10" xfId="0" applyFont="1" applyBorder="1"/>
    <xf numFmtId="0" fontId="7" fillId="4" borderId="0" xfId="0" applyFont="1" applyFill="1"/>
    <xf numFmtId="11" fontId="0" fillId="2" borderId="0" xfId="0" applyNumberFormat="1" applyFill="1" applyAlignment="1">
      <alignment horizontal="center"/>
    </xf>
    <xf numFmtId="11" fontId="0" fillId="2" borderId="0" xfId="0" applyNumberFormat="1" applyFill="1"/>
    <xf numFmtId="0" fontId="0" fillId="2" borderId="0" xfId="0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'Figure 7_Trilemma Paper'!$A$4:$B$4</c:f>
              <c:strCache>
                <c:ptCount val="1"/>
                <c:pt idx="0">
                  <c:v>Policy of 100% SCC AT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Paper'!$C$4:$W$4</c:f>
              <c:numCache>
                <c:formatCode>0.00%</c:formatCode>
                <c:ptCount val="21"/>
                <c:pt idx="0">
                  <c:v>0.55125337783667339</c:v>
                </c:pt>
                <c:pt idx="1">
                  <c:v>0.71740618029187719</c:v>
                </c:pt>
                <c:pt idx="2">
                  <c:v>0.71824748552169138</c:v>
                </c:pt>
                <c:pt idx="3">
                  <c:v>0.71497300832277499</c:v>
                </c:pt>
                <c:pt idx="4">
                  <c:v>0.69555078684065719</c:v>
                </c:pt>
                <c:pt idx="5">
                  <c:v>0.68472012169245478</c:v>
                </c:pt>
                <c:pt idx="6">
                  <c:v>0.66756698799365766</c:v>
                </c:pt>
                <c:pt idx="7">
                  <c:v>0.64873304052693059</c:v>
                </c:pt>
                <c:pt idx="8">
                  <c:v>0.64585611059846648</c:v>
                </c:pt>
                <c:pt idx="9">
                  <c:v>0.64636332077701841</c:v>
                </c:pt>
                <c:pt idx="10">
                  <c:v>0.65452673784793558</c:v>
                </c:pt>
                <c:pt idx="11">
                  <c:v>0.65132414973910657</c:v>
                </c:pt>
                <c:pt idx="12">
                  <c:v>0.65407934200906703</c:v>
                </c:pt>
                <c:pt idx="13">
                  <c:v>0.65344523924841535</c:v>
                </c:pt>
                <c:pt idx="14">
                  <c:v>0.65427831948614568</c:v>
                </c:pt>
                <c:pt idx="15">
                  <c:v>0.65621379917242917</c:v>
                </c:pt>
                <c:pt idx="16">
                  <c:v>0.65652135071353201</c:v>
                </c:pt>
                <c:pt idx="17">
                  <c:v>0.65913812972191721</c:v>
                </c:pt>
                <c:pt idx="18">
                  <c:v>0.65736507707706848</c:v>
                </c:pt>
                <c:pt idx="19">
                  <c:v>0.66088063130295904</c:v>
                </c:pt>
                <c:pt idx="20">
                  <c:v>0.66240524363943709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B25D-47EB-8FA5-C0B49899536C}"/>
            </c:ext>
          </c:extLst>
        </c:ser>
        <c:ser>
          <c:idx val="1"/>
          <c:order val="1"/>
          <c:tx>
            <c:strRef>
              <c:f>'Figure 7_Trilemma Paper'!$A$5:$B$5</c:f>
              <c:strCache>
                <c:ptCount val="1"/>
                <c:pt idx="0">
                  <c:v>Market-based scenario AT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Paper'!$C$5:$W$5</c:f>
              <c:numCache>
                <c:formatCode>0.00%</c:formatCode>
                <c:ptCount val="21"/>
                <c:pt idx="0">
                  <c:v>0.54098629583087665</c:v>
                </c:pt>
                <c:pt idx="1">
                  <c:v>0.5225466938915706</c:v>
                </c:pt>
                <c:pt idx="2">
                  <c:v>0.48078028825486685</c:v>
                </c:pt>
                <c:pt idx="3">
                  <c:v>0.43327162642778</c:v>
                </c:pt>
                <c:pt idx="4">
                  <c:v>0.39909746246909134</c:v>
                </c:pt>
                <c:pt idx="5">
                  <c:v>0.3804784760617862</c:v>
                </c:pt>
                <c:pt idx="6">
                  <c:v>0.34394265185954453</c:v>
                </c:pt>
                <c:pt idx="7">
                  <c:v>0.32268203684137209</c:v>
                </c:pt>
                <c:pt idx="8">
                  <c:v>0.31115173639234739</c:v>
                </c:pt>
                <c:pt idx="9">
                  <c:v>0.3016878483976122</c:v>
                </c:pt>
                <c:pt idx="10">
                  <c:v>0.29649479094009001</c:v>
                </c:pt>
                <c:pt idx="11">
                  <c:v>0.29905930524722163</c:v>
                </c:pt>
                <c:pt idx="12">
                  <c:v>0.29453103538881226</c:v>
                </c:pt>
                <c:pt idx="13">
                  <c:v>0.28521489913426246</c:v>
                </c:pt>
                <c:pt idx="14">
                  <c:v>0.28371509166442938</c:v>
                </c:pt>
                <c:pt idx="15">
                  <c:v>0.29229761524256331</c:v>
                </c:pt>
                <c:pt idx="16">
                  <c:v>0.29208442812407581</c:v>
                </c:pt>
                <c:pt idx="17">
                  <c:v>0.28793594630978364</c:v>
                </c:pt>
                <c:pt idx="18">
                  <c:v>0.29099306869126368</c:v>
                </c:pt>
                <c:pt idx="19">
                  <c:v>0.29511078108630506</c:v>
                </c:pt>
                <c:pt idx="20">
                  <c:v>0.2908102423590937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B25D-47EB-8FA5-C0B498995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7864064"/>
        <c:axId val="237865984"/>
      </c:scatterChart>
      <c:valAx>
        <c:axId val="237864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65984"/>
        <c:crosses val="autoZero"/>
        <c:crossBetween val="midCat"/>
      </c:valAx>
      <c:valAx>
        <c:axId val="237865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640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'Figure 7_Trilemma Paper'!$A$6:$B$6</c:f>
              <c:strCache>
                <c:ptCount val="1"/>
                <c:pt idx="0">
                  <c:v>Policy of 100% SCC P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Paper'!$C$6:$W$6</c:f>
              <c:numCache>
                <c:formatCode>0.00</c:formatCode>
                <c:ptCount val="21"/>
                <c:pt idx="0">
                  <c:v>5.40471545208639</c:v>
                </c:pt>
                <c:pt idx="1">
                  <c:v>4.9909348177656705</c:v>
                </c:pt>
                <c:pt idx="2">
                  <c:v>4.1943883223382201</c:v>
                </c:pt>
                <c:pt idx="3">
                  <c:v>4.0092723195170201</c:v>
                </c:pt>
                <c:pt idx="4">
                  <c:v>3.7730201564632102</c:v>
                </c:pt>
                <c:pt idx="5">
                  <c:v>4.02926790568144</c:v>
                </c:pt>
                <c:pt idx="6">
                  <c:v>5.0105478118135496</c:v>
                </c:pt>
                <c:pt idx="7">
                  <c:v>5.1188522385147097</c:v>
                </c:pt>
                <c:pt idx="8">
                  <c:v>5.4098598720346498</c:v>
                </c:pt>
                <c:pt idx="9">
                  <c:v>5.4212792001770591</c:v>
                </c:pt>
                <c:pt idx="10">
                  <c:v>5.2205196580692803</c:v>
                </c:pt>
                <c:pt idx="11">
                  <c:v>5.38686325692992</c:v>
                </c:pt>
                <c:pt idx="12">
                  <c:v>5.5429697276667103</c:v>
                </c:pt>
                <c:pt idx="13">
                  <c:v>5.6629817736791903</c:v>
                </c:pt>
                <c:pt idx="14">
                  <c:v>5.63444930368866</c:v>
                </c:pt>
                <c:pt idx="15">
                  <c:v>5.8542459569813996</c:v>
                </c:pt>
                <c:pt idx="16">
                  <c:v>6.2036060087328098</c:v>
                </c:pt>
                <c:pt idx="17">
                  <c:v>6.3618810880416508</c:v>
                </c:pt>
                <c:pt idx="18">
                  <c:v>6.0897307937548995</c:v>
                </c:pt>
                <c:pt idx="19">
                  <c:v>6.3538813110360186</c:v>
                </c:pt>
                <c:pt idx="20">
                  <c:v>6.7362136381289108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416-4EC6-AD27-3E56F090A5BF}"/>
            </c:ext>
          </c:extLst>
        </c:ser>
        <c:ser>
          <c:idx val="1"/>
          <c:order val="1"/>
          <c:tx>
            <c:strRef>
              <c:f>'Figure 7_Trilemma Paper'!$A$7:$B$7</c:f>
              <c:strCache>
                <c:ptCount val="1"/>
                <c:pt idx="0">
                  <c:v>Market-based scenario P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Paper'!$C$7:$W$7</c:f>
              <c:numCache>
                <c:formatCode>0.00</c:formatCode>
                <c:ptCount val="21"/>
                <c:pt idx="0">
                  <c:v>3.3021267745970397</c:v>
                </c:pt>
                <c:pt idx="1">
                  <c:v>3.4408177352401497</c:v>
                </c:pt>
                <c:pt idx="2">
                  <c:v>3.3939207376497</c:v>
                </c:pt>
                <c:pt idx="3">
                  <c:v>3.59265187948027</c:v>
                </c:pt>
                <c:pt idx="4">
                  <c:v>3.5238918749364601</c:v>
                </c:pt>
                <c:pt idx="5">
                  <c:v>3.6959161592257601</c:v>
                </c:pt>
                <c:pt idx="6">
                  <c:v>3.6618676975081796</c:v>
                </c:pt>
                <c:pt idx="7">
                  <c:v>3.7189375099031601</c:v>
                </c:pt>
                <c:pt idx="8">
                  <c:v>3.9726815484114399</c:v>
                </c:pt>
                <c:pt idx="9">
                  <c:v>3.9416892327261097</c:v>
                </c:pt>
                <c:pt idx="10">
                  <c:v>3.8644147276930196</c:v>
                </c:pt>
                <c:pt idx="11">
                  <c:v>3.9330889933880999</c:v>
                </c:pt>
                <c:pt idx="12">
                  <c:v>3.9920543098302499</c:v>
                </c:pt>
                <c:pt idx="13">
                  <c:v>3.9097135854851399</c:v>
                </c:pt>
                <c:pt idx="14">
                  <c:v>3.8731113240685198</c:v>
                </c:pt>
                <c:pt idx="15">
                  <c:v>4.0701017494940306</c:v>
                </c:pt>
                <c:pt idx="16">
                  <c:v>3.9229910556246601</c:v>
                </c:pt>
                <c:pt idx="17">
                  <c:v>3.8282906751023003</c:v>
                </c:pt>
                <c:pt idx="18">
                  <c:v>3.9341540565296502</c:v>
                </c:pt>
                <c:pt idx="19">
                  <c:v>4.144142823138</c:v>
                </c:pt>
                <c:pt idx="20">
                  <c:v>3.7991726651451501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416-4EC6-AD27-3E56F090A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641152"/>
        <c:axId val="238643072"/>
      </c:scatterChart>
      <c:valAx>
        <c:axId val="238641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643072"/>
        <c:crosses val="autoZero"/>
        <c:crossBetween val="midCat"/>
      </c:valAx>
      <c:valAx>
        <c:axId val="238643072"/>
        <c:scaling>
          <c:orientation val="minMax"/>
          <c:max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Real 2018 P/kWH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6411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'Figure 7_Trilemma Paper'!$A$8:$B$8</c:f>
              <c:strCache>
                <c:ptCount val="1"/>
                <c:pt idx="0">
                  <c:v>Policy of 100% SCC C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Paper'!$C$8:$W$8</c:f>
              <c:numCache>
                <c:formatCode>0</c:formatCode>
                <c:ptCount val="21"/>
                <c:pt idx="0">
                  <c:v>656.68125537551396</c:v>
                </c:pt>
                <c:pt idx="1">
                  <c:v>512.12759930334619</c:v>
                </c:pt>
                <c:pt idx="2">
                  <c:v>498.68671581913605</c:v>
                </c:pt>
                <c:pt idx="3">
                  <c:v>479.21304136654169</c:v>
                </c:pt>
                <c:pt idx="4">
                  <c:v>486.71871277934383</c:v>
                </c:pt>
                <c:pt idx="5">
                  <c:v>480.30365405198904</c:v>
                </c:pt>
                <c:pt idx="6">
                  <c:v>478.97671903634256</c:v>
                </c:pt>
                <c:pt idx="7">
                  <c:v>474.97688906731543</c:v>
                </c:pt>
                <c:pt idx="8">
                  <c:v>468.81805113664143</c:v>
                </c:pt>
                <c:pt idx="9">
                  <c:v>462.89653358675321</c:v>
                </c:pt>
                <c:pt idx="10">
                  <c:v>446.86199469224357</c:v>
                </c:pt>
                <c:pt idx="11">
                  <c:v>439.13921257947607</c:v>
                </c:pt>
                <c:pt idx="12">
                  <c:v>429.00052882419982</c:v>
                </c:pt>
                <c:pt idx="13">
                  <c:v>423.13593546942195</c:v>
                </c:pt>
                <c:pt idx="14">
                  <c:v>415.82888947763939</c:v>
                </c:pt>
                <c:pt idx="15">
                  <c:v>407.72010726212426</c:v>
                </c:pt>
                <c:pt idx="16">
                  <c:v>402.14541171354438</c:v>
                </c:pt>
                <c:pt idx="17">
                  <c:v>395.93052880171808</c:v>
                </c:pt>
                <c:pt idx="18">
                  <c:v>394.04157827603694</c:v>
                </c:pt>
                <c:pt idx="19">
                  <c:v>387.78223148519106</c:v>
                </c:pt>
                <c:pt idx="20">
                  <c:v>380.38430848459797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D38-46BB-94D6-B47A6D97907F}"/>
            </c:ext>
          </c:extLst>
        </c:ser>
        <c:ser>
          <c:idx val="1"/>
          <c:order val="1"/>
          <c:tx>
            <c:strRef>
              <c:f>'Figure 7_Trilemma Paper'!$A$9:$B$9</c:f>
              <c:strCache>
                <c:ptCount val="1"/>
                <c:pt idx="0">
                  <c:v>Market-based scenario C</c:v>
                </c:pt>
              </c:strCache>
            </c:strRef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C000"/>
              </a:solidFill>
              <a:ln w="9525">
                <a:solidFill>
                  <a:srgbClr val="FFC000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Paper'!$C$9:$W$9</c:f>
              <c:numCache>
                <c:formatCode>0</c:formatCode>
                <c:ptCount val="21"/>
                <c:pt idx="0">
                  <c:v>853.72570504272187</c:v>
                </c:pt>
                <c:pt idx="1">
                  <c:v>910.45792328471691</c:v>
                </c:pt>
                <c:pt idx="2">
                  <c:v>942.73183627134733</c:v>
                </c:pt>
                <c:pt idx="3">
                  <c:v>974.42628717006664</c:v>
                </c:pt>
                <c:pt idx="4">
                  <c:v>996.01261735069818</c:v>
                </c:pt>
                <c:pt idx="5">
                  <c:v>1007.5810770715358</c:v>
                </c:pt>
                <c:pt idx="6">
                  <c:v>1031.3199309202857</c:v>
                </c:pt>
                <c:pt idx="7">
                  <c:v>1040.9524826551872</c:v>
                </c:pt>
                <c:pt idx="8">
                  <c:v>1047.68055488149</c:v>
                </c:pt>
                <c:pt idx="9">
                  <c:v>1048.2194651266464</c:v>
                </c:pt>
                <c:pt idx="10">
                  <c:v>1047.5245417711817</c:v>
                </c:pt>
                <c:pt idx="11">
                  <c:v>1038.212422871226</c:v>
                </c:pt>
                <c:pt idx="12">
                  <c:v>1037.3614355179534</c:v>
                </c:pt>
                <c:pt idx="13">
                  <c:v>1040.6312358158843</c:v>
                </c:pt>
                <c:pt idx="14">
                  <c:v>1033.9045944258603</c:v>
                </c:pt>
                <c:pt idx="15">
                  <c:v>1018.1142815586661</c:v>
                </c:pt>
                <c:pt idx="16">
                  <c:v>1012.3523108582751</c:v>
                </c:pt>
                <c:pt idx="17">
                  <c:v>1012.5492805379895</c:v>
                </c:pt>
                <c:pt idx="18">
                  <c:v>1000.9350871308762</c:v>
                </c:pt>
                <c:pt idx="19">
                  <c:v>991.36733487642459</c:v>
                </c:pt>
                <c:pt idx="20">
                  <c:v>989.66709739697887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D38-46BB-94D6-B47A6D979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681088"/>
        <c:axId val="238687360"/>
      </c:scatterChart>
      <c:valAx>
        <c:axId val="23868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687360"/>
        <c:crosses val="autoZero"/>
        <c:crossBetween val="midCat"/>
      </c:valAx>
      <c:valAx>
        <c:axId val="23868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MT CO2/GWh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6810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'Figure 7_Trilemma Paper'!$A$10:$B$10</c:f>
              <c:strCache>
                <c:ptCount val="1"/>
                <c:pt idx="0">
                  <c:v>Policy of 100% SCC S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Paper'!$C$10:$W$10</c:f>
              <c:numCache>
                <c:formatCode>0</c:formatCode>
                <c:ptCount val="21"/>
                <c:pt idx="0">
                  <c:v>25.079931599999998</c:v>
                </c:pt>
                <c:pt idx="1">
                  <c:v>25.535733820000001</c:v>
                </c:pt>
                <c:pt idx="2">
                  <c:v>25.047372129999999</c:v>
                </c:pt>
                <c:pt idx="3">
                  <c:v>25.228549610000002</c:v>
                </c:pt>
                <c:pt idx="4">
                  <c:v>25.120869930000001</c:v>
                </c:pt>
                <c:pt idx="5">
                  <c:v>25.042660789999999</c:v>
                </c:pt>
                <c:pt idx="6">
                  <c:v>25.039764859999998</c:v>
                </c:pt>
                <c:pt idx="7">
                  <c:v>25.0579307</c:v>
                </c:pt>
                <c:pt idx="8">
                  <c:v>25.0580158</c:v>
                </c:pt>
                <c:pt idx="9">
                  <c:v>25.04155708</c:v>
                </c:pt>
                <c:pt idx="10">
                  <c:v>25.04829543</c:v>
                </c:pt>
                <c:pt idx="11">
                  <c:v>25.051178799999999</c:v>
                </c:pt>
                <c:pt idx="12">
                  <c:v>25.038558569999999</c:v>
                </c:pt>
                <c:pt idx="13">
                  <c:v>25.014762789999999</c:v>
                </c:pt>
                <c:pt idx="14">
                  <c:v>25.005361539999999</c:v>
                </c:pt>
                <c:pt idx="15">
                  <c:v>25.037933840000001</c:v>
                </c:pt>
                <c:pt idx="16">
                  <c:v>25.048859950000001</c:v>
                </c:pt>
                <c:pt idx="17">
                  <c:v>25.028859369999999</c:v>
                </c:pt>
                <c:pt idx="18">
                  <c:v>25.038527630000001</c:v>
                </c:pt>
                <c:pt idx="19">
                  <c:v>25.048982049999999</c:v>
                </c:pt>
                <c:pt idx="20">
                  <c:v>25.009511320000001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152-421C-97AA-547CB118A987}"/>
            </c:ext>
          </c:extLst>
        </c:ser>
        <c:ser>
          <c:idx val="1"/>
          <c:order val="1"/>
          <c:tx>
            <c:strRef>
              <c:f>'Figure 7_Trilemma Paper'!$A$11:$B$11</c:f>
              <c:strCache>
                <c:ptCount val="1"/>
                <c:pt idx="0">
                  <c:v>Market-based scenario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'Figure 7_Trilemma Paper'!$C$3:$W$3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'Figure 7_Trilemma Paper'!$C$11:$W$11</c:f>
              <c:numCache>
                <c:formatCode>0</c:formatCode>
                <c:ptCount val="21"/>
                <c:pt idx="0">
                  <c:v>25.079931599999998</c:v>
                </c:pt>
                <c:pt idx="1">
                  <c:v>25.535733820000001</c:v>
                </c:pt>
                <c:pt idx="2">
                  <c:v>25.047372129999999</c:v>
                </c:pt>
                <c:pt idx="3">
                  <c:v>25.228549610000002</c:v>
                </c:pt>
                <c:pt idx="4">
                  <c:v>25.259157890000001</c:v>
                </c:pt>
                <c:pt idx="5">
                  <c:v>25.83676311</c:v>
                </c:pt>
                <c:pt idx="6">
                  <c:v>26.244160919999999</c:v>
                </c:pt>
                <c:pt idx="7">
                  <c:v>28.277675630000001</c:v>
                </c:pt>
                <c:pt idx="8">
                  <c:v>26.51450238</c:v>
                </c:pt>
                <c:pt idx="9">
                  <c:v>25.04155708</c:v>
                </c:pt>
                <c:pt idx="10">
                  <c:v>25.370505959999999</c:v>
                </c:pt>
                <c:pt idx="11">
                  <c:v>25.051178799999999</c:v>
                </c:pt>
                <c:pt idx="12">
                  <c:v>25.038558569999999</c:v>
                </c:pt>
                <c:pt idx="13">
                  <c:v>25.110209569999999</c:v>
                </c:pt>
                <c:pt idx="14">
                  <c:v>25.005361539999999</c:v>
                </c:pt>
                <c:pt idx="15">
                  <c:v>25.303447559999999</c:v>
                </c:pt>
                <c:pt idx="16">
                  <c:v>25.006218560000001</c:v>
                </c:pt>
                <c:pt idx="17">
                  <c:v>25.028859369999999</c:v>
                </c:pt>
                <c:pt idx="18">
                  <c:v>25.316870829999999</c:v>
                </c:pt>
                <c:pt idx="19">
                  <c:v>25.01054766</c:v>
                </c:pt>
                <c:pt idx="20">
                  <c:v>25.269748759999999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152-421C-97AA-547CB118A9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708992"/>
        <c:axId val="238735744"/>
      </c:scatterChart>
      <c:valAx>
        <c:axId val="238708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735744"/>
        <c:crosses val="autoZero"/>
        <c:crossBetween val="midCat"/>
      </c:valAx>
      <c:valAx>
        <c:axId val="238735744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708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'Compare 50%SCC vs MarketBased'!$A$4:$B$4</c:f>
              <c:strCache>
                <c:ptCount val="1"/>
                <c:pt idx="0">
                  <c:v>Policy of 50% SCC AT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MarketBased'!$C$4:$W$4</c:f>
              <c:numCache>
                <c:formatCode>0.00%</c:formatCode>
                <c:ptCount val="21"/>
                <c:pt idx="0">
                  <c:v>0.54672655265153658</c:v>
                </c:pt>
                <c:pt idx="1">
                  <c:v>0.67481129523606875</c:v>
                </c:pt>
                <c:pt idx="2">
                  <c:v>0.67682608738789418</c:v>
                </c:pt>
                <c:pt idx="3">
                  <c:v>0.68665206132817869</c:v>
                </c:pt>
                <c:pt idx="4">
                  <c:v>0.66187682377691792</c:v>
                </c:pt>
                <c:pt idx="5">
                  <c:v>0.6426296653341933</c:v>
                </c:pt>
                <c:pt idx="6">
                  <c:v>0.62189652465454448</c:v>
                </c:pt>
                <c:pt idx="7">
                  <c:v>0.61351112013169418</c:v>
                </c:pt>
                <c:pt idx="8">
                  <c:v>0.61046520630157775</c:v>
                </c:pt>
                <c:pt idx="9">
                  <c:v>0.61262645883562938</c:v>
                </c:pt>
                <c:pt idx="10">
                  <c:v>0.61566660390343542</c:v>
                </c:pt>
                <c:pt idx="11">
                  <c:v>0.61318785293610634</c:v>
                </c:pt>
                <c:pt idx="12">
                  <c:v>0.60594224559943666</c:v>
                </c:pt>
                <c:pt idx="13">
                  <c:v>0.60422989851573028</c:v>
                </c:pt>
                <c:pt idx="14">
                  <c:v>0.59823211185734182</c:v>
                </c:pt>
                <c:pt idx="15">
                  <c:v>0.5965473122288566</c:v>
                </c:pt>
                <c:pt idx="16">
                  <c:v>0.59829380187157821</c:v>
                </c:pt>
                <c:pt idx="17">
                  <c:v>0.59097009112205579</c:v>
                </c:pt>
                <c:pt idx="18">
                  <c:v>0.58664905421768043</c:v>
                </c:pt>
                <c:pt idx="19">
                  <c:v>0.58641804020658883</c:v>
                </c:pt>
                <c:pt idx="20">
                  <c:v>0.5830982703472174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6DD9-49FA-80F2-9F9F80E9AA2D}"/>
            </c:ext>
          </c:extLst>
        </c:ser>
        <c:ser>
          <c:idx val="1"/>
          <c:order val="1"/>
          <c:tx>
            <c:strRef>
              <c:f>'Compare 50%SCC vs MarketBased'!$A$5:$B$5</c:f>
              <c:strCache>
                <c:ptCount val="1"/>
                <c:pt idx="0">
                  <c:v>Market-based scenario AT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MarketBased'!$C$5:$W$5</c:f>
              <c:numCache>
                <c:formatCode>0.00%</c:formatCode>
                <c:ptCount val="21"/>
                <c:pt idx="0">
                  <c:v>0.54098629583087665</c:v>
                </c:pt>
                <c:pt idx="1">
                  <c:v>0.5225466938915706</c:v>
                </c:pt>
                <c:pt idx="2">
                  <c:v>0.48078028825486685</c:v>
                </c:pt>
                <c:pt idx="3">
                  <c:v>0.43327162642778</c:v>
                </c:pt>
                <c:pt idx="4">
                  <c:v>0.39909746246909134</c:v>
                </c:pt>
                <c:pt idx="5">
                  <c:v>0.3804784760617862</c:v>
                </c:pt>
                <c:pt idx="6">
                  <c:v>0.34394265185954453</c:v>
                </c:pt>
                <c:pt idx="7">
                  <c:v>0.32268203684137209</c:v>
                </c:pt>
                <c:pt idx="8">
                  <c:v>0.31115173639234739</c:v>
                </c:pt>
                <c:pt idx="9">
                  <c:v>0.3016878483976122</c:v>
                </c:pt>
                <c:pt idx="10">
                  <c:v>0.29649479094009001</c:v>
                </c:pt>
                <c:pt idx="11">
                  <c:v>0.29905930524722163</c:v>
                </c:pt>
                <c:pt idx="12">
                  <c:v>0.29453103538881226</c:v>
                </c:pt>
                <c:pt idx="13">
                  <c:v>0.28521489913426246</c:v>
                </c:pt>
                <c:pt idx="14">
                  <c:v>0.28371509166442938</c:v>
                </c:pt>
                <c:pt idx="15">
                  <c:v>0.29229761524256331</c:v>
                </c:pt>
                <c:pt idx="16">
                  <c:v>0.29208442812407581</c:v>
                </c:pt>
                <c:pt idx="17">
                  <c:v>0.28793594630978364</c:v>
                </c:pt>
                <c:pt idx="18">
                  <c:v>0.29099306869126368</c:v>
                </c:pt>
                <c:pt idx="19">
                  <c:v>0.29511078108630506</c:v>
                </c:pt>
                <c:pt idx="20">
                  <c:v>0.2908102423590937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6DD9-49FA-80F2-9F9F80E9A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886912"/>
        <c:axId val="238888832"/>
      </c:scatterChart>
      <c:valAx>
        <c:axId val="238886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88832"/>
        <c:crosses val="autoZero"/>
        <c:crossBetween val="midCat"/>
      </c:valAx>
      <c:valAx>
        <c:axId val="23888883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886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'Compare 50%SCC vs MarketBased'!$A$6:$B$6</c:f>
              <c:strCache>
                <c:ptCount val="1"/>
                <c:pt idx="0">
                  <c:v>Policy of 50% SCC P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MarketBased'!$C$6:$W$6</c:f>
              <c:numCache>
                <c:formatCode>0.00</c:formatCode>
                <c:ptCount val="21"/>
                <c:pt idx="0">
                  <c:v>4.4253843414185505</c:v>
                </c:pt>
                <c:pt idx="1">
                  <c:v>4.3773838736994497</c:v>
                </c:pt>
                <c:pt idx="2">
                  <c:v>4.1244892866376306</c:v>
                </c:pt>
                <c:pt idx="3">
                  <c:v>3.8885783611679705</c:v>
                </c:pt>
                <c:pt idx="4">
                  <c:v>3.57854011439778</c:v>
                </c:pt>
                <c:pt idx="5">
                  <c:v>3.93097608871641</c:v>
                </c:pt>
                <c:pt idx="6">
                  <c:v>4.1172735756093797</c:v>
                </c:pt>
                <c:pt idx="7">
                  <c:v>4.2343003204290497</c:v>
                </c:pt>
                <c:pt idx="8">
                  <c:v>4.4823607612110496</c:v>
                </c:pt>
                <c:pt idx="9">
                  <c:v>4.4791665840560801</c:v>
                </c:pt>
                <c:pt idx="10">
                  <c:v>4.4426623907568299</c:v>
                </c:pt>
                <c:pt idx="11">
                  <c:v>5.0077700328312806</c:v>
                </c:pt>
                <c:pt idx="12">
                  <c:v>4.6839628531562605</c:v>
                </c:pt>
                <c:pt idx="13">
                  <c:v>5.39649455755288</c:v>
                </c:pt>
                <c:pt idx="14">
                  <c:v>4.7591188133647204</c:v>
                </c:pt>
                <c:pt idx="15">
                  <c:v>5.1452541770579403</c:v>
                </c:pt>
                <c:pt idx="16">
                  <c:v>5.2295123466967395</c:v>
                </c:pt>
                <c:pt idx="17">
                  <c:v>4.6278722908681198</c:v>
                </c:pt>
                <c:pt idx="18">
                  <c:v>4.7877218217186996</c:v>
                </c:pt>
                <c:pt idx="19">
                  <c:v>4.8961357860891095</c:v>
                </c:pt>
                <c:pt idx="20">
                  <c:v>5.1338817832124404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2513-4764-9FA4-9964F74BBAEC}"/>
            </c:ext>
          </c:extLst>
        </c:ser>
        <c:ser>
          <c:idx val="1"/>
          <c:order val="1"/>
          <c:tx>
            <c:strRef>
              <c:f>'Compare 50%SCC vs MarketBased'!$A$7:$B$7</c:f>
              <c:strCache>
                <c:ptCount val="1"/>
                <c:pt idx="0">
                  <c:v>Market-based scenario P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MarketBased'!$C$7:$W$7</c:f>
              <c:numCache>
                <c:formatCode>0.00</c:formatCode>
                <c:ptCount val="21"/>
                <c:pt idx="0">
                  <c:v>3.3021267745970397</c:v>
                </c:pt>
                <c:pt idx="1">
                  <c:v>3.4408177352401497</c:v>
                </c:pt>
                <c:pt idx="2">
                  <c:v>3.3939207376497</c:v>
                </c:pt>
                <c:pt idx="3">
                  <c:v>3.59265187948027</c:v>
                </c:pt>
                <c:pt idx="4">
                  <c:v>3.5238918749364601</c:v>
                </c:pt>
                <c:pt idx="5">
                  <c:v>3.6959161592257601</c:v>
                </c:pt>
                <c:pt idx="6">
                  <c:v>3.6618676975081796</c:v>
                </c:pt>
                <c:pt idx="7">
                  <c:v>3.7189375099031601</c:v>
                </c:pt>
                <c:pt idx="8">
                  <c:v>3.9726815484114399</c:v>
                </c:pt>
                <c:pt idx="9">
                  <c:v>3.9416892327261097</c:v>
                </c:pt>
                <c:pt idx="10">
                  <c:v>3.8644147276930196</c:v>
                </c:pt>
                <c:pt idx="11">
                  <c:v>3.9330889933880999</c:v>
                </c:pt>
                <c:pt idx="12">
                  <c:v>3.9920543098302499</c:v>
                </c:pt>
                <c:pt idx="13">
                  <c:v>3.9097135854851399</c:v>
                </c:pt>
                <c:pt idx="14">
                  <c:v>3.8731113240685198</c:v>
                </c:pt>
                <c:pt idx="15">
                  <c:v>4.0701017494940306</c:v>
                </c:pt>
                <c:pt idx="16">
                  <c:v>3.9229910556246601</c:v>
                </c:pt>
                <c:pt idx="17">
                  <c:v>3.8282906751023003</c:v>
                </c:pt>
                <c:pt idx="18">
                  <c:v>3.9341540565296502</c:v>
                </c:pt>
                <c:pt idx="19">
                  <c:v>4.144142823138</c:v>
                </c:pt>
                <c:pt idx="20">
                  <c:v>3.7991726651451501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513-4764-9FA4-9964F74BB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930560"/>
        <c:axId val="238932736"/>
      </c:scatterChart>
      <c:valAx>
        <c:axId val="238930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932736"/>
        <c:crosses val="autoZero"/>
        <c:crossBetween val="midCat"/>
      </c:valAx>
      <c:valAx>
        <c:axId val="238932736"/>
        <c:scaling>
          <c:orientation val="minMax"/>
          <c:max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Real 2018 P/kWH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9305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'Compare 50%SCC vs MarketBased'!$A$8:$B$8</c:f>
              <c:strCache>
                <c:ptCount val="1"/>
                <c:pt idx="0">
                  <c:v>Policy of 50% SCC C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MarketBased'!$C$8:$W$8</c:f>
              <c:numCache>
                <c:formatCode>0</c:formatCode>
                <c:ptCount val="21"/>
                <c:pt idx="0">
                  <c:v>661.01426004927066</c:v>
                </c:pt>
                <c:pt idx="1">
                  <c:v>559.62707000088437</c:v>
                </c:pt>
                <c:pt idx="2">
                  <c:v>533.8198682816253</c:v>
                </c:pt>
                <c:pt idx="3">
                  <c:v>496.98687478712731</c:v>
                </c:pt>
                <c:pt idx="4">
                  <c:v>507.31734060639479</c:v>
                </c:pt>
                <c:pt idx="5">
                  <c:v>510.59988482665631</c:v>
                </c:pt>
                <c:pt idx="6">
                  <c:v>517.97324109001511</c:v>
                </c:pt>
                <c:pt idx="7">
                  <c:v>519.84722890036494</c:v>
                </c:pt>
                <c:pt idx="8">
                  <c:v>520.96166523389138</c:v>
                </c:pt>
                <c:pt idx="9">
                  <c:v>520.9982969757092</c:v>
                </c:pt>
                <c:pt idx="10">
                  <c:v>516.96532485745388</c:v>
                </c:pt>
                <c:pt idx="11">
                  <c:v>514.48374954024666</c:v>
                </c:pt>
                <c:pt idx="12">
                  <c:v>516.20614797588405</c:v>
                </c:pt>
                <c:pt idx="13">
                  <c:v>516.32298783625652</c:v>
                </c:pt>
                <c:pt idx="14">
                  <c:v>517.22991005135691</c:v>
                </c:pt>
                <c:pt idx="15">
                  <c:v>514.50215910286022</c:v>
                </c:pt>
                <c:pt idx="16">
                  <c:v>512.41826805588346</c:v>
                </c:pt>
                <c:pt idx="17">
                  <c:v>515.3638928634399</c:v>
                </c:pt>
                <c:pt idx="18">
                  <c:v>514.70518644924675</c:v>
                </c:pt>
                <c:pt idx="19">
                  <c:v>512.85972641551712</c:v>
                </c:pt>
                <c:pt idx="20">
                  <c:v>508.88209451759002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42BA-417B-BA3A-933A19C47741}"/>
            </c:ext>
          </c:extLst>
        </c:ser>
        <c:ser>
          <c:idx val="1"/>
          <c:order val="1"/>
          <c:tx>
            <c:strRef>
              <c:f>'Compare 50%SCC vs MarketBased'!$A$9:$B$9</c:f>
              <c:strCache>
                <c:ptCount val="1"/>
                <c:pt idx="0">
                  <c:v>Market-based scenario C</c:v>
                </c:pt>
              </c:strCache>
            </c:strRef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C000"/>
              </a:solidFill>
              <a:ln w="9525">
                <a:solidFill>
                  <a:srgbClr val="FFC000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MarketBased'!$C$9:$W$9</c:f>
              <c:numCache>
                <c:formatCode>0</c:formatCode>
                <c:ptCount val="21"/>
                <c:pt idx="0">
                  <c:v>853.72570504272187</c:v>
                </c:pt>
                <c:pt idx="1">
                  <c:v>910.45792328471691</c:v>
                </c:pt>
                <c:pt idx="2">
                  <c:v>942.73183627134733</c:v>
                </c:pt>
                <c:pt idx="3">
                  <c:v>974.42628717006664</c:v>
                </c:pt>
                <c:pt idx="4">
                  <c:v>996.01261735069818</c:v>
                </c:pt>
                <c:pt idx="5">
                  <c:v>1007.5810770715358</c:v>
                </c:pt>
                <c:pt idx="6">
                  <c:v>1031.3199309202857</c:v>
                </c:pt>
                <c:pt idx="7">
                  <c:v>1040.9524826551872</c:v>
                </c:pt>
                <c:pt idx="8">
                  <c:v>1047.68055488149</c:v>
                </c:pt>
                <c:pt idx="9">
                  <c:v>1048.2194651266464</c:v>
                </c:pt>
                <c:pt idx="10">
                  <c:v>1047.5245417711817</c:v>
                </c:pt>
                <c:pt idx="11">
                  <c:v>1038.212422871226</c:v>
                </c:pt>
                <c:pt idx="12">
                  <c:v>1037.3614355179534</c:v>
                </c:pt>
                <c:pt idx="13">
                  <c:v>1040.6312358158843</c:v>
                </c:pt>
                <c:pt idx="14">
                  <c:v>1033.9045944258603</c:v>
                </c:pt>
                <c:pt idx="15">
                  <c:v>1018.1142815586661</c:v>
                </c:pt>
                <c:pt idx="16">
                  <c:v>1012.3523108582751</c:v>
                </c:pt>
                <c:pt idx="17">
                  <c:v>1012.5492805379895</c:v>
                </c:pt>
                <c:pt idx="18">
                  <c:v>1000.9350871308762</c:v>
                </c:pt>
                <c:pt idx="19">
                  <c:v>991.36733487642459</c:v>
                </c:pt>
                <c:pt idx="20">
                  <c:v>989.66709739697887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42BA-417B-BA3A-933A19C47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9048576"/>
        <c:axId val="239054848"/>
      </c:scatterChart>
      <c:valAx>
        <c:axId val="239048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054848"/>
        <c:crosses val="autoZero"/>
        <c:crossBetween val="midCat"/>
      </c:valAx>
      <c:valAx>
        <c:axId val="239054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MT CO2/GWh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0485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'Compare 50%SCC vs MarketBased'!$A$10:$B$10</c:f>
              <c:strCache>
                <c:ptCount val="1"/>
                <c:pt idx="0">
                  <c:v>Policy of 50% SCC S</c:v>
                </c:pt>
              </c:strCache>
            </c:strRef>
          </c:tx>
          <c:spPr>
            <a:ln w="22225" cap="rnd">
              <a:solidFill>
                <a:srgbClr val="00206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002060"/>
              </a:solidFill>
              <a:ln w="9525">
                <a:solidFill>
                  <a:srgbClr val="002060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MarketBased'!$C$10:$W$10</c:f>
              <c:numCache>
                <c:formatCode>0</c:formatCode>
                <c:ptCount val="21"/>
                <c:pt idx="0">
                  <c:v>24.996632170000002</c:v>
                </c:pt>
                <c:pt idx="1">
                  <c:v>25.456359689999999</c:v>
                </c:pt>
                <c:pt idx="2">
                  <c:v>25.728800320000001</c:v>
                </c:pt>
                <c:pt idx="3">
                  <c:v>25.156228800000001</c:v>
                </c:pt>
                <c:pt idx="4">
                  <c:v>25.190013910000001</c:v>
                </c:pt>
                <c:pt idx="5">
                  <c:v>25.108835979999999</c:v>
                </c:pt>
                <c:pt idx="6">
                  <c:v>25.54687899</c:v>
                </c:pt>
                <c:pt idx="7">
                  <c:v>25.17943051</c:v>
                </c:pt>
                <c:pt idx="8">
                  <c:v>25.291053649999998</c:v>
                </c:pt>
                <c:pt idx="9">
                  <c:v>25.209205310000002</c:v>
                </c:pt>
                <c:pt idx="10">
                  <c:v>25.155698940000001</c:v>
                </c:pt>
                <c:pt idx="11">
                  <c:v>25.412364270000001</c:v>
                </c:pt>
                <c:pt idx="12">
                  <c:v>25.038558569999999</c:v>
                </c:pt>
                <c:pt idx="13">
                  <c:v>25.110209569999999</c:v>
                </c:pt>
                <c:pt idx="14">
                  <c:v>25.05130977</c:v>
                </c:pt>
                <c:pt idx="15">
                  <c:v>25.303447559999999</c:v>
                </c:pt>
                <c:pt idx="16">
                  <c:v>25.006218560000001</c:v>
                </c:pt>
                <c:pt idx="17">
                  <c:v>25.193502630000001</c:v>
                </c:pt>
                <c:pt idx="18">
                  <c:v>25.356634150000001</c:v>
                </c:pt>
                <c:pt idx="19">
                  <c:v>25.01054766</c:v>
                </c:pt>
                <c:pt idx="20">
                  <c:v>25.009511320000001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E66F-4236-92C7-0A1BB3DA55A2}"/>
            </c:ext>
          </c:extLst>
        </c:ser>
        <c:ser>
          <c:idx val="1"/>
          <c:order val="1"/>
          <c:tx>
            <c:strRef>
              <c:f>'Compare 50%SCC vs MarketBased'!$A$11:$B$11</c:f>
              <c:strCache>
                <c:ptCount val="1"/>
                <c:pt idx="0">
                  <c:v>Market-based scenario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'Compare 50%SCC vs MarketBased'!$C$3:$W$3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xVal>
          <c:yVal>
            <c:numRef>
              <c:f>'Compare 50%SCC vs MarketBased'!$C$11:$W$11</c:f>
              <c:numCache>
                <c:formatCode>0</c:formatCode>
                <c:ptCount val="21"/>
                <c:pt idx="0">
                  <c:v>25.079931599999998</c:v>
                </c:pt>
                <c:pt idx="1">
                  <c:v>25.535733820000001</c:v>
                </c:pt>
                <c:pt idx="2">
                  <c:v>25.047372129999999</c:v>
                </c:pt>
                <c:pt idx="3">
                  <c:v>25.228549610000002</c:v>
                </c:pt>
                <c:pt idx="4">
                  <c:v>25.259157890000001</c:v>
                </c:pt>
                <c:pt idx="5">
                  <c:v>25.83676311</c:v>
                </c:pt>
                <c:pt idx="6">
                  <c:v>26.244160919999999</c:v>
                </c:pt>
                <c:pt idx="7">
                  <c:v>28.277675630000001</c:v>
                </c:pt>
                <c:pt idx="8">
                  <c:v>26.51450238</c:v>
                </c:pt>
                <c:pt idx="9">
                  <c:v>25.04155708</c:v>
                </c:pt>
                <c:pt idx="10">
                  <c:v>25.370505959999999</c:v>
                </c:pt>
                <c:pt idx="11">
                  <c:v>25.051178799999999</c:v>
                </c:pt>
                <c:pt idx="12">
                  <c:v>25.038558569999999</c:v>
                </c:pt>
                <c:pt idx="13">
                  <c:v>25.110209569999999</c:v>
                </c:pt>
                <c:pt idx="14">
                  <c:v>25.005361539999999</c:v>
                </c:pt>
                <c:pt idx="15">
                  <c:v>25.303447559999999</c:v>
                </c:pt>
                <c:pt idx="16">
                  <c:v>25.006218560000001</c:v>
                </c:pt>
                <c:pt idx="17">
                  <c:v>25.028859369999999</c:v>
                </c:pt>
                <c:pt idx="18">
                  <c:v>25.316870829999999</c:v>
                </c:pt>
                <c:pt idx="19">
                  <c:v>25.01054766</c:v>
                </c:pt>
                <c:pt idx="20">
                  <c:v>25.269748759999999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E66F-4236-92C7-0A1BB3DA5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9416448"/>
        <c:axId val="239418368"/>
      </c:scatterChart>
      <c:valAx>
        <c:axId val="239416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18368"/>
        <c:crosses val="autoZero"/>
        <c:crossBetween val="midCat"/>
      </c:valAx>
      <c:valAx>
        <c:axId val="239418368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164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Normalized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'Policy of 100% SCC'!$A$8:$B$8</c:f>
              <c:strCache>
                <c:ptCount val="1"/>
                <c:pt idx="0">
                  <c:v>Policy of 100% SCC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SCC'!$C$8:$W$8</c:f>
              <c:numCache>
                <c:formatCode>0.00%</c:formatCode>
                <c:ptCount val="21"/>
                <c:pt idx="0">
                  <c:v>0.61569238554888206</c:v>
                </c:pt>
                <c:pt idx="1">
                  <c:v>0.99806388374789257</c:v>
                </c:pt>
                <c:pt idx="2">
                  <c:v>1</c:v>
                </c:pt>
                <c:pt idx="3">
                  <c:v>0.99246436572921648</c:v>
                </c:pt>
                <c:pt idx="4">
                  <c:v>0.94776753355587628</c:v>
                </c:pt>
                <c:pt idx="5">
                  <c:v>0.92284265959639855</c:v>
                </c:pt>
                <c:pt idx="6">
                  <c:v>0.88336773450155803</c:v>
                </c:pt>
                <c:pt idx="7">
                  <c:v>0.84002471167294535</c:v>
                </c:pt>
                <c:pt idx="8">
                  <c:v>0.83340396263528171</c:v>
                </c:pt>
                <c:pt idx="9">
                  <c:v>0.83457121779444154</c:v>
                </c:pt>
                <c:pt idx="10">
                  <c:v>0.85335788867633378</c:v>
                </c:pt>
                <c:pt idx="11">
                  <c:v>0.84598769452256717</c:v>
                </c:pt>
                <c:pt idx="12">
                  <c:v>0.85232828571647823</c:v>
                </c:pt>
                <c:pt idx="13">
                  <c:v>0.85086900956212097</c:v>
                </c:pt>
                <c:pt idx="14">
                  <c:v>0.85278619743926687</c:v>
                </c:pt>
                <c:pt idx="15">
                  <c:v>0.85724036406445814</c:v>
                </c:pt>
                <c:pt idx="16">
                  <c:v>0.85794813992984942</c:v>
                </c:pt>
                <c:pt idx="17">
                  <c:v>0.86397019730779656</c:v>
                </c:pt>
                <c:pt idx="18">
                  <c:v>0.85988982799606439</c:v>
                </c:pt>
                <c:pt idx="19">
                  <c:v>0.8679802587109845</c:v>
                </c:pt>
                <c:pt idx="20">
                  <c:v>0.87148888627944798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7DB-4692-9227-4BA383544789}"/>
            </c:ext>
          </c:extLst>
        </c:ser>
        <c:ser>
          <c:idx val="1"/>
          <c:order val="1"/>
          <c:tx>
            <c:strRef>
              <c:f>'Policy of 100% SCC'!$A$9:$B$9</c:f>
              <c:strCache>
                <c:ptCount val="1"/>
                <c:pt idx="0">
                  <c:v>Policy of 100% SCC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SCC'!$C$9:$W$9</c:f>
              <c:numCache>
                <c:formatCode>0.00%</c:formatCode>
                <c:ptCount val="21"/>
                <c:pt idx="0">
                  <c:v>0.236891900074849</c:v>
                </c:pt>
                <c:pt idx="1">
                  <c:v>0.33625239534850748</c:v>
                </c:pt>
                <c:pt idx="2">
                  <c:v>0.58271947334871632</c:v>
                </c:pt>
                <c:pt idx="3">
                  <c:v>0.65402252076951317</c:v>
                </c:pt>
                <c:pt idx="4">
                  <c:v>0.75518499231094283</c:v>
                </c:pt>
                <c:pt idx="5">
                  <c:v>0.64600498772813597</c:v>
                </c:pt>
                <c:pt idx="6">
                  <c:v>0.33117226206576938</c:v>
                </c:pt>
                <c:pt idx="7">
                  <c:v>0.30382041103080148</c:v>
                </c:pt>
                <c:pt idx="8">
                  <c:v>0.23575223856189595</c:v>
                </c:pt>
                <c:pt idx="9">
                  <c:v>0.23323020372507966</c:v>
                </c:pt>
                <c:pt idx="10">
                  <c:v>0.27917739890982618</c:v>
                </c:pt>
                <c:pt idx="11">
                  <c:v>0.2408636432600374</c:v>
                </c:pt>
                <c:pt idx="12">
                  <c:v>0.20699944750983876</c:v>
                </c:pt>
                <c:pt idx="13">
                  <c:v>0.18223460970784131</c:v>
                </c:pt>
                <c:pt idx="14">
                  <c:v>0.18802677635257414</c:v>
                </c:pt>
                <c:pt idx="15">
                  <c:v>0.14486523417991853</c:v>
                </c:pt>
                <c:pt idx="16">
                  <c:v>8.2555429588635862E-2</c:v>
                </c:pt>
                <c:pt idx="17">
                  <c:v>5.6578901587642602E-2</c:v>
                </c:pt>
                <c:pt idx="18">
                  <c:v>0.102080168098756</c:v>
                </c:pt>
                <c:pt idx="19">
                  <c:v>5.7860793933775065E-2</c:v>
                </c:pt>
                <c:pt idx="20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7DB-4692-9227-4BA383544789}"/>
            </c:ext>
          </c:extLst>
        </c:ser>
        <c:ser>
          <c:idx val="2"/>
          <c:order val="2"/>
          <c:tx>
            <c:strRef>
              <c:f>'Policy of 100% SCC'!$A$10:$B$10</c:f>
              <c:strCache>
                <c:ptCount val="1"/>
                <c:pt idx="0">
                  <c:v>Policy of 100% SCC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SCC'!$C$10:$W$10</c:f>
              <c:numCache>
                <c:formatCode>0.00%</c:formatCode>
                <c:ptCount val="21"/>
                <c:pt idx="0">
                  <c:v>0.33960403875820905</c:v>
                </c:pt>
                <c:pt idx="1">
                  <c:v>0.59623072440582858</c:v>
                </c:pt>
                <c:pt idx="2">
                  <c:v>0.62765225751930909</c:v>
                </c:pt>
                <c:pt idx="3">
                  <c:v>0.67630384471713234</c:v>
                </c:pt>
                <c:pt idx="4">
                  <c:v>0.6570911442909575</c:v>
                </c:pt>
                <c:pt idx="5">
                  <c:v>0.67347485374625193</c:v>
                </c:pt>
                <c:pt idx="6">
                  <c:v>0.67691855044882299</c:v>
                </c:pt>
                <c:pt idx="7">
                  <c:v>0.68741542923664045</c:v>
                </c:pt>
                <c:pt idx="8">
                  <c:v>0.70392848728501023</c:v>
                </c:pt>
                <c:pt idx="9">
                  <c:v>0.72021958327549096</c:v>
                </c:pt>
                <c:pt idx="10">
                  <c:v>0.76650078878611483</c:v>
                </c:pt>
                <c:pt idx="11">
                  <c:v>0.78999731604130519</c:v>
                </c:pt>
                <c:pt idx="12">
                  <c:v>0.82212852497121769</c:v>
                </c:pt>
                <c:pt idx="13">
                  <c:v>0.84141734682207003</c:v>
                </c:pt>
                <c:pt idx="14">
                  <c:v>0.86621170142487003</c:v>
                </c:pt>
                <c:pt idx="15">
                  <c:v>0.89476684734470402</c:v>
                </c:pt>
                <c:pt idx="16">
                  <c:v>0.91506616511037786</c:v>
                </c:pt>
                <c:pt idx="17">
                  <c:v>0.93837048208181839</c:v>
                </c:pt>
                <c:pt idx="18">
                  <c:v>0.94559926327006349</c:v>
                </c:pt>
                <c:pt idx="19">
                  <c:v>0.97005634269950025</c:v>
                </c:pt>
                <c:pt idx="20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57DB-4692-9227-4BA383544789}"/>
            </c:ext>
          </c:extLst>
        </c:ser>
        <c:ser>
          <c:idx val="3"/>
          <c:order val="3"/>
          <c:tx>
            <c:strRef>
              <c:f>'Policy of 100% SCC'!$A$11:$B$11</c:f>
              <c:strCache>
                <c:ptCount val="1"/>
                <c:pt idx="0">
                  <c:v>Policy of 100% SCC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SCC'!$C$11:$W$11</c:f>
              <c:numCache>
                <c:formatCode>0.00%</c:formatCode>
                <c:ptCount val="21"/>
                <c:pt idx="0">
                  <c:v>2.538809101906768E-2</c:v>
                </c:pt>
                <c:pt idx="1">
                  <c:v>0.16430798816666675</c:v>
                </c:pt>
                <c:pt idx="2">
                  <c:v>1.5464580283248616E-2</c:v>
                </c:pt>
                <c:pt idx="3">
                  <c:v>7.0684050006457458E-2</c:v>
                </c:pt>
                <c:pt idx="4">
                  <c:v>3.7865319833343437E-2</c:v>
                </c:pt>
                <c:pt idx="5">
                  <c:v>1.4028652945669228E-2</c:v>
                </c:pt>
                <c:pt idx="6">
                  <c:v>1.3146028245537672E-2</c:v>
                </c:pt>
                <c:pt idx="7">
                  <c:v>1.8682632750008872E-2</c:v>
                </c:pt>
                <c:pt idx="8">
                  <c:v>1.8708569620713936E-2</c:v>
                </c:pt>
                <c:pt idx="9">
                  <c:v>1.3692263009524074E-2</c:v>
                </c:pt>
                <c:pt idx="10">
                  <c:v>1.5745984663061426E-2</c:v>
                </c:pt>
                <c:pt idx="11">
                  <c:v>1.6624781312709974E-2</c:v>
                </c:pt>
                <c:pt idx="12">
                  <c:v>1.2778373865245206E-2</c:v>
                </c:pt>
                <c:pt idx="13">
                  <c:v>5.5258701145023317E-3</c:v>
                </c:pt>
                <c:pt idx="14">
                  <c:v>2.6605468980887919E-3</c:v>
                </c:pt>
                <c:pt idx="15">
                  <c:v>1.2587967975285308E-2</c:v>
                </c:pt>
                <c:pt idx="16">
                  <c:v>1.5918039683631337E-2</c:v>
                </c:pt>
                <c:pt idx="17">
                  <c:v>9.8222411232546381E-3</c:v>
                </c:pt>
                <c:pt idx="18">
                  <c:v>1.2768943938340648E-2</c:v>
                </c:pt>
                <c:pt idx="19">
                  <c:v>1.5955253454642673E-2</c:v>
                </c:pt>
                <c:pt idx="20">
                  <c:v>3.9253213671238121E-3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57DB-4692-9227-4BA383544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481600"/>
        <c:axId val="239483520"/>
      </c:lineChart>
      <c:catAx>
        <c:axId val="239481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83520"/>
        <c:crosses val="autoZero"/>
        <c:auto val="1"/>
        <c:lblAlgn val="ctr"/>
        <c:lblOffset val="100"/>
        <c:noMultiLvlLbl val="0"/>
      </c:catAx>
      <c:valAx>
        <c:axId val="239483520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81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'Policy of 100% SCC'!$A$3:$B$3</c:f>
              <c:strCache>
                <c:ptCount val="1"/>
                <c:pt idx="0">
                  <c:v>Policy of 100% SCC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SCC'!$C$3:$W$3</c:f>
              <c:numCache>
                <c:formatCode>0.00%</c:formatCode>
                <c:ptCount val="21"/>
                <c:pt idx="0">
                  <c:v>0.55125337783667339</c:v>
                </c:pt>
                <c:pt idx="1">
                  <c:v>0.71740618029187719</c:v>
                </c:pt>
                <c:pt idx="2">
                  <c:v>0.71824748552169138</c:v>
                </c:pt>
                <c:pt idx="3">
                  <c:v>0.71497300832277499</c:v>
                </c:pt>
                <c:pt idx="4">
                  <c:v>0.69555078684065719</c:v>
                </c:pt>
                <c:pt idx="5">
                  <c:v>0.68472012169245478</c:v>
                </c:pt>
                <c:pt idx="6">
                  <c:v>0.66756698799365766</c:v>
                </c:pt>
                <c:pt idx="7">
                  <c:v>0.64873304052693059</c:v>
                </c:pt>
                <c:pt idx="8">
                  <c:v>0.64585611059846648</c:v>
                </c:pt>
                <c:pt idx="9">
                  <c:v>0.64636332077701841</c:v>
                </c:pt>
                <c:pt idx="10">
                  <c:v>0.65452673784793558</c:v>
                </c:pt>
                <c:pt idx="11">
                  <c:v>0.65132414973910657</c:v>
                </c:pt>
                <c:pt idx="12">
                  <c:v>0.65407934200906703</c:v>
                </c:pt>
                <c:pt idx="13">
                  <c:v>0.65344523924841535</c:v>
                </c:pt>
                <c:pt idx="14">
                  <c:v>0.65427831948614568</c:v>
                </c:pt>
                <c:pt idx="15">
                  <c:v>0.65621379917242917</c:v>
                </c:pt>
                <c:pt idx="16">
                  <c:v>0.65652135071353201</c:v>
                </c:pt>
                <c:pt idx="17">
                  <c:v>0.65913812972191721</c:v>
                </c:pt>
                <c:pt idx="18">
                  <c:v>0.65736507707706848</c:v>
                </c:pt>
                <c:pt idx="19">
                  <c:v>0.66088063130295904</c:v>
                </c:pt>
                <c:pt idx="20">
                  <c:v>0.66240524363943709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EF8-4C09-B17C-CD18E988B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460736"/>
        <c:axId val="239542656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'Policy of 100%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100%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5.40471545208639</c:v>
                      </c:pt>
                      <c:pt idx="1">
                        <c:v>4.9909348177656705</c:v>
                      </c:pt>
                      <c:pt idx="2">
                        <c:v>4.1943883223382201</c:v>
                      </c:pt>
                      <c:pt idx="3">
                        <c:v>4.0092723195170201</c:v>
                      </c:pt>
                      <c:pt idx="4">
                        <c:v>3.7730201564632102</c:v>
                      </c:pt>
                      <c:pt idx="5">
                        <c:v>4.02926790568144</c:v>
                      </c:pt>
                      <c:pt idx="6">
                        <c:v>5.0105478118135496</c:v>
                      </c:pt>
                      <c:pt idx="7">
                        <c:v>5.1188522385147097</c:v>
                      </c:pt>
                      <c:pt idx="8">
                        <c:v>5.4098598720346498</c:v>
                      </c:pt>
                      <c:pt idx="9">
                        <c:v>5.4212792001770591</c:v>
                      </c:pt>
                      <c:pt idx="10">
                        <c:v>5.2205196580692803</c:v>
                      </c:pt>
                      <c:pt idx="11">
                        <c:v>5.38686325692992</c:v>
                      </c:pt>
                      <c:pt idx="12">
                        <c:v>5.5429697276667103</c:v>
                      </c:pt>
                      <c:pt idx="13">
                        <c:v>5.6629817736791903</c:v>
                      </c:pt>
                      <c:pt idx="14">
                        <c:v>5.63444930368866</c:v>
                      </c:pt>
                      <c:pt idx="15">
                        <c:v>5.8542459569813996</c:v>
                      </c:pt>
                      <c:pt idx="16">
                        <c:v>6.2036060087328098</c:v>
                      </c:pt>
                      <c:pt idx="17">
                        <c:v>6.3618810880416508</c:v>
                      </c:pt>
                      <c:pt idx="18">
                        <c:v>6.0897307937548995</c:v>
                      </c:pt>
                      <c:pt idx="19">
                        <c:v>6.3538813110360186</c:v>
                      </c:pt>
                      <c:pt idx="20">
                        <c:v>6.7362136381289108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FEF8-4C09-B17C-CD18E988BAC7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656.68125537551396</c:v>
                      </c:pt>
                      <c:pt idx="1">
                        <c:v>512.12759930334619</c:v>
                      </c:pt>
                      <c:pt idx="2">
                        <c:v>498.68671581913605</c:v>
                      </c:pt>
                      <c:pt idx="3">
                        <c:v>479.21304136654169</c:v>
                      </c:pt>
                      <c:pt idx="4">
                        <c:v>486.71871277934383</c:v>
                      </c:pt>
                      <c:pt idx="5">
                        <c:v>480.30365405198904</c:v>
                      </c:pt>
                      <c:pt idx="6">
                        <c:v>478.97671903634256</c:v>
                      </c:pt>
                      <c:pt idx="7">
                        <c:v>474.97688906731543</c:v>
                      </c:pt>
                      <c:pt idx="8">
                        <c:v>468.81805113664143</c:v>
                      </c:pt>
                      <c:pt idx="9">
                        <c:v>462.89653358675321</c:v>
                      </c:pt>
                      <c:pt idx="10">
                        <c:v>446.86199469224357</c:v>
                      </c:pt>
                      <c:pt idx="11">
                        <c:v>439.13921257947607</c:v>
                      </c:pt>
                      <c:pt idx="12">
                        <c:v>429.00052882419982</c:v>
                      </c:pt>
                      <c:pt idx="13">
                        <c:v>423.13593546942195</c:v>
                      </c:pt>
                      <c:pt idx="14">
                        <c:v>415.82888947763939</c:v>
                      </c:pt>
                      <c:pt idx="15">
                        <c:v>407.72010726212426</c:v>
                      </c:pt>
                      <c:pt idx="16">
                        <c:v>402.14541171354438</c:v>
                      </c:pt>
                      <c:pt idx="17">
                        <c:v>395.93052880171808</c:v>
                      </c:pt>
                      <c:pt idx="18">
                        <c:v>394.04157827603694</c:v>
                      </c:pt>
                      <c:pt idx="19">
                        <c:v>387.78223148519106</c:v>
                      </c:pt>
                      <c:pt idx="20">
                        <c:v>380.38430848459797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EF8-4C09-B17C-CD18E988BAC7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25.120869930000001</c:v>
                      </c:pt>
                      <c:pt idx="5">
                        <c:v>25.042660789999999</c:v>
                      </c:pt>
                      <c:pt idx="6">
                        <c:v>25.039764859999998</c:v>
                      </c:pt>
                      <c:pt idx="7">
                        <c:v>25.0579307</c:v>
                      </c:pt>
                      <c:pt idx="8">
                        <c:v>25.0580158</c:v>
                      </c:pt>
                      <c:pt idx="9">
                        <c:v>25.04155708</c:v>
                      </c:pt>
                      <c:pt idx="10">
                        <c:v>25.04829543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25.014762789999999</c:v>
                      </c:pt>
                      <c:pt idx="14">
                        <c:v>25.005361539999999</c:v>
                      </c:pt>
                      <c:pt idx="15">
                        <c:v>25.037933840000001</c:v>
                      </c:pt>
                      <c:pt idx="16">
                        <c:v>25.048859950000001</c:v>
                      </c:pt>
                      <c:pt idx="17">
                        <c:v>25.028859369999999</c:v>
                      </c:pt>
                      <c:pt idx="18">
                        <c:v>25.038527630000001</c:v>
                      </c:pt>
                      <c:pt idx="19">
                        <c:v>25.048982049999999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FEF8-4C09-B17C-CD18E988BAC7}"/>
                  </c:ext>
                </c:extLst>
              </c15:ser>
            </c15:filteredLineSeries>
          </c:ext>
        </c:extLst>
      </c:lineChart>
      <c:catAx>
        <c:axId val="239460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542656"/>
        <c:crosses val="autoZero"/>
        <c:auto val="1"/>
        <c:lblAlgn val="ctr"/>
        <c:lblOffset val="100"/>
        <c:noMultiLvlLbl val="0"/>
      </c:catAx>
      <c:valAx>
        <c:axId val="239542656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6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'Policy of 100% SCC'!$A$4:$B$4</c:f>
              <c:strCache>
                <c:ptCount val="1"/>
                <c:pt idx="0">
                  <c:v>Policy of 100% SCC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SCC'!$C$4:$W$4</c:f>
              <c:numCache>
                <c:formatCode>0.00</c:formatCode>
                <c:ptCount val="21"/>
                <c:pt idx="0">
                  <c:v>5.40471545208639</c:v>
                </c:pt>
                <c:pt idx="1">
                  <c:v>4.9909348177656705</c:v>
                </c:pt>
                <c:pt idx="2">
                  <c:v>4.1943883223382201</c:v>
                </c:pt>
                <c:pt idx="3">
                  <c:v>4.0092723195170201</c:v>
                </c:pt>
                <c:pt idx="4">
                  <c:v>3.7730201564632102</c:v>
                </c:pt>
                <c:pt idx="5">
                  <c:v>4.02926790568144</c:v>
                </c:pt>
                <c:pt idx="6">
                  <c:v>5.0105478118135496</c:v>
                </c:pt>
                <c:pt idx="7">
                  <c:v>5.1188522385147097</c:v>
                </c:pt>
                <c:pt idx="8">
                  <c:v>5.4098598720346498</c:v>
                </c:pt>
                <c:pt idx="9">
                  <c:v>5.4212792001770591</c:v>
                </c:pt>
                <c:pt idx="10">
                  <c:v>5.2205196580692803</c:v>
                </c:pt>
                <c:pt idx="11">
                  <c:v>5.38686325692992</c:v>
                </c:pt>
                <c:pt idx="12">
                  <c:v>5.5429697276667103</c:v>
                </c:pt>
                <c:pt idx="13">
                  <c:v>5.6629817736791903</c:v>
                </c:pt>
                <c:pt idx="14">
                  <c:v>5.63444930368866</c:v>
                </c:pt>
                <c:pt idx="15">
                  <c:v>5.8542459569813996</c:v>
                </c:pt>
                <c:pt idx="16">
                  <c:v>6.2036060087328098</c:v>
                </c:pt>
                <c:pt idx="17">
                  <c:v>6.3618810880416508</c:v>
                </c:pt>
                <c:pt idx="18">
                  <c:v>6.0897307937548995</c:v>
                </c:pt>
                <c:pt idx="19">
                  <c:v>6.3538813110360186</c:v>
                </c:pt>
                <c:pt idx="20">
                  <c:v>6.7362136381289108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E08-4366-A8C3-67343F3D7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562752"/>
        <c:axId val="239564672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100%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100%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0.55125337783667339</c:v>
                      </c:pt>
                      <c:pt idx="1">
                        <c:v>0.71740618029187719</c:v>
                      </c:pt>
                      <c:pt idx="2">
                        <c:v>0.71824748552169138</c:v>
                      </c:pt>
                      <c:pt idx="3">
                        <c:v>0.71497300832277499</c:v>
                      </c:pt>
                      <c:pt idx="4">
                        <c:v>0.69555078684065719</c:v>
                      </c:pt>
                      <c:pt idx="5">
                        <c:v>0.68472012169245478</c:v>
                      </c:pt>
                      <c:pt idx="6">
                        <c:v>0.66756698799365766</c:v>
                      </c:pt>
                      <c:pt idx="7">
                        <c:v>0.64873304052693059</c:v>
                      </c:pt>
                      <c:pt idx="8">
                        <c:v>0.64585611059846648</c:v>
                      </c:pt>
                      <c:pt idx="9">
                        <c:v>0.64636332077701841</c:v>
                      </c:pt>
                      <c:pt idx="10">
                        <c:v>0.65452673784793558</c:v>
                      </c:pt>
                      <c:pt idx="11">
                        <c:v>0.65132414973910657</c:v>
                      </c:pt>
                      <c:pt idx="12">
                        <c:v>0.65407934200906703</c:v>
                      </c:pt>
                      <c:pt idx="13">
                        <c:v>0.65344523924841535</c:v>
                      </c:pt>
                      <c:pt idx="14">
                        <c:v>0.65427831948614568</c:v>
                      </c:pt>
                      <c:pt idx="15">
                        <c:v>0.65621379917242917</c:v>
                      </c:pt>
                      <c:pt idx="16">
                        <c:v>0.65652135071353201</c:v>
                      </c:pt>
                      <c:pt idx="17">
                        <c:v>0.65913812972191721</c:v>
                      </c:pt>
                      <c:pt idx="18">
                        <c:v>0.65736507707706848</c:v>
                      </c:pt>
                      <c:pt idx="19">
                        <c:v>0.66088063130295904</c:v>
                      </c:pt>
                      <c:pt idx="20">
                        <c:v>0.66240524363943709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BE08-4366-A8C3-67343F3D70E9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656.68125537551396</c:v>
                      </c:pt>
                      <c:pt idx="1">
                        <c:v>512.12759930334619</c:v>
                      </c:pt>
                      <c:pt idx="2">
                        <c:v>498.68671581913605</c:v>
                      </c:pt>
                      <c:pt idx="3">
                        <c:v>479.21304136654169</c:v>
                      </c:pt>
                      <c:pt idx="4">
                        <c:v>486.71871277934383</c:v>
                      </c:pt>
                      <c:pt idx="5">
                        <c:v>480.30365405198904</c:v>
                      </c:pt>
                      <c:pt idx="6">
                        <c:v>478.97671903634256</c:v>
                      </c:pt>
                      <c:pt idx="7">
                        <c:v>474.97688906731543</c:v>
                      </c:pt>
                      <c:pt idx="8">
                        <c:v>468.81805113664143</c:v>
                      </c:pt>
                      <c:pt idx="9">
                        <c:v>462.89653358675321</c:v>
                      </c:pt>
                      <c:pt idx="10">
                        <c:v>446.86199469224357</c:v>
                      </c:pt>
                      <c:pt idx="11">
                        <c:v>439.13921257947607</c:v>
                      </c:pt>
                      <c:pt idx="12">
                        <c:v>429.00052882419982</c:v>
                      </c:pt>
                      <c:pt idx="13">
                        <c:v>423.13593546942195</c:v>
                      </c:pt>
                      <c:pt idx="14">
                        <c:v>415.82888947763939</c:v>
                      </c:pt>
                      <c:pt idx="15">
                        <c:v>407.72010726212426</c:v>
                      </c:pt>
                      <c:pt idx="16">
                        <c:v>402.14541171354438</c:v>
                      </c:pt>
                      <c:pt idx="17">
                        <c:v>395.93052880171808</c:v>
                      </c:pt>
                      <c:pt idx="18">
                        <c:v>394.04157827603694</c:v>
                      </c:pt>
                      <c:pt idx="19">
                        <c:v>387.78223148519106</c:v>
                      </c:pt>
                      <c:pt idx="20">
                        <c:v>380.38430848459797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E08-4366-A8C3-67343F3D70E9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25.120869930000001</c:v>
                      </c:pt>
                      <c:pt idx="5">
                        <c:v>25.042660789999999</c:v>
                      </c:pt>
                      <c:pt idx="6">
                        <c:v>25.039764859999998</c:v>
                      </c:pt>
                      <c:pt idx="7">
                        <c:v>25.0579307</c:v>
                      </c:pt>
                      <c:pt idx="8">
                        <c:v>25.0580158</c:v>
                      </c:pt>
                      <c:pt idx="9">
                        <c:v>25.04155708</c:v>
                      </c:pt>
                      <c:pt idx="10">
                        <c:v>25.04829543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25.014762789999999</c:v>
                      </c:pt>
                      <c:pt idx="14">
                        <c:v>25.005361539999999</c:v>
                      </c:pt>
                      <c:pt idx="15">
                        <c:v>25.037933840000001</c:v>
                      </c:pt>
                      <c:pt idx="16">
                        <c:v>25.048859950000001</c:v>
                      </c:pt>
                      <c:pt idx="17">
                        <c:v>25.028859369999999</c:v>
                      </c:pt>
                      <c:pt idx="18">
                        <c:v>25.038527630000001</c:v>
                      </c:pt>
                      <c:pt idx="19">
                        <c:v>25.048982049999999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E08-4366-A8C3-67343F3D70E9}"/>
                  </c:ext>
                </c:extLst>
              </c15:ser>
            </c15:filteredLineSeries>
          </c:ext>
        </c:extLst>
      </c:lineChart>
      <c:catAx>
        <c:axId val="239562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564672"/>
        <c:crosses val="autoZero"/>
        <c:auto val="1"/>
        <c:lblAlgn val="ctr"/>
        <c:lblOffset val="100"/>
        <c:noMultiLvlLbl val="0"/>
      </c:catAx>
      <c:valAx>
        <c:axId val="2395646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Real 2018 P/kWH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562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'Policy of 100% SCC'!$A$5:$B$5</c:f>
              <c:strCache>
                <c:ptCount val="1"/>
                <c:pt idx="0">
                  <c:v>Policy of 100% SCC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SCC'!$C$5:$W$5</c:f>
              <c:numCache>
                <c:formatCode>0</c:formatCode>
                <c:ptCount val="21"/>
                <c:pt idx="0">
                  <c:v>656.68125537551396</c:v>
                </c:pt>
                <c:pt idx="1">
                  <c:v>512.12759930334619</c:v>
                </c:pt>
                <c:pt idx="2">
                  <c:v>498.68671581913605</c:v>
                </c:pt>
                <c:pt idx="3">
                  <c:v>479.21304136654169</c:v>
                </c:pt>
                <c:pt idx="4">
                  <c:v>486.71871277934383</c:v>
                </c:pt>
                <c:pt idx="5">
                  <c:v>480.30365405198904</c:v>
                </c:pt>
                <c:pt idx="6">
                  <c:v>478.97671903634256</c:v>
                </c:pt>
                <c:pt idx="7">
                  <c:v>474.97688906731543</c:v>
                </c:pt>
                <c:pt idx="8">
                  <c:v>468.81805113664143</c:v>
                </c:pt>
                <c:pt idx="9">
                  <c:v>462.89653358675321</c:v>
                </c:pt>
                <c:pt idx="10">
                  <c:v>446.86199469224357</c:v>
                </c:pt>
                <c:pt idx="11">
                  <c:v>439.13921257947607</c:v>
                </c:pt>
                <c:pt idx="12">
                  <c:v>429.00052882419982</c:v>
                </c:pt>
                <c:pt idx="13">
                  <c:v>423.13593546942195</c:v>
                </c:pt>
                <c:pt idx="14">
                  <c:v>415.82888947763939</c:v>
                </c:pt>
                <c:pt idx="15">
                  <c:v>407.72010726212426</c:v>
                </c:pt>
                <c:pt idx="16">
                  <c:v>402.14541171354438</c:v>
                </c:pt>
                <c:pt idx="17">
                  <c:v>395.93052880171808</c:v>
                </c:pt>
                <c:pt idx="18">
                  <c:v>394.04157827603694</c:v>
                </c:pt>
                <c:pt idx="19">
                  <c:v>387.78223148519106</c:v>
                </c:pt>
                <c:pt idx="20">
                  <c:v>380.38430848459797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B6A-4E94-88F2-1442C65FE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609728"/>
        <c:axId val="239620096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100%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100%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0.55125337783667339</c:v>
                      </c:pt>
                      <c:pt idx="1">
                        <c:v>0.71740618029187719</c:v>
                      </c:pt>
                      <c:pt idx="2">
                        <c:v>0.71824748552169138</c:v>
                      </c:pt>
                      <c:pt idx="3">
                        <c:v>0.71497300832277499</c:v>
                      </c:pt>
                      <c:pt idx="4">
                        <c:v>0.69555078684065719</c:v>
                      </c:pt>
                      <c:pt idx="5">
                        <c:v>0.68472012169245478</c:v>
                      </c:pt>
                      <c:pt idx="6">
                        <c:v>0.66756698799365766</c:v>
                      </c:pt>
                      <c:pt idx="7">
                        <c:v>0.64873304052693059</c:v>
                      </c:pt>
                      <c:pt idx="8">
                        <c:v>0.64585611059846648</c:v>
                      </c:pt>
                      <c:pt idx="9">
                        <c:v>0.64636332077701841</c:v>
                      </c:pt>
                      <c:pt idx="10">
                        <c:v>0.65452673784793558</c:v>
                      </c:pt>
                      <c:pt idx="11">
                        <c:v>0.65132414973910657</c:v>
                      </c:pt>
                      <c:pt idx="12">
                        <c:v>0.65407934200906703</c:v>
                      </c:pt>
                      <c:pt idx="13">
                        <c:v>0.65344523924841535</c:v>
                      </c:pt>
                      <c:pt idx="14">
                        <c:v>0.65427831948614568</c:v>
                      </c:pt>
                      <c:pt idx="15">
                        <c:v>0.65621379917242917</c:v>
                      </c:pt>
                      <c:pt idx="16">
                        <c:v>0.65652135071353201</c:v>
                      </c:pt>
                      <c:pt idx="17">
                        <c:v>0.65913812972191721</c:v>
                      </c:pt>
                      <c:pt idx="18">
                        <c:v>0.65736507707706848</c:v>
                      </c:pt>
                      <c:pt idx="19">
                        <c:v>0.66088063130295904</c:v>
                      </c:pt>
                      <c:pt idx="20">
                        <c:v>0.66240524363943709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BB6A-4E94-88F2-1442C65FE4FD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5.40471545208639</c:v>
                      </c:pt>
                      <c:pt idx="1">
                        <c:v>4.9909348177656705</c:v>
                      </c:pt>
                      <c:pt idx="2">
                        <c:v>4.1943883223382201</c:v>
                      </c:pt>
                      <c:pt idx="3">
                        <c:v>4.0092723195170201</c:v>
                      </c:pt>
                      <c:pt idx="4">
                        <c:v>3.7730201564632102</c:v>
                      </c:pt>
                      <c:pt idx="5">
                        <c:v>4.02926790568144</c:v>
                      </c:pt>
                      <c:pt idx="6">
                        <c:v>5.0105478118135496</c:v>
                      </c:pt>
                      <c:pt idx="7">
                        <c:v>5.1188522385147097</c:v>
                      </c:pt>
                      <c:pt idx="8">
                        <c:v>5.4098598720346498</c:v>
                      </c:pt>
                      <c:pt idx="9">
                        <c:v>5.4212792001770591</c:v>
                      </c:pt>
                      <c:pt idx="10">
                        <c:v>5.2205196580692803</c:v>
                      </c:pt>
                      <c:pt idx="11">
                        <c:v>5.38686325692992</c:v>
                      </c:pt>
                      <c:pt idx="12">
                        <c:v>5.5429697276667103</c:v>
                      </c:pt>
                      <c:pt idx="13">
                        <c:v>5.6629817736791903</c:v>
                      </c:pt>
                      <c:pt idx="14">
                        <c:v>5.63444930368866</c:v>
                      </c:pt>
                      <c:pt idx="15">
                        <c:v>5.8542459569813996</c:v>
                      </c:pt>
                      <c:pt idx="16">
                        <c:v>6.2036060087328098</c:v>
                      </c:pt>
                      <c:pt idx="17">
                        <c:v>6.3618810880416508</c:v>
                      </c:pt>
                      <c:pt idx="18">
                        <c:v>6.0897307937548995</c:v>
                      </c:pt>
                      <c:pt idx="19">
                        <c:v>6.3538813110360186</c:v>
                      </c:pt>
                      <c:pt idx="20">
                        <c:v>6.7362136381289108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B6A-4E94-88F2-1442C65FE4F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25.120869930000001</c:v>
                      </c:pt>
                      <c:pt idx="5">
                        <c:v>25.042660789999999</c:v>
                      </c:pt>
                      <c:pt idx="6">
                        <c:v>25.039764859999998</c:v>
                      </c:pt>
                      <c:pt idx="7">
                        <c:v>25.0579307</c:v>
                      </c:pt>
                      <c:pt idx="8">
                        <c:v>25.0580158</c:v>
                      </c:pt>
                      <c:pt idx="9">
                        <c:v>25.04155708</c:v>
                      </c:pt>
                      <c:pt idx="10">
                        <c:v>25.04829543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25.014762789999999</c:v>
                      </c:pt>
                      <c:pt idx="14">
                        <c:v>25.005361539999999</c:v>
                      </c:pt>
                      <c:pt idx="15">
                        <c:v>25.037933840000001</c:v>
                      </c:pt>
                      <c:pt idx="16">
                        <c:v>25.048859950000001</c:v>
                      </c:pt>
                      <c:pt idx="17">
                        <c:v>25.028859369999999</c:v>
                      </c:pt>
                      <c:pt idx="18">
                        <c:v>25.038527630000001</c:v>
                      </c:pt>
                      <c:pt idx="19">
                        <c:v>25.048982049999999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B6A-4E94-88F2-1442C65FE4FD}"/>
                  </c:ext>
                </c:extLst>
              </c15:ser>
            </c15:filteredLineSeries>
          </c:ext>
        </c:extLst>
      </c:lineChart>
      <c:catAx>
        <c:axId val="239609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620096"/>
        <c:crosses val="autoZero"/>
        <c:auto val="1"/>
        <c:lblAlgn val="ctr"/>
        <c:lblOffset val="100"/>
        <c:noMultiLvlLbl val="0"/>
      </c:catAx>
      <c:valAx>
        <c:axId val="2396200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MT CO2/GWh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60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strRef>
              <c:f>'Policy of 100% SCC'!$A$6:$B$6</c:f>
              <c:strCache>
                <c:ptCount val="1"/>
                <c:pt idx="0">
                  <c:v>Policy of 100% SCC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'Policy of 100%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100% SCC'!$C$6:$W$6</c:f>
              <c:numCache>
                <c:formatCode>0</c:formatCode>
                <c:ptCount val="21"/>
                <c:pt idx="0">
                  <c:v>25.079931599999998</c:v>
                </c:pt>
                <c:pt idx="1">
                  <c:v>25.535733820000001</c:v>
                </c:pt>
                <c:pt idx="2">
                  <c:v>25.047372129999999</c:v>
                </c:pt>
                <c:pt idx="3">
                  <c:v>25.228549610000002</c:v>
                </c:pt>
                <c:pt idx="4">
                  <c:v>25.120869930000001</c:v>
                </c:pt>
                <c:pt idx="5">
                  <c:v>25.042660789999999</c:v>
                </c:pt>
                <c:pt idx="6">
                  <c:v>25.039764859999998</c:v>
                </c:pt>
                <c:pt idx="7">
                  <c:v>25.0579307</c:v>
                </c:pt>
                <c:pt idx="8">
                  <c:v>25.0580158</c:v>
                </c:pt>
                <c:pt idx="9">
                  <c:v>25.04155708</c:v>
                </c:pt>
                <c:pt idx="10">
                  <c:v>25.04829543</c:v>
                </c:pt>
                <c:pt idx="11">
                  <c:v>25.051178799999999</c:v>
                </c:pt>
                <c:pt idx="12">
                  <c:v>25.038558569999999</c:v>
                </c:pt>
                <c:pt idx="13">
                  <c:v>25.014762789999999</c:v>
                </c:pt>
                <c:pt idx="14">
                  <c:v>25.005361539999999</c:v>
                </c:pt>
                <c:pt idx="15">
                  <c:v>25.037933840000001</c:v>
                </c:pt>
                <c:pt idx="16">
                  <c:v>25.048859950000001</c:v>
                </c:pt>
                <c:pt idx="17">
                  <c:v>25.028859369999999</c:v>
                </c:pt>
                <c:pt idx="18">
                  <c:v>25.038527630000001</c:v>
                </c:pt>
                <c:pt idx="19">
                  <c:v>25.048982049999999</c:v>
                </c:pt>
                <c:pt idx="20">
                  <c:v>25.009511320000001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E3D-4381-ACCB-2D3B54BF94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657344"/>
        <c:axId val="239659264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100%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100%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0.55125337783667339</c:v>
                      </c:pt>
                      <c:pt idx="1">
                        <c:v>0.71740618029187719</c:v>
                      </c:pt>
                      <c:pt idx="2">
                        <c:v>0.71824748552169138</c:v>
                      </c:pt>
                      <c:pt idx="3">
                        <c:v>0.71497300832277499</c:v>
                      </c:pt>
                      <c:pt idx="4">
                        <c:v>0.69555078684065719</c:v>
                      </c:pt>
                      <c:pt idx="5">
                        <c:v>0.68472012169245478</c:v>
                      </c:pt>
                      <c:pt idx="6">
                        <c:v>0.66756698799365766</c:v>
                      </c:pt>
                      <c:pt idx="7">
                        <c:v>0.64873304052693059</c:v>
                      </c:pt>
                      <c:pt idx="8">
                        <c:v>0.64585611059846648</c:v>
                      </c:pt>
                      <c:pt idx="9">
                        <c:v>0.64636332077701841</c:v>
                      </c:pt>
                      <c:pt idx="10">
                        <c:v>0.65452673784793558</c:v>
                      </c:pt>
                      <c:pt idx="11">
                        <c:v>0.65132414973910657</c:v>
                      </c:pt>
                      <c:pt idx="12">
                        <c:v>0.65407934200906703</c:v>
                      </c:pt>
                      <c:pt idx="13">
                        <c:v>0.65344523924841535</c:v>
                      </c:pt>
                      <c:pt idx="14">
                        <c:v>0.65427831948614568</c:v>
                      </c:pt>
                      <c:pt idx="15">
                        <c:v>0.65621379917242917</c:v>
                      </c:pt>
                      <c:pt idx="16">
                        <c:v>0.65652135071353201</c:v>
                      </c:pt>
                      <c:pt idx="17">
                        <c:v>0.65913812972191721</c:v>
                      </c:pt>
                      <c:pt idx="18">
                        <c:v>0.65736507707706848</c:v>
                      </c:pt>
                      <c:pt idx="19">
                        <c:v>0.66088063130295904</c:v>
                      </c:pt>
                      <c:pt idx="20">
                        <c:v>0.66240524363943709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AE3D-4381-ACCB-2D3B54BF94F0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5.40471545208639</c:v>
                      </c:pt>
                      <c:pt idx="1">
                        <c:v>4.9909348177656705</c:v>
                      </c:pt>
                      <c:pt idx="2">
                        <c:v>4.1943883223382201</c:v>
                      </c:pt>
                      <c:pt idx="3">
                        <c:v>4.0092723195170201</c:v>
                      </c:pt>
                      <c:pt idx="4">
                        <c:v>3.7730201564632102</c:v>
                      </c:pt>
                      <c:pt idx="5">
                        <c:v>4.02926790568144</c:v>
                      </c:pt>
                      <c:pt idx="6">
                        <c:v>5.0105478118135496</c:v>
                      </c:pt>
                      <c:pt idx="7">
                        <c:v>5.1188522385147097</c:v>
                      </c:pt>
                      <c:pt idx="8">
                        <c:v>5.4098598720346498</c:v>
                      </c:pt>
                      <c:pt idx="9">
                        <c:v>5.4212792001770591</c:v>
                      </c:pt>
                      <c:pt idx="10">
                        <c:v>5.2205196580692803</c:v>
                      </c:pt>
                      <c:pt idx="11">
                        <c:v>5.38686325692992</c:v>
                      </c:pt>
                      <c:pt idx="12">
                        <c:v>5.5429697276667103</c:v>
                      </c:pt>
                      <c:pt idx="13">
                        <c:v>5.6629817736791903</c:v>
                      </c:pt>
                      <c:pt idx="14">
                        <c:v>5.63444930368866</c:v>
                      </c:pt>
                      <c:pt idx="15">
                        <c:v>5.8542459569813996</c:v>
                      </c:pt>
                      <c:pt idx="16">
                        <c:v>6.2036060087328098</c:v>
                      </c:pt>
                      <c:pt idx="17">
                        <c:v>6.3618810880416508</c:v>
                      </c:pt>
                      <c:pt idx="18">
                        <c:v>6.0897307937548995</c:v>
                      </c:pt>
                      <c:pt idx="19">
                        <c:v>6.3538813110360186</c:v>
                      </c:pt>
                      <c:pt idx="20">
                        <c:v>6.7362136381289108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E3D-4381-ACCB-2D3B54BF94F0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100%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100%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656.68125537551396</c:v>
                      </c:pt>
                      <c:pt idx="1">
                        <c:v>512.12759930334619</c:v>
                      </c:pt>
                      <c:pt idx="2">
                        <c:v>498.68671581913605</c:v>
                      </c:pt>
                      <c:pt idx="3">
                        <c:v>479.21304136654169</c:v>
                      </c:pt>
                      <c:pt idx="4">
                        <c:v>486.71871277934383</c:v>
                      </c:pt>
                      <c:pt idx="5">
                        <c:v>480.30365405198904</c:v>
                      </c:pt>
                      <c:pt idx="6">
                        <c:v>478.97671903634256</c:v>
                      </c:pt>
                      <c:pt idx="7">
                        <c:v>474.97688906731543</c:v>
                      </c:pt>
                      <c:pt idx="8">
                        <c:v>468.81805113664143</c:v>
                      </c:pt>
                      <c:pt idx="9">
                        <c:v>462.89653358675321</c:v>
                      </c:pt>
                      <c:pt idx="10">
                        <c:v>446.86199469224357</c:v>
                      </c:pt>
                      <c:pt idx="11">
                        <c:v>439.13921257947607</c:v>
                      </c:pt>
                      <c:pt idx="12">
                        <c:v>429.00052882419982</c:v>
                      </c:pt>
                      <c:pt idx="13">
                        <c:v>423.13593546942195</c:v>
                      </c:pt>
                      <c:pt idx="14">
                        <c:v>415.82888947763939</c:v>
                      </c:pt>
                      <c:pt idx="15">
                        <c:v>407.72010726212426</c:v>
                      </c:pt>
                      <c:pt idx="16">
                        <c:v>402.14541171354438</c:v>
                      </c:pt>
                      <c:pt idx="17">
                        <c:v>395.93052880171808</c:v>
                      </c:pt>
                      <c:pt idx="18">
                        <c:v>394.04157827603694</c:v>
                      </c:pt>
                      <c:pt idx="19">
                        <c:v>387.78223148519106</c:v>
                      </c:pt>
                      <c:pt idx="20">
                        <c:v>380.38430848459797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E3D-4381-ACCB-2D3B54BF94F0}"/>
                  </c:ext>
                </c:extLst>
              </c15:ser>
            </c15:filteredLineSeries>
          </c:ext>
        </c:extLst>
      </c:lineChart>
      <c:catAx>
        <c:axId val="239657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659264"/>
        <c:crosses val="autoZero"/>
        <c:auto val="1"/>
        <c:lblAlgn val="ctr"/>
        <c:lblOffset val="100"/>
        <c:noMultiLvlLbl val="0"/>
      </c:catAx>
      <c:valAx>
        <c:axId val="239659264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65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Normalized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'Figure 6_Trilemma Paper'!$A$8:$B$8</c:f>
              <c:strCache>
                <c:ptCount val="1"/>
                <c:pt idx="0">
                  <c:v>Market-based scenario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Paper'!$C$8:$W$8</c:f>
              <c:numCache>
                <c:formatCode>0.00%</c:formatCode>
                <c:ptCount val="21"/>
                <c:pt idx="0">
                  <c:v>0.59206449922570648</c:v>
                </c:pt>
                <c:pt idx="1">
                  <c:v>0.54962899338085747</c:v>
                </c:pt>
                <c:pt idx="2">
                  <c:v>0.45351094504399764</c:v>
                </c:pt>
                <c:pt idx="3">
                  <c:v>0.34417810243274499</c:v>
                </c:pt>
                <c:pt idx="4">
                  <c:v>0.26553226511016692</c:v>
                </c:pt>
                <c:pt idx="5">
                  <c:v>0.22268393741236767</c:v>
                </c:pt>
                <c:pt idx="6">
                  <c:v>0.13860315374991145</c:v>
                </c:pt>
                <c:pt idx="7">
                  <c:v>8.9675581677675392E-2</c:v>
                </c:pt>
                <c:pt idx="8">
                  <c:v>6.314061993023834E-2</c:v>
                </c:pt>
                <c:pt idx="9">
                  <c:v>4.1361143581591375E-2</c:v>
                </c:pt>
                <c:pt idx="10">
                  <c:v>2.9410233750854942E-2</c:v>
                </c:pt>
                <c:pt idx="11">
                  <c:v>3.5312013096617648E-2</c:v>
                </c:pt>
                <c:pt idx="12">
                  <c:v>2.4890995187658603E-2</c:v>
                </c:pt>
                <c:pt idx="13">
                  <c:v>3.4515435236475082E-3</c:v>
                </c:pt>
                <c:pt idx="14">
                  <c:v>0</c:v>
                </c:pt>
                <c:pt idx="15">
                  <c:v>1.9751170912595255E-2</c:v>
                </c:pt>
                <c:pt idx="16">
                  <c:v>1.9260558195335953E-2</c:v>
                </c:pt>
                <c:pt idx="17">
                  <c:v>9.713555778630303E-3</c:v>
                </c:pt>
                <c:pt idx="18">
                  <c:v>1.6748986104877191E-2</c:v>
                </c:pt>
                <c:pt idx="19">
                  <c:v>2.6225178106327827E-2</c:v>
                </c:pt>
                <c:pt idx="20">
                  <c:v>1.6328243405933463E-2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B45-45B9-8F5B-1393E7CA4A5E}"/>
            </c:ext>
          </c:extLst>
        </c:ser>
        <c:ser>
          <c:idx val="1"/>
          <c:order val="1"/>
          <c:tx>
            <c:strRef>
              <c:f>'Figure 6_Trilemma Paper'!$A$9:$B$9</c:f>
              <c:strCache>
                <c:ptCount val="1"/>
                <c:pt idx="0">
                  <c:v>Market-based scenario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Paper'!$C$9:$W$9</c:f>
              <c:numCache>
                <c:formatCode>0.00%</c:formatCode>
                <c:ptCount val="21"/>
                <c:pt idx="0">
                  <c:v>1</c:v>
                </c:pt>
                <c:pt idx="1">
                  <c:v>0.92093376401783322</c:v>
                </c:pt>
                <c:pt idx="2">
                  <c:v>0.94694613831869434</c:v>
                </c:pt>
                <c:pt idx="3">
                  <c:v>0.84137446286339168</c:v>
                </c:pt>
                <c:pt idx="4">
                  <c:v>0.87655451705165732</c:v>
                </c:pt>
                <c:pt idx="5">
                  <c:v>0.79099991152889182</c:v>
                </c:pt>
                <c:pt idx="6">
                  <c:v>0.80729553773689011</c:v>
                </c:pt>
                <c:pt idx="7">
                  <c:v>0.780150951044561</c:v>
                </c:pt>
                <c:pt idx="8">
                  <c:v>0.66890312518635742</c:v>
                </c:pt>
                <c:pt idx="9">
                  <c:v>0.68172307164773316</c:v>
                </c:pt>
                <c:pt idx="10">
                  <c:v>0.71458313837651299</c:v>
                </c:pt>
                <c:pt idx="11">
                  <c:v>0.68531636523133133</c:v>
                </c:pt>
                <c:pt idx="12">
                  <c:v>0.66099069931221799</c:v>
                </c:pt>
                <c:pt idx="13">
                  <c:v>0.69516279528503688</c:v>
                </c:pt>
                <c:pt idx="14">
                  <c:v>0.71081953435216194</c:v>
                </c:pt>
                <c:pt idx="15">
                  <c:v>0.62987674053921783</c:v>
                </c:pt>
                <c:pt idx="16">
                  <c:v>0.68955552629115868</c:v>
                </c:pt>
                <c:pt idx="17">
                  <c:v>0.73039948413367495</c:v>
                </c:pt>
                <c:pt idx="18">
                  <c:v>0.68487051547000966</c:v>
                </c:pt>
                <c:pt idx="19">
                  <c:v>0.60144319318006156</c:v>
                </c:pt>
                <c:pt idx="20">
                  <c:v>0.74336727719523676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B45-45B9-8F5B-1393E7CA4A5E}"/>
            </c:ext>
          </c:extLst>
        </c:ser>
        <c:ser>
          <c:idx val="2"/>
          <c:order val="2"/>
          <c:tx>
            <c:strRef>
              <c:f>'Figure 6_Trilemma Paper'!$A$10:$B$10</c:f>
              <c:strCache>
                <c:ptCount val="1"/>
                <c:pt idx="0">
                  <c:v>Market-based scenario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Paper'!$C$10:$W$10</c:f>
              <c:numCache>
                <c:formatCode>0.00%</c:formatCode>
                <c:ptCount val="21"/>
                <c:pt idx="0">
                  <c:v>0.12975993820785753</c:v>
                </c:pt>
                <c:pt idx="1">
                  <c:v>8.6182964857685077E-2</c:v>
                </c:pt>
                <c:pt idx="2">
                  <c:v>6.3733339070979333E-2</c:v>
                </c:pt>
                <c:pt idx="3">
                  <c:v>4.3134079852755358E-2</c:v>
                </c:pt>
                <c:pt idx="4">
                  <c:v>2.9854922418254201E-2</c:v>
                </c:pt>
                <c:pt idx="5">
                  <c:v>2.2972580706249707E-2</c:v>
                </c:pt>
                <c:pt idx="6">
                  <c:v>9.3332873976683349E-3</c:v>
                </c:pt>
                <c:pt idx="7">
                  <c:v>3.9762760084984614E-3</c:v>
                </c:pt>
                <c:pt idx="8">
                  <c:v>2.9298195462159433E-4</c:v>
                </c:pt>
                <c:pt idx="9">
                  <c:v>0</c:v>
                </c:pt>
                <c:pt idx="10">
                  <c:v>3.7785573386511106E-4</c:v>
                </c:pt>
                <c:pt idx="11">
                  <c:v>5.4900061116725362E-3</c:v>
                </c:pt>
                <c:pt idx="12">
                  <c:v>5.9617565600499625E-3</c:v>
                </c:pt>
                <c:pt idx="13">
                  <c:v>4.1533344495655487E-3</c:v>
                </c:pt>
                <c:pt idx="14">
                  <c:v>7.8860636831248002E-3</c:v>
                </c:pt>
                <c:pt idx="15">
                  <c:v>1.6842170734632417E-2</c:v>
                </c:pt>
                <c:pt idx="16">
                  <c:v>2.0179878991698673E-2</c:v>
                </c:pt>
                <c:pt idx="17">
                  <c:v>2.0065154255853188E-2</c:v>
                </c:pt>
                <c:pt idx="18">
                  <c:v>2.6906987843187256E-2</c:v>
                </c:pt>
                <c:pt idx="19">
                  <c:v>3.2663705617237478E-2</c:v>
                </c:pt>
                <c:pt idx="20">
                  <c:v>3.3698350666815105E-2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0B45-45B9-8F5B-1393E7CA4A5E}"/>
            </c:ext>
          </c:extLst>
        </c:ser>
        <c:ser>
          <c:idx val="3"/>
          <c:order val="3"/>
          <c:tx>
            <c:strRef>
              <c:f>'Figure 6_Trilemma Paper'!$A$11:$B$11</c:f>
              <c:strCache>
                <c:ptCount val="1"/>
                <c:pt idx="0">
                  <c:v>Market-based scenario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Paper'!$C$11:$W$11</c:f>
              <c:numCache>
                <c:formatCode>0.00%</c:formatCode>
                <c:ptCount val="21"/>
                <c:pt idx="0">
                  <c:v>2.538809101906768E-2</c:v>
                </c:pt>
                <c:pt idx="1">
                  <c:v>0.16430798816666675</c:v>
                </c:pt>
                <c:pt idx="2">
                  <c:v>1.5464580283248616E-2</c:v>
                </c:pt>
                <c:pt idx="3">
                  <c:v>7.0684050006457458E-2</c:v>
                </c:pt>
                <c:pt idx="4">
                  <c:v>8.0012874928514152E-2</c:v>
                </c:pt>
                <c:pt idx="5">
                  <c:v>0.25605602310430786</c:v>
                </c:pt>
                <c:pt idx="6">
                  <c:v>0.38022317144192824</c:v>
                </c:pt>
                <c:pt idx="7">
                  <c:v>1</c:v>
                </c:pt>
                <c:pt idx="8">
                  <c:v>0.46261813612185387</c:v>
                </c:pt>
                <c:pt idx="9">
                  <c:v>1.3692263009524074E-2</c:v>
                </c:pt>
                <c:pt idx="10">
                  <c:v>0.11394966100205134</c:v>
                </c:pt>
                <c:pt idx="11">
                  <c:v>1.6624781312709974E-2</c:v>
                </c:pt>
                <c:pt idx="12">
                  <c:v>1.2778373865245206E-2</c:v>
                </c:pt>
                <c:pt idx="13">
                  <c:v>3.461624369949582E-2</c:v>
                </c:pt>
                <c:pt idx="14">
                  <c:v>2.6605468980887919E-3</c:v>
                </c:pt>
                <c:pt idx="15">
                  <c:v>9.351152879882825E-2</c:v>
                </c:pt>
                <c:pt idx="16">
                  <c:v>2.9217503872987585E-3</c:v>
                </c:pt>
                <c:pt idx="17">
                  <c:v>9.8222411232546381E-3</c:v>
                </c:pt>
                <c:pt idx="18">
                  <c:v>9.7602687652298764E-2</c:v>
                </c:pt>
                <c:pt idx="19">
                  <c:v>4.2411782012782909E-3</c:v>
                </c:pt>
                <c:pt idx="20">
                  <c:v>8.3240771824460158E-2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0B45-45B9-8F5B-1393E7CA4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129920"/>
        <c:axId val="238131840"/>
      </c:lineChart>
      <c:catAx>
        <c:axId val="238129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131840"/>
        <c:crosses val="autoZero"/>
        <c:auto val="1"/>
        <c:lblAlgn val="ctr"/>
        <c:lblOffset val="100"/>
        <c:noMultiLvlLbl val="0"/>
      </c:catAx>
      <c:valAx>
        <c:axId val="238131840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129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'Figure 6_Trilemma Paper'!$A$3:$B$3</c:f>
              <c:strCache>
                <c:ptCount val="1"/>
                <c:pt idx="0">
                  <c:v>Market-based scenario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Paper'!$C$3:$W$3</c:f>
              <c:numCache>
                <c:formatCode>0.00%</c:formatCode>
                <c:ptCount val="21"/>
                <c:pt idx="0">
                  <c:v>0.54098629583087665</c:v>
                </c:pt>
                <c:pt idx="1">
                  <c:v>0.5225466938915706</c:v>
                </c:pt>
                <c:pt idx="2">
                  <c:v>0.48078028825486685</c:v>
                </c:pt>
                <c:pt idx="3">
                  <c:v>0.43327162642778</c:v>
                </c:pt>
                <c:pt idx="4">
                  <c:v>0.39909746246909134</c:v>
                </c:pt>
                <c:pt idx="5">
                  <c:v>0.3804784760617862</c:v>
                </c:pt>
                <c:pt idx="6">
                  <c:v>0.34394265185954453</c:v>
                </c:pt>
                <c:pt idx="7">
                  <c:v>0.32268203684137209</c:v>
                </c:pt>
                <c:pt idx="8">
                  <c:v>0.31115173639234739</c:v>
                </c:pt>
                <c:pt idx="9">
                  <c:v>0.3016878483976122</c:v>
                </c:pt>
                <c:pt idx="10">
                  <c:v>0.29649479094009001</c:v>
                </c:pt>
                <c:pt idx="11">
                  <c:v>0.29905930524722163</c:v>
                </c:pt>
                <c:pt idx="12">
                  <c:v>0.29453103538881226</c:v>
                </c:pt>
                <c:pt idx="13">
                  <c:v>0.28521489913426246</c:v>
                </c:pt>
                <c:pt idx="14">
                  <c:v>0.28371509166442938</c:v>
                </c:pt>
                <c:pt idx="15">
                  <c:v>0.29229761524256331</c:v>
                </c:pt>
                <c:pt idx="16">
                  <c:v>0.29208442812407581</c:v>
                </c:pt>
                <c:pt idx="17">
                  <c:v>0.28793594630978364</c:v>
                </c:pt>
                <c:pt idx="18">
                  <c:v>0.29099306869126368</c:v>
                </c:pt>
                <c:pt idx="19">
                  <c:v>0.29511078108630506</c:v>
                </c:pt>
                <c:pt idx="20">
                  <c:v>0.2908102423590937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B48-4F2C-B867-064316A08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7925120"/>
        <c:axId val="237927040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'Figure 6_Trilemma Paper'!$A$4:$B$4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'Figure 6_Trilemma Paper'!$C$4:$W$4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3.3021267745970397</c:v>
                      </c:pt>
                      <c:pt idx="1">
                        <c:v>3.4408177352401497</c:v>
                      </c:pt>
                      <c:pt idx="2">
                        <c:v>3.3939207376497</c:v>
                      </c:pt>
                      <c:pt idx="3">
                        <c:v>3.59265187948027</c:v>
                      </c:pt>
                      <c:pt idx="4">
                        <c:v>3.5238918749364601</c:v>
                      </c:pt>
                      <c:pt idx="5">
                        <c:v>3.6959161592257601</c:v>
                      </c:pt>
                      <c:pt idx="6">
                        <c:v>3.6618676975081796</c:v>
                      </c:pt>
                      <c:pt idx="7">
                        <c:v>3.7189375099031601</c:v>
                      </c:pt>
                      <c:pt idx="8">
                        <c:v>3.9726815484114399</c:v>
                      </c:pt>
                      <c:pt idx="9">
                        <c:v>3.9416892327261097</c:v>
                      </c:pt>
                      <c:pt idx="10">
                        <c:v>3.8644147276930196</c:v>
                      </c:pt>
                      <c:pt idx="11">
                        <c:v>3.9330889933880999</c:v>
                      </c:pt>
                      <c:pt idx="12">
                        <c:v>3.9920543098302499</c:v>
                      </c:pt>
                      <c:pt idx="13">
                        <c:v>3.9097135854851399</c:v>
                      </c:pt>
                      <c:pt idx="14">
                        <c:v>3.8731113240685198</c:v>
                      </c:pt>
                      <c:pt idx="15">
                        <c:v>4.0701017494940306</c:v>
                      </c:pt>
                      <c:pt idx="16">
                        <c:v>3.9229910556246601</c:v>
                      </c:pt>
                      <c:pt idx="17">
                        <c:v>3.8282906751023003</c:v>
                      </c:pt>
                      <c:pt idx="18">
                        <c:v>3.9341540565296502</c:v>
                      </c:pt>
                      <c:pt idx="19">
                        <c:v>4.144142823138</c:v>
                      </c:pt>
                      <c:pt idx="20">
                        <c:v>3.7991726651451501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DB48-4F2C-B867-064316A0804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Paper'!$A$5:$B$5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853.72570504272187</c:v>
                      </c:pt>
                      <c:pt idx="1">
                        <c:v>910.45792328471691</c:v>
                      </c:pt>
                      <c:pt idx="2">
                        <c:v>942.73183627134733</c:v>
                      </c:pt>
                      <c:pt idx="3">
                        <c:v>974.42628717006664</c:v>
                      </c:pt>
                      <c:pt idx="4">
                        <c:v>996.01261735069818</c:v>
                      </c:pt>
                      <c:pt idx="5">
                        <c:v>1007.5810770715358</c:v>
                      </c:pt>
                      <c:pt idx="6">
                        <c:v>1031.3199309202857</c:v>
                      </c:pt>
                      <c:pt idx="7">
                        <c:v>1040.9524826551872</c:v>
                      </c:pt>
                      <c:pt idx="8">
                        <c:v>1047.68055488149</c:v>
                      </c:pt>
                      <c:pt idx="9">
                        <c:v>1048.2194651266464</c:v>
                      </c:pt>
                      <c:pt idx="10">
                        <c:v>1047.5245417711817</c:v>
                      </c:pt>
                      <c:pt idx="11">
                        <c:v>1038.212422871226</c:v>
                      </c:pt>
                      <c:pt idx="12">
                        <c:v>1037.3614355179534</c:v>
                      </c:pt>
                      <c:pt idx="13">
                        <c:v>1040.6312358158843</c:v>
                      </c:pt>
                      <c:pt idx="14">
                        <c:v>1033.9045944258603</c:v>
                      </c:pt>
                      <c:pt idx="15">
                        <c:v>1018.1142815586661</c:v>
                      </c:pt>
                      <c:pt idx="16">
                        <c:v>1012.3523108582751</c:v>
                      </c:pt>
                      <c:pt idx="17">
                        <c:v>1012.5492805379895</c:v>
                      </c:pt>
                      <c:pt idx="18">
                        <c:v>1000.9350871308762</c:v>
                      </c:pt>
                      <c:pt idx="19">
                        <c:v>991.36733487642459</c:v>
                      </c:pt>
                      <c:pt idx="20">
                        <c:v>989.66709739697887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B48-4F2C-B867-064316A0804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Paper'!$A$6:$B$6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25.259157890000001</c:v>
                      </c:pt>
                      <c:pt idx="5">
                        <c:v>25.83676311</c:v>
                      </c:pt>
                      <c:pt idx="6">
                        <c:v>26.244160919999999</c:v>
                      </c:pt>
                      <c:pt idx="7">
                        <c:v>28.277675630000001</c:v>
                      </c:pt>
                      <c:pt idx="8">
                        <c:v>26.51450238</c:v>
                      </c:pt>
                      <c:pt idx="9">
                        <c:v>25.04155708</c:v>
                      </c:pt>
                      <c:pt idx="10">
                        <c:v>25.370505959999999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25.005361539999999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25.028859369999999</c:v>
                      </c:pt>
                      <c:pt idx="18">
                        <c:v>25.316870829999999</c:v>
                      </c:pt>
                      <c:pt idx="19">
                        <c:v>25.01054766</c:v>
                      </c:pt>
                      <c:pt idx="20">
                        <c:v>25.269748759999999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B48-4F2C-B867-064316A0804D}"/>
                  </c:ext>
                </c:extLst>
              </c15:ser>
            </c15:filteredLineSeries>
          </c:ext>
        </c:extLst>
      </c:lineChart>
      <c:catAx>
        <c:axId val="237925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927040"/>
        <c:crosses val="autoZero"/>
        <c:auto val="1"/>
        <c:lblAlgn val="ctr"/>
        <c:lblOffset val="100"/>
        <c:noMultiLvlLbl val="0"/>
      </c:catAx>
      <c:valAx>
        <c:axId val="237927040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925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'Figure 6_Trilemma Paper'!$A$4:$B$4</c:f>
              <c:strCache>
                <c:ptCount val="1"/>
                <c:pt idx="0">
                  <c:v>Market-based scenario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Paper'!$C$4:$W$4</c:f>
              <c:numCache>
                <c:formatCode>0.00</c:formatCode>
                <c:ptCount val="21"/>
                <c:pt idx="0">
                  <c:v>3.3021267745970397</c:v>
                </c:pt>
                <c:pt idx="1">
                  <c:v>3.4408177352401497</c:v>
                </c:pt>
                <c:pt idx="2">
                  <c:v>3.3939207376497</c:v>
                </c:pt>
                <c:pt idx="3">
                  <c:v>3.59265187948027</c:v>
                </c:pt>
                <c:pt idx="4">
                  <c:v>3.5238918749364601</c:v>
                </c:pt>
                <c:pt idx="5">
                  <c:v>3.6959161592257601</c:v>
                </c:pt>
                <c:pt idx="6">
                  <c:v>3.6618676975081796</c:v>
                </c:pt>
                <c:pt idx="7">
                  <c:v>3.7189375099031601</c:v>
                </c:pt>
                <c:pt idx="8">
                  <c:v>3.9726815484114399</c:v>
                </c:pt>
                <c:pt idx="9">
                  <c:v>3.9416892327261097</c:v>
                </c:pt>
                <c:pt idx="10">
                  <c:v>3.8644147276930196</c:v>
                </c:pt>
                <c:pt idx="11">
                  <c:v>3.9330889933880999</c:v>
                </c:pt>
                <c:pt idx="12">
                  <c:v>3.9920543098302499</c:v>
                </c:pt>
                <c:pt idx="13">
                  <c:v>3.9097135854851399</c:v>
                </c:pt>
                <c:pt idx="14">
                  <c:v>3.8731113240685198</c:v>
                </c:pt>
                <c:pt idx="15">
                  <c:v>4.0701017494940306</c:v>
                </c:pt>
                <c:pt idx="16">
                  <c:v>3.9229910556246601</c:v>
                </c:pt>
                <c:pt idx="17">
                  <c:v>3.8282906751023003</c:v>
                </c:pt>
                <c:pt idx="18">
                  <c:v>3.9341540565296502</c:v>
                </c:pt>
                <c:pt idx="19">
                  <c:v>4.144142823138</c:v>
                </c:pt>
                <c:pt idx="20">
                  <c:v>3.7991726651451501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AF2-4F37-A58D-C5EB3E42B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201088"/>
        <c:axId val="238207360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'Figure 6_Trilemma Paper'!$A$3:$B$3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'Figure 6_Trilemma Paper'!$C$3:$W$3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0.54098629583087665</c:v>
                      </c:pt>
                      <c:pt idx="1">
                        <c:v>0.5225466938915706</c:v>
                      </c:pt>
                      <c:pt idx="2">
                        <c:v>0.48078028825486685</c:v>
                      </c:pt>
                      <c:pt idx="3">
                        <c:v>0.43327162642778</c:v>
                      </c:pt>
                      <c:pt idx="4">
                        <c:v>0.39909746246909134</c:v>
                      </c:pt>
                      <c:pt idx="5">
                        <c:v>0.3804784760617862</c:v>
                      </c:pt>
                      <c:pt idx="6">
                        <c:v>0.34394265185954453</c:v>
                      </c:pt>
                      <c:pt idx="7">
                        <c:v>0.32268203684137209</c:v>
                      </c:pt>
                      <c:pt idx="8">
                        <c:v>0.31115173639234739</c:v>
                      </c:pt>
                      <c:pt idx="9">
                        <c:v>0.3016878483976122</c:v>
                      </c:pt>
                      <c:pt idx="10">
                        <c:v>0.29649479094009001</c:v>
                      </c:pt>
                      <c:pt idx="11">
                        <c:v>0.29905930524722163</c:v>
                      </c:pt>
                      <c:pt idx="12">
                        <c:v>0.29453103538881226</c:v>
                      </c:pt>
                      <c:pt idx="13">
                        <c:v>0.28521489913426246</c:v>
                      </c:pt>
                      <c:pt idx="14">
                        <c:v>0.28371509166442938</c:v>
                      </c:pt>
                      <c:pt idx="15">
                        <c:v>0.29229761524256331</c:v>
                      </c:pt>
                      <c:pt idx="16">
                        <c:v>0.29208442812407581</c:v>
                      </c:pt>
                      <c:pt idx="17">
                        <c:v>0.28793594630978364</c:v>
                      </c:pt>
                      <c:pt idx="18">
                        <c:v>0.29099306869126368</c:v>
                      </c:pt>
                      <c:pt idx="19">
                        <c:v>0.29511078108630506</c:v>
                      </c:pt>
                      <c:pt idx="20">
                        <c:v>0.2908102423590937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4AF2-4F37-A58D-C5EB3E42BB1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Paper'!$A$5:$B$5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853.72570504272187</c:v>
                      </c:pt>
                      <c:pt idx="1">
                        <c:v>910.45792328471691</c:v>
                      </c:pt>
                      <c:pt idx="2">
                        <c:v>942.73183627134733</c:v>
                      </c:pt>
                      <c:pt idx="3">
                        <c:v>974.42628717006664</c:v>
                      </c:pt>
                      <c:pt idx="4">
                        <c:v>996.01261735069818</c:v>
                      </c:pt>
                      <c:pt idx="5">
                        <c:v>1007.5810770715358</c:v>
                      </c:pt>
                      <c:pt idx="6">
                        <c:v>1031.3199309202857</c:v>
                      </c:pt>
                      <c:pt idx="7">
                        <c:v>1040.9524826551872</c:v>
                      </c:pt>
                      <c:pt idx="8">
                        <c:v>1047.68055488149</c:v>
                      </c:pt>
                      <c:pt idx="9">
                        <c:v>1048.2194651266464</c:v>
                      </c:pt>
                      <c:pt idx="10">
                        <c:v>1047.5245417711817</c:v>
                      </c:pt>
                      <c:pt idx="11">
                        <c:v>1038.212422871226</c:v>
                      </c:pt>
                      <c:pt idx="12">
                        <c:v>1037.3614355179534</c:v>
                      </c:pt>
                      <c:pt idx="13">
                        <c:v>1040.6312358158843</c:v>
                      </c:pt>
                      <c:pt idx="14">
                        <c:v>1033.9045944258603</c:v>
                      </c:pt>
                      <c:pt idx="15">
                        <c:v>1018.1142815586661</c:v>
                      </c:pt>
                      <c:pt idx="16">
                        <c:v>1012.3523108582751</c:v>
                      </c:pt>
                      <c:pt idx="17">
                        <c:v>1012.5492805379895</c:v>
                      </c:pt>
                      <c:pt idx="18">
                        <c:v>1000.9350871308762</c:v>
                      </c:pt>
                      <c:pt idx="19">
                        <c:v>991.36733487642459</c:v>
                      </c:pt>
                      <c:pt idx="20">
                        <c:v>989.66709739697887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AF2-4F37-A58D-C5EB3E42BB1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Paper'!$A$6:$B$6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25.259157890000001</c:v>
                      </c:pt>
                      <c:pt idx="5">
                        <c:v>25.83676311</c:v>
                      </c:pt>
                      <c:pt idx="6">
                        <c:v>26.244160919999999</c:v>
                      </c:pt>
                      <c:pt idx="7">
                        <c:v>28.277675630000001</c:v>
                      </c:pt>
                      <c:pt idx="8">
                        <c:v>26.51450238</c:v>
                      </c:pt>
                      <c:pt idx="9">
                        <c:v>25.04155708</c:v>
                      </c:pt>
                      <c:pt idx="10">
                        <c:v>25.370505959999999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25.005361539999999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25.028859369999999</c:v>
                      </c:pt>
                      <c:pt idx="18">
                        <c:v>25.316870829999999</c:v>
                      </c:pt>
                      <c:pt idx="19">
                        <c:v>25.01054766</c:v>
                      </c:pt>
                      <c:pt idx="20">
                        <c:v>25.269748759999999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AF2-4F37-A58D-C5EB3E42BB1D}"/>
                  </c:ext>
                </c:extLst>
              </c15:ser>
            </c15:filteredLineSeries>
          </c:ext>
        </c:extLst>
      </c:lineChart>
      <c:catAx>
        <c:axId val="23820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207360"/>
        <c:crosses val="autoZero"/>
        <c:auto val="1"/>
        <c:lblAlgn val="ctr"/>
        <c:lblOffset val="100"/>
        <c:noMultiLvlLbl val="0"/>
      </c:catAx>
      <c:valAx>
        <c:axId val="23820736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Real 2018 P/kWH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201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'Figure 6_Trilemma Paper'!$A$5:$B$5</c:f>
              <c:strCache>
                <c:ptCount val="1"/>
                <c:pt idx="0">
                  <c:v>Market-based scenario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Paper'!$C$5:$W$5</c:f>
              <c:numCache>
                <c:formatCode>0</c:formatCode>
                <c:ptCount val="21"/>
                <c:pt idx="0">
                  <c:v>853.72570504272187</c:v>
                </c:pt>
                <c:pt idx="1">
                  <c:v>910.45792328471691</c:v>
                </c:pt>
                <c:pt idx="2">
                  <c:v>942.73183627134733</c:v>
                </c:pt>
                <c:pt idx="3">
                  <c:v>974.42628717006664</c:v>
                </c:pt>
                <c:pt idx="4">
                  <c:v>996.01261735069818</c:v>
                </c:pt>
                <c:pt idx="5">
                  <c:v>1007.5810770715358</c:v>
                </c:pt>
                <c:pt idx="6">
                  <c:v>1031.3199309202857</c:v>
                </c:pt>
                <c:pt idx="7">
                  <c:v>1040.9524826551872</c:v>
                </c:pt>
                <c:pt idx="8">
                  <c:v>1047.68055488149</c:v>
                </c:pt>
                <c:pt idx="9">
                  <c:v>1048.2194651266464</c:v>
                </c:pt>
                <c:pt idx="10">
                  <c:v>1047.5245417711817</c:v>
                </c:pt>
                <c:pt idx="11">
                  <c:v>1038.212422871226</c:v>
                </c:pt>
                <c:pt idx="12">
                  <c:v>1037.3614355179534</c:v>
                </c:pt>
                <c:pt idx="13">
                  <c:v>1040.6312358158843</c:v>
                </c:pt>
                <c:pt idx="14">
                  <c:v>1033.9045944258603</c:v>
                </c:pt>
                <c:pt idx="15">
                  <c:v>1018.1142815586661</c:v>
                </c:pt>
                <c:pt idx="16">
                  <c:v>1012.3523108582751</c:v>
                </c:pt>
                <c:pt idx="17">
                  <c:v>1012.5492805379895</c:v>
                </c:pt>
                <c:pt idx="18">
                  <c:v>1000.9350871308762</c:v>
                </c:pt>
                <c:pt idx="19">
                  <c:v>991.36733487642459</c:v>
                </c:pt>
                <c:pt idx="20">
                  <c:v>989.66709739697887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9A5-4AB8-BFAC-F60DC0866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9231360"/>
        <c:axId val="239233280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'Figure 6_Trilemma Paper'!$A$3:$B$3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'Figure 6_Trilemma Paper'!$C$3:$W$3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0.54098629583087665</c:v>
                      </c:pt>
                      <c:pt idx="1">
                        <c:v>0.5225466938915706</c:v>
                      </c:pt>
                      <c:pt idx="2">
                        <c:v>0.48078028825486685</c:v>
                      </c:pt>
                      <c:pt idx="3">
                        <c:v>0.43327162642778</c:v>
                      </c:pt>
                      <c:pt idx="4">
                        <c:v>0.39909746246909134</c:v>
                      </c:pt>
                      <c:pt idx="5">
                        <c:v>0.3804784760617862</c:v>
                      </c:pt>
                      <c:pt idx="6">
                        <c:v>0.34394265185954453</c:v>
                      </c:pt>
                      <c:pt idx="7">
                        <c:v>0.32268203684137209</c:v>
                      </c:pt>
                      <c:pt idx="8">
                        <c:v>0.31115173639234739</c:v>
                      </c:pt>
                      <c:pt idx="9">
                        <c:v>0.3016878483976122</c:v>
                      </c:pt>
                      <c:pt idx="10">
                        <c:v>0.29649479094009001</c:v>
                      </c:pt>
                      <c:pt idx="11">
                        <c:v>0.29905930524722163</c:v>
                      </c:pt>
                      <c:pt idx="12">
                        <c:v>0.29453103538881226</c:v>
                      </c:pt>
                      <c:pt idx="13">
                        <c:v>0.28521489913426246</c:v>
                      </c:pt>
                      <c:pt idx="14">
                        <c:v>0.28371509166442938</c:v>
                      </c:pt>
                      <c:pt idx="15">
                        <c:v>0.29229761524256331</c:v>
                      </c:pt>
                      <c:pt idx="16">
                        <c:v>0.29208442812407581</c:v>
                      </c:pt>
                      <c:pt idx="17">
                        <c:v>0.28793594630978364</c:v>
                      </c:pt>
                      <c:pt idx="18">
                        <c:v>0.29099306869126368</c:v>
                      </c:pt>
                      <c:pt idx="19">
                        <c:v>0.29511078108630506</c:v>
                      </c:pt>
                      <c:pt idx="20">
                        <c:v>0.2908102423590937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09A5-4AB8-BFAC-F60DC0866906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Paper'!$A$4:$B$4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3.3021267745970397</c:v>
                      </c:pt>
                      <c:pt idx="1">
                        <c:v>3.4408177352401497</c:v>
                      </c:pt>
                      <c:pt idx="2">
                        <c:v>3.3939207376497</c:v>
                      </c:pt>
                      <c:pt idx="3">
                        <c:v>3.59265187948027</c:v>
                      </c:pt>
                      <c:pt idx="4">
                        <c:v>3.5238918749364601</c:v>
                      </c:pt>
                      <c:pt idx="5">
                        <c:v>3.6959161592257601</c:v>
                      </c:pt>
                      <c:pt idx="6">
                        <c:v>3.6618676975081796</c:v>
                      </c:pt>
                      <c:pt idx="7">
                        <c:v>3.7189375099031601</c:v>
                      </c:pt>
                      <c:pt idx="8">
                        <c:v>3.9726815484114399</c:v>
                      </c:pt>
                      <c:pt idx="9">
                        <c:v>3.9416892327261097</c:v>
                      </c:pt>
                      <c:pt idx="10">
                        <c:v>3.8644147276930196</c:v>
                      </c:pt>
                      <c:pt idx="11">
                        <c:v>3.9330889933880999</c:v>
                      </c:pt>
                      <c:pt idx="12">
                        <c:v>3.9920543098302499</c:v>
                      </c:pt>
                      <c:pt idx="13">
                        <c:v>3.9097135854851399</c:v>
                      </c:pt>
                      <c:pt idx="14">
                        <c:v>3.8731113240685198</c:v>
                      </c:pt>
                      <c:pt idx="15">
                        <c:v>4.0701017494940306</c:v>
                      </c:pt>
                      <c:pt idx="16">
                        <c:v>3.9229910556246601</c:v>
                      </c:pt>
                      <c:pt idx="17">
                        <c:v>3.8282906751023003</c:v>
                      </c:pt>
                      <c:pt idx="18">
                        <c:v>3.9341540565296502</c:v>
                      </c:pt>
                      <c:pt idx="19">
                        <c:v>4.144142823138</c:v>
                      </c:pt>
                      <c:pt idx="20">
                        <c:v>3.7991726651451501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09A5-4AB8-BFAC-F60DC0866906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Paper'!$A$6:$B$6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25.079931599999998</c:v>
                      </c:pt>
                      <c:pt idx="1">
                        <c:v>25.535733820000001</c:v>
                      </c:pt>
                      <c:pt idx="2">
                        <c:v>25.047372129999999</c:v>
                      </c:pt>
                      <c:pt idx="3">
                        <c:v>25.228549610000002</c:v>
                      </c:pt>
                      <c:pt idx="4">
                        <c:v>25.259157890000001</c:v>
                      </c:pt>
                      <c:pt idx="5">
                        <c:v>25.83676311</c:v>
                      </c:pt>
                      <c:pt idx="6">
                        <c:v>26.244160919999999</c:v>
                      </c:pt>
                      <c:pt idx="7">
                        <c:v>28.277675630000001</c:v>
                      </c:pt>
                      <c:pt idx="8">
                        <c:v>26.51450238</c:v>
                      </c:pt>
                      <c:pt idx="9">
                        <c:v>25.04155708</c:v>
                      </c:pt>
                      <c:pt idx="10">
                        <c:v>25.370505959999999</c:v>
                      </c:pt>
                      <c:pt idx="11">
                        <c:v>25.051178799999999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25.005361539999999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25.028859369999999</c:v>
                      </c:pt>
                      <c:pt idx="18">
                        <c:v>25.316870829999999</c:v>
                      </c:pt>
                      <c:pt idx="19">
                        <c:v>25.01054766</c:v>
                      </c:pt>
                      <c:pt idx="20">
                        <c:v>25.269748759999999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09A5-4AB8-BFAC-F60DC0866906}"/>
                  </c:ext>
                </c:extLst>
              </c15:ser>
            </c15:filteredLineSeries>
          </c:ext>
        </c:extLst>
      </c:lineChart>
      <c:catAx>
        <c:axId val="239231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233280"/>
        <c:crosses val="autoZero"/>
        <c:auto val="1"/>
        <c:lblAlgn val="ctr"/>
        <c:lblOffset val="100"/>
        <c:noMultiLvlLbl val="0"/>
      </c:catAx>
      <c:valAx>
        <c:axId val="2392332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MT CO2/GWh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23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strRef>
              <c:f>'Figure 6_Trilemma Paper'!$A$6:$B$6</c:f>
              <c:strCache>
                <c:ptCount val="1"/>
                <c:pt idx="0">
                  <c:v>Market-based scenario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'Figure 6_Trilemma Paper'!$C$2:$W$2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'Figure 6_Trilemma Paper'!$C$6:$W$6</c:f>
              <c:numCache>
                <c:formatCode>0</c:formatCode>
                <c:ptCount val="21"/>
                <c:pt idx="0">
                  <c:v>25.079931599999998</c:v>
                </c:pt>
                <c:pt idx="1">
                  <c:v>25.535733820000001</c:v>
                </c:pt>
                <c:pt idx="2">
                  <c:v>25.047372129999999</c:v>
                </c:pt>
                <c:pt idx="3">
                  <c:v>25.228549610000002</c:v>
                </c:pt>
                <c:pt idx="4">
                  <c:v>25.259157890000001</c:v>
                </c:pt>
                <c:pt idx="5">
                  <c:v>25.83676311</c:v>
                </c:pt>
                <c:pt idx="6">
                  <c:v>26.244160919999999</c:v>
                </c:pt>
                <c:pt idx="7">
                  <c:v>28.277675630000001</c:v>
                </c:pt>
                <c:pt idx="8">
                  <c:v>26.51450238</c:v>
                </c:pt>
                <c:pt idx="9">
                  <c:v>25.04155708</c:v>
                </c:pt>
                <c:pt idx="10">
                  <c:v>25.370505959999999</c:v>
                </c:pt>
                <c:pt idx="11">
                  <c:v>25.051178799999999</c:v>
                </c:pt>
                <c:pt idx="12">
                  <c:v>25.038558569999999</c:v>
                </c:pt>
                <c:pt idx="13">
                  <c:v>25.110209569999999</c:v>
                </c:pt>
                <c:pt idx="14">
                  <c:v>25.005361539999999</c:v>
                </c:pt>
                <c:pt idx="15">
                  <c:v>25.303447559999999</c:v>
                </c:pt>
                <c:pt idx="16">
                  <c:v>25.006218560000001</c:v>
                </c:pt>
                <c:pt idx="17">
                  <c:v>25.028859369999999</c:v>
                </c:pt>
                <c:pt idx="18">
                  <c:v>25.316870829999999</c:v>
                </c:pt>
                <c:pt idx="19">
                  <c:v>25.01054766</c:v>
                </c:pt>
                <c:pt idx="20">
                  <c:v>25.269748759999999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025-414C-809D-FA75D6915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8238336"/>
        <c:axId val="238240512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'Figure 6_Trilemma Paper'!$A$3:$B$3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'Figure 6_Trilemma Paper'!$C$3:$W$3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0.54098629583087665</c:v>
                      </c:pt>
                      <c:pt idx="1">
                        <c:v>0.5225466938915706</c:v>
                      </c:pt>
                      <c:pt idx="2">
                        <c:v>0.48078028825486685</c:v>
                      </c:pt>
                      <c:pt idx="3">
                        <c:v>0.43327162642778</c:v>
                      </c:pt>
                      <c:pt idx="4">
                        <c:v>0.39909746246909134</c:v>
                      </c:pt>
                      <c:pt idx="5">
                        <c:v>0.3804784760617862</c:v>
                      </c:pt>
                      <c:pt idx="6">
                        <c:v>0.34394265185954453</c:v>
                      </c:pt>
                      <c:pt idx="7">
                        <c:v>0.32268203684137209</c:v>
                      </c:pt>
                      <c:pt idx="8">
                        <c:v>0.31115173639234739</c:v>
                      </c:pt>
                      <c:pt idx="9">
                        <c:v>0.3016878483976122</c:v>
                      </c:pt>
                      <c:pt idx="10">
                        <c:v>0.29649479094009001</c:v>
                      </c:pt>
                      <c:pt idx="11">
                        <c:v>0.29905930524722163</c:v>
                      </c:pt>
                      <c:pt idx="12">
                        <c:v>0.29453103538881226</c:v>
                      </c:pt>
                      <c:pt idx="13">
                        <c:v>0.28521489913426246</c:v>
                      </c:pt>
                      <c:pt idx="14">
                        <c:v>0.28371509166442938</c:v>
                      </c:pt>
                      <c:pt idx="15">
                        <c:v>0.29229761524256331</c:v>
                      </c:pt>
                      <c:pt idx="16">
                        <c:v>0.29208442812407581</c:v>
                      </c:pt>
                      <c:pt idx="17">
                        <c:v>0.28793594630978364</c:v>
                      </c:pt>
                      <c:pt idx="18">
                        <c:v>0.29099306869126368</c:v>
                      </c:pt>
                      <c:pt idx="19">
                        <c:v>0.29511078108630506</c:v>
                      </c:pt>
                      <c:pt idx="20">
                        <c:v>0.2908102423590937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8025-414C-809D-FA75D69159A4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Paper'!$A$4:$B$4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3.3021267745970397</c:v>
                      </c:pt>
                      <c:pt idx="1">
                        <c:v>3.4408177352401497</c:v>
                      </c:pt>
                      <c:pt idx="2">
                        <c:v>3.3939207376497</c:v>
                      </c:pt>
                      <c:pt idx="3">
                        <c:v>3.59265187948027</c:v>
                      </c:pt>
                      <c:pt idx="4">
                        <c:v>3.5238918749364601</c:v>
                      </c:pt>
                      <c:pt idx="5">
                        <c:v>3.6959161592257601</c:v>
                      </c:pt>
                      <c:pt idx="6">
                        <c:v>3.6618676975081796</c:v>
                      </c:pt>
                      <c:pt idx="7">
                        <c:v>3.7189375099031601</c:v>
                      </c:pt>
                      <c:pt idx="8">
                        <c:v>3.9726815484114399</c:v>
                      </c:pt>
                      <c:pt idx="9">
                        <c:v>3.9416892327261097</c:v>
                      </c:pt>
                      <c:pt idx="10">
                        <c:v>3.8644147276930196</c:v>
                      </c:pt>
                      <c:pt idx="11">
                        <c:v>3.9330889933880999</c:v>
                      </c:pt>
                      <c:pt idx="12">
                        <c:v>3.9920543098302499</c:v>
                      </c:pt>
                      <c:pt idx="13">
                        <c:v>3.9097135854851399</c:v>
                      </c:pt>
                      <c:pt idx="14">
                        <c:v>3.8731113240685198</c:v>
                      </c:pt>
                      <c:pt idx="15">
                        <c:v>4.0701017494940306</c:v>
                      </c:pt>
                      <c:pt idx="16">
                        <c:v>3.9229910556246601</c:v>
                      </c:pt>
                      <c:pt idx="17">
                        <c:v>3.8282906751023003</c:v>
                      </c:pt>
                      <c:pt idx="18">
                        <c:v>3.9341540565296502</c:v>
                      </c:pt>
                      <c:pt idx="19">
                        <c:v>4.144142823138</c:v>
                      </c:pt>
                      <c:pt idx="20">
                        <c:v>3.7991726651451501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025-414C-809D-FA75D69159A4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Paper'!$A$5:$B$5</c15:sqref>
                        </c15:formulaRef>
                      </c:ext>
                    </c:extLst>
                    <c:strCache>
                      <c:ptCount val="2"/>
                      <c:pt idx="0">
                        <c:v>Market-based scenario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'Figure 6_Trilemma Paper'!$C$5:$W$5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853.72570504272187</c:v>
                      </c:pt>
                      <c:pt idx="1">
                        <c:v>910.45792328471691</c:v>
                      </c:pt>
                      <c:pt idx="2">
                        <c:v>942.73183627134733</c:v>
                      </c:pt>
                      <c:pt idx="3">
                        <c:v>974.42628717006664</c:v>
                      </c:pt>
                      <c:pt idx="4">
                        <c:v>996.01261735069818</c:v>
                      </c:pt>
                      <c:pt idx="5">
                        <c:v>1007.5810770715358</c:v>
                      </c:pt>
                      <c:pt idx="6">
                        <c:v>1031.3199309202857</c:v>
                      </c:pt>
                      <c:pt idx="7">
                        <c:v>1040.9524826551872</c:v>
                      </c:pt>
                      <c:pt idx="8">
                        <c:v>1047.68055488149</c:v>
                      </c:pt>
                      <c:pt idx="9">
                        <c:v>1048.2194651266464</c:v>
                      </c:pt>
                      <c:pt idx="10">
                        <c:v>1047.5245417711817</c:v>
                      </c:pt>
                      <c:pt idx="11">
                        <c:v>1038.212422871226</c:v>
                      </c:pt>
                      <c:pt idx="12">
                        <c:v>1037.3614355179534</c:v>
                      </c:pt>
                      <c:pt idx="13">
                        <c:v>1040.6312358158843</c:v>
                      </c:pt>
                      <c:pt idx="14">
                        <c:v>1033.9045944258603</c:v>
                      </c:pt>
                      <c:pt idx="15">
                        <c:v>1018.1142815586661</c:v>
                      </c:pt>
                      <c:pt idx="16">
                        <c:v>1012.3523108582751</c:v>
                      </c:pt>
                      <c:pt idx="17">
                        <c:v>1012.5492805379895</c:v>
                      </c:pt>
                      <c:pt idx="18">
                        <c:v>1000.9350871308762</c:v>
                      </c:pt>
                      <c:pt idx="19">
                        <c:v>991.36733487642459</c:v>
                      </c:pt>
                      <c:pt idx="20">
                        <c:v>989.66709739697887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025-414C-809D-FA75D69159A4}"/>
                  </c:ext>
                </c:extLst>
              </c15:ser>
            </c15:filteredLineSeries>
          </c:ext>
        </c:extLst>
      </c:lineChart>
      <c:catAx>
        <c:axId val="238238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240512"/>
        <c:crosses val="autoZero"/>
        <c:auto val="1"/>
        <c:lblAlgn val="ctr"/>
        <c:lblOffset val="100"/>
        <c:noMultiLvlLbl val="0"/>
      </c:catAx>
      <c:valAx>
        <c:axId val="238240512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238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Normalized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'Policy of 50% SCC'!$A$8:$B$8</c:f>
              <c:strCache>
                <c:ptCount val="1"/>
                <c:pt idx="0">
                  <c:v>Policy of 50% SCC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SCC'!$C$8:$W$8</c:f>
              <c:numCache>
                <c:formatCode>0.00%</c:formatCode>
                <c:ptCount val="21"/>
                <c:pt idx="0">
                  <c:v>0.60527469230177322</c:v>
                </c:pt>
                <c:pt idx="1">
                  <c:v>0.90003923551004383</c:v>
                </c:pt>
                <c:pt idx="2">
                  <c:v>0.90467592584730616</c:v>
                </c:pt>
                <c:pt idx="3">
                  <c:v>0.92728867941686444</c:v>
                </c:pt>
                <c:pt idx="4">
                  <c:v>0.87027282075708623</c:v>
                </c:pt>
                <c:pt idx="5">
                  <c:v>0.82597886542760834</c:v>
                </c:pt>
                <c:pt idx="6">
                  <c:v>0.77826518292029367</c:v>
                </c:pt>
                <c:pt idx="7">
                  <c:v>0.75896764689906715</c:v>
                </c:pt>
                <c:pt idx="8">
                  <c:v>0.75195801108554716</c:v>
                </c:pt>
                <c:pt idx="9">
                  <c:v>0.7569317542738665</c:v>
                </c:pt>
                <c:pt idx="10">
                  <c:v>0.76392811429393137</c:v>
                </c:pt>
                <c:pt idx="11">
                  <c:v>0.75822370421456842</c:v>
                </c:pt>
                <c:pt idx="12">
                  <c:v>0.74154921126744477</c:v>
                </c:pt>
                <c:pt idx="13">
                  <c:v>0.73760854514470486</c:v>
                </c:pt>
                <c:pt idx="14">
                  <c:v>0.72380569236968562</c:v>
                </c:pt>
                <c:pt idx="15">
                  <c:v>0.71992842187776773</c:v>
                </c:pt>
                <c:pt idx="16">
                  <c:v>0.72394766110460262</c:v>
                </c:pt>
                <c:pt idx="17">
                  <c:v>0.70709342686786092</c:v>
                </c:pt>
                <c:pt idx="18">
                  <c:v>0.69714931921223056</c:v>
                </c:pt>
                <c:pt idx="19">
                  <c:v>0.69661768103206889</c:v>
                </c:pt>
                <c:pt idx="20">
                  <c:v>0.68897781365669908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B58-4E38-8259-049FD2489F01}"/>
            </c:ext>
          </c:extLst>
        </c:ser>
        <c:ser>
          <c:idx val="1"/>
          <c:order val="1"/>
          <c:tx>
            <c:strRef>
              <c:f>'Policy of 50% SCC'!$A$9:$B$9</c:f>
              <c:strCache>
                <c:ptCount val="1"/>
                <c:pt idx="0">
                  <c:v>Policy of 50% SCC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SCC'!$C$9:$W$9</c:f>
              <c:numCache>
                <c:formatCode>0.00%</c:formatCode>
                <c:ptCount val="21"/>
                <c:pt idx="0">
                  <c:v>0.50211053827751861</c:v>
                </c:pt>
                <c:pt idx="1">
                  <c:v>0.51816065367972441</c:v>
                </c:pt>
                <c:pt idx="2">
                  <c:v>0.6088910982748188</c:v>
                </c:pt>
                <c:pt idx="3">
                  <c:v>0.70416749804769285</c:v>
                </c:pt>
                <c:pt idx="4">
                  <c:v>0.8484842832588142</c:v>
                </c:pt>
                <c:pt idx="5">
                  <c:v>0.68620157061521991</c:v>
                </c:pt>
                <c:pt idx="6">
                  <c:v>0.61164340953075413</c:v>
                </c:pt>
                <c:pt idx="7">
                  <c:v>0.56816315665044026</c:v>
                </c:pt>
                <c:pt idx="8">
                  <c:v>0.48350528132448017</c:v>
                </c:pt>
                <c:pt idx="9">
                  <c:v>0.48453579389958268</c:v>
                </c:pt>
                <c:pt idx="10">
                  <c:v>0.49641809486193128</c:v>
                </c:pt>
                <c:pt idx="11">
                  <c:v>0.33188934009897564</c:v>
                </c:pt>
                <c:pt idx="12">
                  <c:v>0.4213077563517727</c:v>
                </c:pt>
                <c:pt idx="13">
                  <c:v>0.23871761437729841</c:v>
                </c:pt>
                <c:pt idx="14">
                  <c:v>0.39946930905368511</c:v>
                </c:pt>
                <c:pt idx="15">
                  <c:v>0.29732727192269159</c:v>
                </c:pt>
                <c:pt idx="16">
                  <c:v>0.27704379918475935</c:v>
                </c:pt>
                <c:pt idx="17">
                  <c:v>0.43806850079762516</c:v>
                </c:pt>
                <c:pt idx="18">
                  <c:v>0.39133811032553345</c:v>
                </c:pt>
                <c:pt idx="19">
                  <c:v>0.36138091289709012</c:v>
                </c:pt>
                <c:pt idx="20">
                  <c:v>0.3001159444122955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B58-4E38-8259-049FD2489F01}"/>
            </c:ext>
          </c:extLst>
        </c:ser>
        <c:ser>
          <c:idx val="2"/>
          <c:order val="2"/>
          <c:tx>
            <c:strRef>
              <c:f>'Policy of 50% SCC'!$A$10:$B$10</c:f>
              <c:strCache>
                <c:ptCount val="1"/>
                <c:pt idx="0">
                  <c:v>Policy of 50% SCC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SCC'!$C$10:$W$10</c:f>
              <c:numCache>
                <c:formatCode>0.00%</c:formatCode>
                <c:ptCount val="21"/>
                <c:pt idx="0">
                  <c:v>0.33364427225720733</c:v>
                </c:pt>
                <c:pt idx="1">
                  <c:v>0.49728035707327939</c:v>
                </c:pt>
                <c:pt idx="2">
                  <c:v>0.548856992111453</c:v>
                </c:pt>
                <c:pt idx="3">
                  <c:v>0.63174713700839924</c:v>
                </c:pt>
                <c:pt idx="4">
                  <c:v>0.60728463838733437</c:v>
                </c:pt>
                <c:pt idx="5">
                  <c:v>0.59971882367302909</c:v>
                </c:pt>
                <c:pt idx="6">
                  <c:v>0.58307386514913995</c:v>
                </c:pt>
                <c:pt idx="7">
                  <c:v>0.57891869091113757</c:v>
                </c:pt>
                <c:pt idx="8">
                  <c:v>0.57646183719945399</c:v>
                </c:pt>
                <c:pt idx="9">
                  <c:v>0.57638125835511111</c:v>
                </c:pt>
                <c:pt idx="10">
                  <c:v>0.58532116610695706</c:v>
                </c:pt>
                <c:pt idx="11">
                  <c:v>0.59089173975947706</c:v>
                </c:pt>
                <c:pt idx="12">
                  <c:v>0.58701965974095516</c:v>
                </c:pt>
                <c:pt idx="13">
                  <c:v>0.58675793068959303</c:v>
                </c:pt>
                <c:pt idx="14">
                  <c:v>0.58473038577551539</c:v>
                </c:pt>
                <c:pt idx="15">
                  <c:v>0.59085021662377479</c:v>
                </c:pt>
                <c:pt idx="16">
                  <c:v>0.59556942048602535</c:v>
                </c:pt>
                <c:pt idx="17">
                  <c:v>0.58890987833418462</c:v>
                </c:pt>
                <c:pt idx="18">
                  <c:v>0.59039248140608214</c:v>
                </c:pt>
                <c:pt idx="19">
                  <c:v>0.59456648711905691</c:v>
                </c:pt>
                <c:pt idx="20">
                  <c:v>0.60366592069168346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BB58-4E38-8259-049FD2489F01}"/>
            </c:ext>
          </c:extLst>
        </c:ser>
        <c:ser>
          <c:idx val="3"/>
          <c:order val="3"/>
          <c:tx>
            <c:strRef>
              <c:f>'Policy of 50% SCC'!$A$11:$B$11</c:f>
              <c:strCache>
                <c:ptCount val="1"/>
                <c:pt idx="0">
                  <c:v>Policy of 50% SCC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SCC'!$C$11:$W$11</c:f>
              <c:numCache>
                <c:formatCode>0.00%</c:formatCode>
                <c:ptCount val="21"/>
                <c:pt idx="0">
                  <c:v>0</c:v>
                </c:pt>
                <c:pt idx="1">
                  <c:v>0.14011625435769076</c:v>
                </c:pt>
                <c:pt idx="2">
                  <c:v>0.22315100635698371</c:v>
                </c:pt>
                <c:pt idx="3">
                  <c:v>4.8642034750737313E-2</c:v>
                </c:pt>
                <c:pt idx="4">
                  <c:v>5.8939097380928798E-2</c:v>
                </c:pt>
                <c:pt idx="5">
                  <c:v>3.4197599442951886E-2</c:v>
                </c:pt>
                <c:pt idx="6">
                  <c:v>0.1677048252204493</c:v>
                </c:pt>
                <c:pt idx="7">
                  <c:v>5.5713477199719259E-2</c:v>
                </c:pt>
                <c:pt idx="8">
                  <c:v>8.9734099407508899E-2</c:v>
                </c:pt>
                <c:pt idx="9">
                  <c:v>6.4788273179411035E-2</c:v>
                </c:pt>
                <c:pt idx="10">
                  <c:v>4.8480543442725094E-2</c:v>
                </c:pt>
                <c:pt idx="11">
                  <c:v>0.12670728232292286</c:v>
                </c:pt>
                <c:pt idx="12">
                  <c:v>1.2778373865245206E-2</c:v>
                </c:pt>
                <c:pt idx="13">
                  <c:v>3.461624369949582E-2</c:v>
                </c:pt>
                <c:pt idx="14">
                  <c:v>1.6664698491984622E-2</c:v>
                </c:pt>
                <c:pt idx="15">
                  <c:v>9.351152879882825E-2</c:v>
                </c:pt>
                <c:pt idx="16">
                  <c:v>2.9217503872987585E-3</c:v>
                </c:pt>
                <c:pt idx="17">
                  <c:v>6.0002393263026012E-2</c:v>
                </c:pt>
                <c:pt idx="18">
                  <c:v>0.10972179563875692</c:v>
                </c:pt>
                <c:pt idx="19">
                  <c:v>4.2411782012782909E-3</c:v>
                </c:pt>
                <c:pt idx="20">
                  <c:v>3.9253213671238121E-3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BB58-4E38-8259-049FD2489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340352"/>
        <c:axId val="240346624"/>
      </c:lineChart>
      <c:catAx>
        <c:axId val="240340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346624"/>
        <c:crosses val="autoZero"/>
        <c:auto val="1"/>
        <c:lblAlgn val="ctr"/>
        <c:lblOffset val="100"/>
        <c:noMultiLvlLbl val="0"/>
      </c:catAx>
      <c:valAx>
        <c:axId val="240346624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340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'Policy of 50% SCC'!$A$3:$B$3</c:f>
              <c:strCache>
                <c:ptCount val="1"/>
                <c:pt idx="0">
                  <c:v>Policy of 50% SCC AT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SCC'!$C$3:$W$3</c:f>
              <c:numCache>
                <c:formatCode>0.00%</c:formatCode>
                <c:ptCount val="21"/>
                <c:pt idx="0">
                  <c:v>0.54672655265153658</c:v>
                </c:pt>
                <c:pt idx="1">
                  <c:v>0.67481129523606875</c:v>
                </c:pt>
                <c:pt idx="2">
                  <c:v>0.67682608738789418</c:v>
                </c:pt>
                <c:pt idx="3">
                  <c:v>0.68665206132817869</c:v>
                </c:pt>
                <c:pt idx="4">
                  <c:v>0.66187682377691792</c:v>
                </c:pt>
                <c:pt idx="5">
                  <c:v>0.6426296653341933</c:v>
                </c:pt>
                <c:pt idx="6">
                  <c:v>0.62189652465454448</c:v>
                </c:pt>
                <c:pt idx="7">
                  <c:v>0.61351112013169418</c:v>
                </c:pt>
                <c:pt idx="8">
                  <c:v>0.61046520630157775</c:v>
                </c:pt>
                <c:pt idx="9">
                  <c:v>0.61262645883562938</c:v>
                </c:pt>
                <c:pt idx="10">
                  <c:v>0.61566660390343542</c:v>
                </c:pt>
                <c:pt idx="11">
                  <c:v>0.61318785293610634</c:v>
                </c:pt>
                <c:pt idx="12">
                  <c:v>0.60594224559943666</c:v>
                </c:pt>
                <c:pt idx="13">
                  <c:v>0.60422989851573028</c:v>
                </c:pt>
                <c:pt idx="14">
                  <c:v>0.59823211185734182</c:v>
                </c:pt>
                <c:pt idx="15">
                  <c:v>0.5965473122288566</c:v>
                </c:pt>
                <c:pt idx="16">
                  <c:v>0.59829380187157821</c:v>
                </c:pt>
                <c:pt idx="17">
                  <c:v>0.59097009112205579</c:v>
                </c:pt>
                <c:pt idx="18">
                  <c:v>0.58664905421768043</c:v>
                </c:pt>
                <c:pt idx="19">
                  <c:v>0.58641804020658883</c:v>
                </c:pt>
                <c:pt idx="20">
                  <c:v>0.5830982703472174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59A-4E37-9C8E-DBCBD7DCE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360448"/>
        <c:axId val="240383104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'Policy of 50%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50%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4.4253843414185505</c:v>
                      </c:pt>
                      <c:pt idx="1">
                        <c:v>4.3773838736994497</c:v>
                      </c:pt>
                      <c:pt idx="2">
                        <c:v>4.1244892866376306</c:v>
                      </c:pt>
                      <c:pt idx="3">
                        <c:v>3.8885783611679705</c:v>
                      </c:pt>
                      <c:pt idx="4">
                        <c:v>3.57854011439778</c:v>
                      </c:pt>
                      <c:pt idx="5">
                        <c:v>3.93097608871641</c:v>
                      </c:pt>
                      <c:pt idx="6">
                        <c:v>4.1172735756093797</c:v>
                      </c:pt>
                      <c:pt idx="7">
                        <c:v>4.2343003204290497</c:v>
                      </c:pt>
                      <c:pt idx="8">
                        <c:v>4.4823607612110496</c:v>
                      </c:pt>
                      <c:pt idx="9">
                        <c:v>4.4791665840560801</c:v>
                      </c:pt>
                      <c:pt idx="10">
                        <c:v>4.4426623907568299</c:v>
                      </c:pt>
                      <c:pt idx="11">
                        <c:v>5.0077700328312806</c:v>
                      </c:pt>
                      <c:pt idx="12">
                        <c:v>4.6839628531562605</c:v>
                      </c:pt>
                      <c:pt idx="13">
                        <c:v>5.39649455755288</c:v>
                      </c:pt>
                      <c:pt idx="14">
                        <c:v>4.7591188133647204</c:v>
                      </c:pt>
                      <c:pt idx="15">
                        <c:v>5.1452541770579403</c:v>
                      </c:pt>
                      <c:pt idx="16">
                        <c:v>5.2295123466967395</c:v>
                      </c:pt>
                      <c:pt idx="17">
                        <c:v>4.6278722908681198</c:v>
                      </c:pt>
                      <c:pt idx="18">
                        <c:v>4.7877218217186996</c:v>
                      </c:pt>
                      <c:pt idx="19">
                        <c:v>4.8961357860891095</c:v>
                      </c:pt>
                      <c:pt idx="20">
                        <c:v>5.1338817832124404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559A-4E37-9C8E-DBCBD7DCEC4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661.01426004927066</c:v>
                      </c:pt>
                      <c:pt idx="1">
                        <c:v>559.62707000088437</c:v>
                      </c:pt>
                      <c:pt idx="2">
                        <c:v>533.8198682816253</c:v>
                      </c:pt>
                      <c:pt idx="3">
                        <c:v>496.98687478712731</c:v>
                      </c:pt>
                      <c:pt idx="4">
                        <c:v>507.31734060639479</c:v>
                      </c:pt>
                      <c:pt idx="5">
                        <c:v>510.59988482665631</c:v>
                      </c:pt>
                      <c:pt idx="6">
                        <c:v>517.97324109001511</c:v>
                      </c:pt>
                      <c:pt idx="7">
                        <c:v>519.84722890036494</c:v>
                      </c:pt>
                      <c:pt idx="8">
                        <c:v>520.96166523389138</c:v>
                      </c:pt>
                      <c:pt idx="9">
                        <c:v>520.9982969757092</c:v>
                      </c:pt>
                      <c:pt idx="10">
                        <c:v>516.96532485745388</c:v>
                      </c:pt>
                      <c:pt idx="11">
                        <c:v>514.48374954024666</c:v>
                      </c:pt>
                      <c:pt idx="12">
                        <c:v>516.20614797588405</c:v>
                      </c:pt>
                      <c:pt idx="13">
                        <c:v>516.32298783625652</c:v>
                      </c:pt>
                      <c:pt idx="14">
                        <c:v>517.22991005135691</c:v>
                      </c:pt>
                      <c:pt idx="15">
                        <c:v>514.50215910286022</c:v>
                      </c:pt>
                      <c:pt idx="16">
                        <c:v>512.41826805588346</c:v>
                      </c:pt>
                      <c:pt idx="17">
                        <c:v>515.3638928634399</c:v>
                      </c:pt>
                      <c:pt idx="18">
                        <c:v>514.70518644924675</c:v>
                      </c:pt>
                      <c:pt idx="19">
                        <c:v>512.85972641551712</c:v>
                      </c:pt>
                      <c:pt idx="20">
                        <c:v>508.88209451759002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559A-4E37-9C8E-DBCBD7DCEC41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24.996632170000002</c:v>
                      </c:pt>
                      <c:pt idx="1">
                        <c:v>25.456359689999999</c:v>
                      </c:pt>
                      <c:pt idx="2">
                        <c:v>25.728800320000001</c:v>
                      </c:pt>
                      <c:pt idx="3">
                        <c:v>25.156228800000001</c:v>
                      </c:pt>
                      <c:pt idx="4">
                        <c:v>25.190013910000001</c:v>
                      </c:pt>
                      <c:pt idx="5">
                        <c:v>25.108835979999999</c:v>
                      </c:pt>
                      <c:pt idx="6">
                        <c:v>25.54687899</c:v>
                      </c:pt>
                      <c:pt idx="7">
                        <c:v>25.17943051</c:v>
                      </c:pt>
                      <c:pt idx="8">
                        <c:v>25.291053649999998</c:v>
                      </c:pt>
                      <c:pt idx="9">
                        <c:v>25.209205310000002</c:v>
                      </c:pt>
                      <c:pt idx="10">
                        <c:v>25.155698940000001</c:v>
                      </c:pt>
                      <c:pt idx="11">
                        <c:v>25.412364270000001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25.05130977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25.193502630000001</c:v>
                      </c:pt>
                      <c:pt idx="18">
                        <c:v>25.356634150000001</c:v>
                      </c:pt>
                      <c:pt idx="19">
                        <c:v>25.01054766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59A-4E37-9C8E-DBCBD7DCEC41}"/>
                  </c:ext>
                </c:extLst>
              </c15:ser>
            </c15:filteredLineSeries>
          </c:ext>
        </c:extLst>
      </c:lineChart>
      <c:catAx>
        <c:axId val="240360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383104"/>
        <c:crosses val="autoZero"/>
        <c:auto val="1"/>
        <c:lblAlgn val="ctr"/>
        <c:lblOffset val="100"/>
        <c:noMultiLvlLbl val="0"/>
      </c:catAx>
      <c:valAx>
        <c:axId val="240383104"/>
        <c:scaling>
          <c:orientation val="minMax"/>
          <c:max val="1"/>
          <c:min val="0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360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'Policy of 50% SCC'!$A$4:$B$4</c:f>
              <c:strCache>
                <c:ptCount val="1"/>
                <c:pt idx="0">
                  <c:v>Policy of 50% SCC P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SCC'!$C$4:$W$4</c:f>
              <c:numCache>
                <c:formatCode>0.00</c:formatCode>
                <c:ptCount val="21"/>
                <c:pt idx="0">
                  <c:v>4.4253843414185505</c:v>
                </c:pt>
                <c:pt idx="1">
                  <c:v>4.3773838736994497</c:v>
                </c:pt>
                <c:pt idx="2">
                  <c:v>4.1244892866376306</c:v>
                </c:pt>
                <c:pt idx="3">
                  <c:v>3.8885783611679705</c:v>
                </c:pt>
                <c:pt idx="4">
                  <c:v>3.57854011439778</c:v>
                </c:pt>
                <c:pt idx="5">
                  <c:v>3.93097608871641</c:v>
                </c:pt>
                <c:pt idx="6">
                  <c:v>4.1172735756093797</c:v>
                </c:pt>
                <c:pt idx="7">
                  <c:v>4.2343003204290497</c:v>
                </c:pt>
                <c:pt idx="8">
                  <c:v>4.4823607612110496</c:v>
                </c:pt>
                <c:pt idx="9">
                  <c:v>4.4791665840560801</c:v>
                </c:pt>
                <c:pt idx="10">
                  <c:v>4.4426623907568299</c:v>
                </c:pt>
                <c:pt idx="11">
                  <c:v>5.0077700328312806</c:v>
                </c:pt>
                <c:pt idx="12">
                  <c:v>4.6839628531562605</c:v>
                </c:pt>
                <c:pt idx="13">
                  <c:v>5.39649455755288</c:v>
                </c:pt>
                <c:pt idx="14">
                  <c:v>4.7591188133647204</c:v>
                </c:pt>
                <c:pt idx="15">
                  <c:v>5.1452541770579403</c:v>
                </c:pt>
                <c:pt idx="16">
                  <c:v>5.2295123466967395</c:v>
                </c:pt>
                <c:pt idx="17">
                  <c:v>4.6278722908681198</c:v>
                </c:pt>
                <c:pt idx="18">
                  <c:v>4.7877218217186996</c:v>
                </c:pt>
                <c:pt idx="19">
                  <c:v>4.8961357860891095</c:v>
                </c:pt>
                <c:pt idx="20">
                  <c:v>5.1338817832124404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DAF-46E8-AD99-0099861616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0415488"/>
        <c:axId val="240417408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50%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50%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0.54672655265153658</c:v>
                      </c:pt>
                      <c:pt idx="1">
                        <c:v>0.67481129523606875</c:v>
                      </c:pt>
                      <c:pt idx="2">
                        <c:v>0.67682608738789418</c:v>
                      </c:pt>
                      <c:pt idx="3">
                        <c:v>0.68665206132817869</c:v>
                      </c:pt>
                      <c:pt idx="4">
                        <c:v>0.66187682377691792</c:v>
                      </c:pt>
                      <c:pt idx="5">
                        <c:v>0.6426296653341933</c:v>
                      </c:pt>
                      <c:pt idx="6">
                        <c:v>0.62189652465454448</c:v>
                      </c:pt>
                      <c:pt idx="7">
                        <c:v>0.61351112013169418</c:v>
                      </c:pt>
                      <c:pt idx="8">
                        <c:v>0.61046520630157775</c:v>
                      </c:pt>
                      <c:pt idx="9">
                        <c:v>0.61262645883562938</c:v>
                      </c:pt>
                      <c:pt idx="10">
                        <c:v>0.61566660390343542</c:v>
                      </c:pt>
                      <c:pt idx="11">
                        <c:v>0.61318785293610634</c:v>
                      </c:pt>
                      <c:pt idx="12">
                        <c:v>0.60594224559943666</c:v>
                      </c:pt>
                      <c:pt idx="13">
                        <c:v>0.60422989851573028</c:v>
                      </c:pt>
                      <c:pt idx="14">
                        <c:v>0.59823211185734182</c:v>
                      </c:pt>
                      <c:pt idx="15">
                        <c:v>0.5965473122288566</c:v>
                      </c:pt>
                      <c:pt idx="16">
                        <c:v>0.59829380187157821</c:v>
                      </c:pt>
                      <c:pt idx="17">
                        <c:v>0.59097009112205579</c:v>
                      </c:pt>
                      <c:pt idx="18">
                        <c:v>0.58664905421768043</c:v>
                      </c:pt>
                      <c:pt idx="19">
                        <c:v>0.58641804020658883</c:v>
                      </c:pt>
                      <c:pt idx="20">
                        <c:v>0.5830982703472174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4DAF-46E8-AD99-0099861616F3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661.01426004927066</c:v>
                      </c:pt>
                      <c:pt idx="1">
                        <c:v>559.62707000088437</c:v>
                      </c:pt>
                      <c:pt idx="2">
                        <c:v>533.8198682816253</c:v>
                      </c:pt>
                      <c:pt idx="3">
                        <c:v>496.98687478712731</c:v>
                      </c:pt>
                      <c:pt idx="4">
                        <c:v>507.31734060639479</c:v>
                      </c:pt>
                      <c:pt idx="5">
                        <c:v>510.59988482665631</c:v>
                      </c:pt>
                      <c:pt idx="6">
                        <c:v>517.97324109001511</c:v>
                      </c:pt>
                      <c:pt idx="7">
                        <c:v>519.84722890036494</c:v>
                      </c:pt>
                      <c:pt idx="8">
                        <c:v>520.96166523389138</c:v>
                      </c:pt>
                      <c:pt idx="9">
                        <c:v>520.9982969757092</c:v>
                      </c:pt>
                      <c:pt idx="10">
                        <c:v>516.96532485745388</c:v>
                      </c:pt>
                      <c:pt idx="11">
                        <c:v>514.48374954024666</c:v>
                      </c:pt>
                      <c:pt idx="12">
                        <c:v>516.20614797588405</c:v>
                      </c:pt>
                      <c:pt idx="13">
                        <c:v>516.32298783625652</c:v>
                      </c:pt>
                      <c:pt idx="14">
                        <c:v>517.22991005135691</c:v>
                      </c:pt>
                      <c:pt idx="15">
                        <c:v>514.50215910286022</c:v>
                      </c:pt>
                      <c:pt idx="16">
                        <c:v>512.41826805588346</c:v>
                      </c:pt>
                      <c:pt idx="17">
                        <c:v>515.3638928634399</c:v>
                      </c:pt>
                      <c:pt idx="18">
                        <c:v>514.70518644924675</c:v>
                      </c:pt>
                      <c:pt idx="19">
                        <c:v>512.85972641551712</c:v>
                      </c:pt>
                      <c:pt idx="20">
                        <c:v>508.88209451759002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DAF-46E8-AD99-0099861616F3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24.996632170000002</c:v>
                      </c:pt>
                      <c:pt idx="1">
                        <c:v>25.456359689999999</c:v>
                      </c:pt>
                      <c:pt idx="2">
                        <c:v>25.728800320000001</c:v>
                      </c:pt>
                      <c:pt idx="3">
                        <c:v>25.156228800000001</c:v>
                      </c:pt>
                      <c:pt idx="4">
                        <c:v>25.190013910000001</c:v>
                      </c:pt>
                      <c:pt idx="5">
                        <c:v>25.108835979999999</c:v>
                      </c:pt>
                      <c:pt idx="6">
                        <c:v>25.54687899</c:v>
                      </c:pt>
                      <c:pt idx="7">
                        <c:v>25.17943051</c:v>
                      </c:pt>
                      <c:pt idx="8">
                        <c:v>25.291053649999998</c:v>
                      </c:pt>
                      <c:pt idx="9">
                        <c:v>25.209205310000002</c:v>
                      </c:pt>
                      <c:pt idx="10">
                        <c:v>25.155698940000001</c:v>
                      </c:pt>
                      <c:pt idx="11">
                        <c:v>25.412364270000001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25.05130977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25.193502630000001</c:v>
                      </c:pt>
                      <c:pt idx="18">
                        <c:v>25.356634150000001</c:v>
                      </c:pt>
                      <c:pt idx="19">
                        <c:v>25.01054766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DAF-46E8-AD99-0099861616F3}"/>
                  </c:ext>
                </c:extLst>
              </c15:ser>
            </c15:filteredLineSeries>
          </c:ext>
        </c:extLst>
      </c:lineChart>
      <c:catAx>
        <c:axId val="240415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417408"/>
        <c:crosses val="autoZero"/>
        <c:auto val="1"/>
        <c:lblAlgn val="ctr"/>
        <c:lblOffset val="100"/>
        <c:noMultiLvlLbl val="0"/>
      </c:catAx>
      <c:valAx>
        <c:axId val="2404174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Real 2018 P/kWH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41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2"/>
          <c:order val="0"/>
          <c:tx>
            <c:strRef>
              <c:f>'Policy of 50% SCC'!$A$5:$B$5</c:f>
              <c:strCache>
                <c:ptCount val="1"/>
                <c:pt idx="0">
                  <c:v>Policy of 50% SCC C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SCC'!$C$5:$W$5</c:f>
              <c:numCache>
                <c:formatCode>0</c:formatCode>
                <c:ptCount val="21"/>
                <c:pt idx="0">
                  <c:v>661.01426004927066</c:v>
                </c:pt>
                <c:pt idx="1">
                  <c:v>559.62707000088437</c:v>
                </c:pt>
                <c:pt idx="2">
                  <c:v>533.8198682816253</c:v>
                </c:pt>
                <c:pt idx="3">
                  <c:v>496.98687478712731</c:v>
                </c:pt>
                <c:pt idx="4">
                  <c:v>507.31734060639479</c:v>
                </c:pt>
                <c:pt idx="5">
                  <c:v>510.59988482665631</c:v>
                </c:pt>
                <c:pt idx="6">
                  <c:v>517.97324109001511</c:v>
                </c:pt>
                <c:pt idx="7">
                  <c:v>519.84722890036494</c:v>
                </c:pt>
                <c:pt idx="8">
                  <c:v>520.96166523389138</c:v>
                </c:pt>
                <c:pt idx="9">
                  <c:v>520.9982969757092</c:v>
                </c:pt>
                <c:pt idx="10">
                  <c:v>516.96532485745388</c:v>
                </c:pt>
                <c:pt idx="11">
                  <c:v>514.48374954024666</c:v>
                </c:pt>
                <c:pt idx="12">
                  <c:v>516.20614797588405</c:v>
                </c:pt>
                <c:pt idx="13">
                  <c:v>516.32298783625652</c:v>
                </c:pt>
                <c:pt idx="14">
                  <c:v>517.22991005135691</c:v>
                </c:pt>
                <c:pt idx="15">
                  <c:v>514.50215910286022</c:v>
                </c:pt>
                <c:pt idx="16">
                  <c:v>512.41826805588346</c:v>
                </c:pt>
                <c:pt idx="17">
                  <c:v>515.3638928634399</c:v>
                </c:pt>
                <c:pt idx="18">
                  <c:v>514.70518644924675</c:v>
                </c:pt>
                <c:pt idx="19">
                  <c:v>512.85972641551712</c:v>
                </c:pt>
                <c:pt idx="20">
                  <c:v>508.88209451759002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137-4A50-B963-88BF4A42D2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109632"/>
        <c:axId val="241115904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50%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50%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0.54672655265153658</c:v>
                      </c:pt>
                      <c:pt idx="1">
                        <c:v>0.67481129523606875</c:v>
                      </c:pt>
                      <c:pt idx="2">
                        <c:v>0.67682608738789418</c:v>
                      </c:pt>
                      <c:pt idx="3">
                        <c:v>0.68665206132817869</c:v>
                      </c:pt>
                      <c:pt idx="4">
                        <c:v>0.66187682377691792</c:v>
                      </c:pt>
                      <c:pt idx="5">
                        <c:v>0.6426296653341933</c:v>
                      </c:pt>
                      <c:pt idx="6">
                        <c:v>0.62189652465454448</c:v>
                      </c:pt>
                      <c:pt idx="7">
                        <c:v>0.61351112013169418</c:v>
                      </c:pt>
                      <c:pt idx="8">
                        <c:v>0.61046520630157775</c:v>
                      </c:pt>
                      <c:pt idx="9">
                        <c:v>0.61262645883562938</c:v>
                      </c:pt>
                      <c:pt idx="10">
                        <c:v>0.61566660390343542</c:v>
                      </c:pt>
                      <c:pt idx="11">
                        <c:v>0.61318785293610634</c:v>
                      </c:pt>
                      <c:pt idx="12">
                        <c:v>0.60594224559943666</c:v>
                      </c:pt>
                      <c:pt idx="13">
                        <c:v>0.60422989851573028</c:v>
                      </c:pt>
                      <c:pt idx="14">
                        <c:v>0.59823211185734182</c:v>
                      </c:pt>
                      <c:pt idx="15">
                        <c:v>0.5965473122288566</c:v>
                      </c:pt>
                      <c:pt idx="16">
                        <c:v>0.59829380187157821</c:v>
                      </c:pt>
                      <c:pt idx="17">
                        <c:v>0.59097009112205579</c:v>
                      </c:pt>
                      <c:pt idx="18">
                        <c:v>0.58664905421768043</c:v>
                      </c:pt>
                      <c:pt idx="19">
                        <c:v>0.58641804020658883</c:v>
                      </c:pt>
                      <c:pt idx="20">
                        <c:v>0.5830982703472174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0137-4A50-B963-88BF4A42D25C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4.4253843414185505</c:v>
                      </c:pt>
                      <c:pt idx="1">
                        <c:v>4.3773838736994497</c:v>
                      </c:pt>
                      <c:pt idx="2">
                        <c:v>4.1244892866376306</c:v>
                      </c:pt>
                      <c:pt idx="3">
                        <c:v>3.8885783611679705</c:v>
                      </c:pt>
                      <c:pt idx="4">
                        <c:v>3.57854011439778</c:v>
                      </c:pt>
                      <c:pt idx="5">
                        <c:v>3.93097608871641</c:v>
                      </c:pt>
                      <c:pt idx="6">
                        <c:v>4.1172735756093797</c:v>
                      </c:pt>
                      <c:pt idx="7">
                        <c:v>4.2343003204290497</c:v>
                      </c:pt>
                      <c:pt idx="8">
                        <c:v>4.4823607612110496</c:v>
                      </c:pt>
                      <c:pt idx="9">
                        <c:v>4.4791665840560801</c:v>
                      </c:pt>
                      <c:pt idx="10">
                        <c:v>4.4426623907568299</c:v>
                      </c:pt>
                      <c:pt idx="11">
                        <c:v>5.0077700328312806</c:v>
                      </c:pt>
                      <c:pt idx="12">
                        <c:v>4.6839628531562605</c:v>
                      </c:pt>
                      <c:pt idx="13">
                        <c:v>5.39649455755288</c:v>
                      </c:pt>
                      <c:pt idx="14">
                        <c:v>4.7591188133647204</c:v>
                      </c:pt>
                      <c:pt idx="15">
                        <c:v>5.1452541770579403</c:v>
                      </c:pt>
                      <c:pt idx="16">
                        <c:v>5.2295123466967395</c:v>
                      </c:pt>
                      <c:pt idx="17">
                        <c:v>4.6278722908681198</c:v>
                      </c:pt>
                      <c:pt idx="18">
                        <c:v>4.7877218217186996</c:v>
                      </c:pt>
                      <c:pt idx="19">
                        <c:v>4.8961357860891095</c:v>
                      </c:pt>
                      <c:pt idx="20">
                        <c:v>5.1338817832124404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0137-4A50-B963-88BF4A42D25C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SCC'!$A$6:$B$6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S</c:v>
                      </c:pt>
                    </c:strCache>
                  </c:strRef>
                </c:tx>
                <c:spPr>
                  <a:ln w="2222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x"/>
                  <c:size val="6"/>
                  <c:spPr>
                    <a:noFill/>
                    <a:ln w="9525">
                      <a:solidFill>
                        <a:schemeClr val="accent4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SCC'!$C$6:$W$6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24.996632170000002</c:v>
                      </c:pt>
                      <c:pt idx="1">
                        <c:v>25.456359689999999</c:v>
                      </c:pt>
                      <c:pt idx="2">
                        <c:v>25.728800320000001</c:v>
                      </c:pt>
                      <c:pt idx="3">
                        <c:v>25.156228800000001</c:v>
                      </c:pt>
                      <c:pt idx="4">
                        <c:v>25.190013910000001</c:v>
                      </c:pt>
                      <c:pt idx="5">
                        <c:v>25.108835979999999</c:v>
                      </c:pt>
                      <c:pt idx="6">
                        <c:v>25.54687899</c:v>
                      </c:pt>
                      <c:pt idx="7">
                        <c:v>25.17943051</c:v>
                      </c:pt>
                      <c:pt idx="8">
                        <c:v>25.291053649999998</c:v>
                      </c:pt>
                      <c:pt idx="9">
                        <c:v>25.209205310000002</c:v>
                      </c:pt>
                      <c:pt idx="10">
                        <c:v>25.155698940000001</c:v>
                      </c:pt>
                      <c:pt idx="11">
                        <c:v>25.412364270000001</c:v>
                      </c:pt>
                      <c:pt idx="12">
                        <c:v>25.038558569999999</c:v>
                      </c:pt>
                      <c:pt idx="13">
                        <c:v>25.110209569999999</c:v>
                      </c:pt>
                      <c:pt idx="14">
                        <c:v>25.05130977</c:v>
                      </c:pt>
                      <c:pt idx="15">
                        <c:v>25.303447559999999</c:v>
                      </c:pt>
                      <c:pt idx="16">
                        <c:v>25.006218560000001</c:v>
                      </c:pt>
                      <c:pt idx="17">
                        <c:v>25.193502630000001</c:v>
                      </c:pt>
                      <c:pt idx="18">
                        <c:v>25.356634150000001</c:v>
                      </c:pt>
                      <c:pt idx="19">
                        <c:v>25.01054766</c:v>
                      </c:pt>
                      <c:pt idx="20">
                        <c:v>25.009511320000001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0137-4A50-B963-88BF4A42D25C}"/>
                  </c:ext>
                </c:extLst>
              </c15:ser>
            </c15:filteredLineSeries>
          </c:ext>
        </c:extLst>
      </c:lineChart>
      <c:catAx>
        <c:axId val="241109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115904"/>
        <c:crosses val="autoZero"/>
        <c:auto val="1"/>
        <c:lblAlgn val="ctr"/>
        <c:lblOffset val="100"/>
        <c:noMultiLvlLbl val="0"/>
      </c:catAx>
      <c:valAx>
        <c:axId val="2411159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MT CO2/GWh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109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P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strRef>
              <c:f>'Policy of 50% SCC'!$A$6:$B$6</c:f>
              <c:strCache>
                <c:ptCount val="1"/>
                <c:pt idx="0">
                  <c:v>Policy of 50% SCC S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'Policy of 50% SCC'!$C$2:$W$2</c:f>
              <c:numCache>
                <c:formatCode>General</c:formatCode>
                <c:ptCount val="2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  <c:pt idx="11">
                  <c:v>2031</c:v>
                </c:pt>
                <c:pt idx="12">
                  <c:v>2032</c:v>
                </c:pt>
                <c:pt idx="13">
                  <c:v>2033</c:v>
                </c:pt>
                <c:pt idx="14">
                  <c:v>2034</c:v>
                </c:pt>
                <c:pt idx="15">
                  <c:v>2035</c:v>
                </c:pt>
                <c:pt idx="16">
                  <c:v>2036</c:v>
                </c:pt>
                <c:pt idx="17">
                  <c:v>2037</c:v>
                </c:pt>
                <c:pt idx="18">
                  <c:v>2038</c:v>
                </c:pt>
                <c:pt idx="19">
                  <c:v>2039</c:v>
                </c:pt>
                <c:pt idx="20">
                  <c:v>2040</c:v>
                </c:pt>
              </c:numCache>
            </c:numRef>
          </c:cat>
          <c:val>
            <c:numRef>
              <c:f>'Policy of 50% SCC'!$C$6:$W$6</c:f>
              <c:numCache>
                <c:formatCode>0</c:formatCode>
                <c:ptCount val="21"/>
                <c:pt idx="0">
                  <c:v>24.996632170000002</c:v>
                </c:pt>
                <c:pt idx="1">
                  <c:v>25.456359689999999</c:v>
                </c:pt>
                <c:pt idx="2">
                  <c:v>25.728800320000001</c:v>
                </c:pt>
                <c:pt idx="3">
                  <c:v>25.156228800000001</c:v>
                </c:pt>
                <c:pt idx="4">
                  <c:v>25.190013910000001</c:v>
                </c:pt>
                <c:pt idx="5">
                  <c:v>25.108835979999999</c:v>
                </c:pt>
                <c:pt idx="6">
                  <c:v>25.54687899</c:v>
                </c:pt>
                <c:pt idx="7">
                  <c:v>25.17943051</c:v>
                </c:pt>
                <c:pt idx="8">
                  <c:v>25.291053649999998</c:v>
                </c:pt>
                <c:pt idx="9">
                  <c:v>25.209205310000002</c:v>
                </c:pt>
                <c:pt idx="10">
                  <c:v>25.155698940000001</c:v>
                </c:pt>
                <c:pt idx="11">
                  <c:v>25.412364270000001</c:v>
                </c:pt>
                <c:pt idx="12">
                  <c:v>25.038558569999999</c:v>
                </c:pt>
                <c:pt idx="13">
                  <c:v>25.110209569999999</c:v>
                </c:pt>
                <c:pt idx="14">
                  <c:v>25.05130977</c:v>
                </c:pt>
                <c:pt idx="15">
                  <c:v>25.303447559999999</c:v>
                </c:pt>
                <c:pt idx="16">
                  <c:v>25.006218560000001</c:v>
                </c:pt>
                <c:pt idx="17">
                  <c:v>25.193502630000001</c:v>
                </c:pt>
                <c:pt idx="18">
                  <c:v>25.356634150000001</c:v>
                </c:pt>
                <c:pt idx="19">
                  <c:v>25.01054766</c:v>
                </c:pt>
                <c:pt idx="20">
                  <c:v>25.009511320000001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B88-47C6-9B8F-DBAC152A2E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152768"/>
        <c:axId val="241154688"/>
        <c:extLst xmlns:c16r2="http://schemas.microsoft.com/office/drawing/2015/06/chart"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'Policy of 50% SCC'!$A$3:$B$3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AT</c:v>
                      </c:pt>
                    </c:strCache>
                  </c:strRef>
                </c:tx>
                <c:spPr>
                  <a:ln w="2222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diamond"/>
                  <c:size val="6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  <a:round/>
                    </a:ln>
                    <a:effectLst/>
                  </c:spPr>
                </c:marker>
                <c:cat>
                  <c:numRef>
                    <c:extLst>
                      <c:ext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'Policy of 50% SCC'!$C$3:$W$3</c15:sqref>
                        </c15:formulaRef>
                      </c:ext>
                    </c:extLst>
                    <c:numCache>
                      <c:formatCode>0.00%</c:formatCode>
                      <c:ptCount val="21"/>
                      <c:pt idx="0">
                        <c:v>0.54672655265153658</c:v>
                      </c:pt>
                      <c:pt idx="1">
                        <c:v>0.67481129523606875</c:v>
                      </c:pt>
                      <c:pt idx="2">
                        <c:v>0.67682608738789418</c:v>
                      </c:pt>
                      <c:pt idx="3">
                        <c:v>0.68665206132817869</c:v>
                      </c:pt>
                      <c:pt idx="4">
                        <c:v>0.66187682377691792</c:v>
                      </c:pt>
                      <c:pt idx="5">
                        <c:v>0.6426296653341933</c:v>
                      </c:pt>
                      <c:pt idx="6">
                        <c:v>0.62189652465454448</c:v>
                      </c:pt>
                      <c:pt idx="7">
                        <c:v>0.61351112013169418</c:v>
                      </c:pt>
                      <c:pt idx="8">
                        <c:v>0.61046520630157775</c:v>
                      </c:pt>
                      <c:pt idx="9">
                        <c:v>0.61262645883562938</c:v>
                      </c:pt>
                      <c:pt idx="10">
                        <c:v>0.61566660390343542</c:v>
                      </c:pt>
                      <c:pt idx="11">
                        <c:v>0.61318785293610634</c:v>
                      </c:pt>
                      <c:pt idx="12">
                        <c:v>0.60594224559943666</c:v>
                      </c:pt>
                      <c:pt idx="13">
                        <c:v>0.60422989851573028</c:v>
                      </c:pt>
                      <c:pt idx="14">
                        <c:v>0.59823211185734182</c:v>
                      </c:pt>
                      <c:pt idx="15">
                        <c:v>0.5965473122288566</c:v>
                      </c:pt>
                      <c:pt idx="16">
                        <c:v>0.59829380187157821</c:v>
                      </c:pt>
                      <c:pt idx="17">
                        <c:v>0.59097009112205579</c:v>
                      </c:pt>
                      <c:pt idx="18">
                        <c:v>0.58664905421768043</c:v>
                      </c:pt>
                      <c:pt idx="19">
                        <c:v>0.58641804020658883</c:v>
                      </c:pt>
                      <c:pt idx="20">
                        <c:v>0.5830982703472174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4B88-47C6-9B8F-DBAC152A2E31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SCC'!$A$4:$B$4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P</c:v>
                      </c:pt>
                    </c:strCache>
                  </c:strRef>
                </c:tx>
                <c:spPr>
                  <a:ln w="2222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square"/>
                  <c:size val="6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SCC'!$C$4:$W$4</c15:sqref>
                        </c15:formulaRef>
                      </c:ext>
                    </c:extLst>
                    <c:numCache>
                      <c:formatCode>0.00</c:formatCode>
                      <c:ptCount val="21"/>
                      <c:pt idx="0">
                        <c:v>4.4253843414185505</c:v>
                      </c:pt>
                      <c:pt idx="1">
                        <c:v>4.3773838736994497</c:v>
                      </c:pt>
                      <c:pt idx="2">
                        <c:v>4.1244892866376306</c:v>
                      </c:pt>
                      <c:pt idx="3">
                        <c:v>3.8885783611679705</c:v>
                      </c:pt>
                      <c:pt idx="4">
                        <c:v>3.57854011439778</c:v>
                      </c:pt>
                      <c:pt idx="5">
                        <c:v>3.93097608871641</c:v>
                      </c:pt>
                      <c:pt idx="6">
                        <c:v>4.1172735756093797</c:v>
                      </c:pt>
                      <c:pt idx="7">
                        <c:v>4.2343003204290497</c:v>
                      </c:pt>
                      <c:pt idx="8">
                        <c:v>4.4823607612110496</c:v>
                      </c:pt>
                      <c:pt idx="9">
                        <c:v>4.4791665840560801</c:v>
                      </c:pt>
                      <c:pt idx="10">
                        <c:v>4.4426623907568299</c:v>
                      </c:pt>
                      <c:pt idx="11">
                        <c:v>5.0077700328312806</c:v>
                      </c:pt>
                      <c:pt idx="12">
                        <c:v>4.6839628531562605</c:v>
                      </c:pt>
                      <c:pt idx="13">
                        <c:v>5.39649455755288</c:v>
                      </c:pt>
                      <c:pt idx="14">
                        <c:v>4.7591188133647204</c:v>
                      </c:pt>
                      <c:pt idx="15">
                        <c:v>5.1452541770579403</c:v>
                      </c:pt>
                      <c:pt idx="16">
                        <c:v>5.2295123466967395</c:v>
                      </c:pt>
                      <c:pt idx="17">
                        <c:v>4.6278722908681198</c:v>
                      </c:pt>
                      <c:pt idx="18">
                        <c:v>4.7877218217186996</c:v>
                      </c:pt>
                      <c:pt idx="19">
                        <c:v>4.8961357860891095</c:v>
                      </c:pt>
                      <c:pt idx="20">
                        <c:v>5.1338817832124404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B88-47C6-9B8F-DBAC152A2E3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SCC'!$A$5:$B$5</c15:sqref>
                        </c15:formulaRef>
                      </c:ext>
                    </c:extLst>
                    <c:strCache>
                      <c:ptCount val="2"/>
                      <c:pt idx="0">
                        <c:v>Policy of 50% SCC</c:v>
                      </c:pt>
                      <c:pt idx="1">
                        <c:v>C</c:v>
                      </c:pt>
                    </c:strCache>
                  </c:strRef>
                </c:tx>
                <c:spPr>
                  <a:ln w="2222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triangle"/>
                  <c:size val="6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  <a:round/>
                    </a:ln>
                    <a:effectLst/>
                  </c:spPr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SCC'!$C$2:$W$2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2026</c:v>
                      </c:pt>
                      <c:pt idx="7">
                        <c:v>2027</c:v>
                      </c:pt>
                      <c:pt idx="8">
                        <c:v>2028</c:v>
                      </c:pt>
                      <c:pt idx="9">
                        <c:v>2029</c:v>
                      </c:pt>
                      <c:pt idx="10">
                        <c:v>2030</c:v>
                      </c:pt>
                      <c:pt idx="11">
                        <c:v>2031</c:v>
                      </c:pt>
                      <c:pt idx="12">
                        <c:v>2032</c:v>
                      </c:pt>
                      <c:pt idx="13">
                        <c:v>2033</c:v>
                      </c:pt>
                      <c:pt idx="14">
                        <c:v>2034</c:v>
                      </c:pt>
                      <c:pt idx="15">
                        <c:v>2035</c:v>
                      </c:pt>
                      <c:pt idx="16">
                        <c:v>2036</c:v>
                      </c:pt>
                      <c:pt idx="17">
                        <c:v>2037</c:v>
                      </c:pt>
                      <c:pt idx="18">
                        <c:v>2038</c:v>
                      </c:pt>
                      <c:pt idx="19">
                        <c:v>2039</c:v>
                      </c:pt>
                      <c:pt idx="20">
                        <c:v>2040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'Policy of 50% SCC'!$C$5:$W$5</c15:sqref>
                        </c15:formulaRef>
                      </c:ext>
                    </c:extLst>
                    <c:numCache>
                      <c:formatCode>0</c:formatCode>
                      <c:ptCount val="21"/>
                      <c:pt idx="0">
                        <c:v>661.01426004927066</c:v>
                      </c:pt>
                      <c:pt idx="1">
                        <c:v>559.62707000088437</c:v>
                      </c:pt>
                      <c:pt idx="2">
                        <c:v>533.8198682816253</c:v>
                      </c:pt>
                      <c:pt idx="3">
                        <c:v>496.98687478712731</c:v>
                      </c:pt>
                      <c:pt idx="4">
                        <c:v>507.31734060639479</c:v>
                      </c:pt>
                      <c:pt idx="5">
                        <c:v>510.59988482665631</c:v>
                      </c:pt>
                      <c:pt idx="6">
                        <c:v>517.97324109001511</c:v>
                      </c:pt>
                      <c:pt idx="7">
                        <c:v>519.84722890036494</c:v>
                      </c:pt>
                      <c:pt idx="8">
                        <c:v>520.96166523389138</c:v>
                      </c:pt>
                      <c:pt idx="9">
                        <c:v>520.9982969757092</c:v>
                      </c:pt>
                      <c:pt idx="10">
                        <c:v>516.96532485745388</c:v>
                      </c:pt>
                      <c:pt idx="11">
                        <c:v>514.48374954024666</c:v>
                      </c:pt>
                      <c:pt idx="12">
                        <c:v>516.20614797588405</c:v>
                      </c:pt>
                      <c:pt idx="13">
                        <c:v>516.32298783625652</c:v>
                      </c:pt>
                      <c:pt idx="14">
                        <c:v>517.22991005135691</c:v>
                      </c:pt>
                      <c:pt idx="15">
                        <c:v>514.50215910286022</c:v>
                      </c:pt>
                      <c:pt idx="16">
                        <c:v>512.41826805588346</c:v>
                      </c:pt>
                      <c:pt idx="17">
                        <c:v>515.3638928634399</c:v>
                      </c:pt>
                      <c:pt idx="18">
                        <c:v>514.70518644924675</c:v>
                      </c:pt>
                      <c:pt idx="19">
                        <c:v>512.85972641551712</c:v>
                      </c:pt>
                      <c:pt idx="20">
                        <c:v>508.88209451759002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B88-47C6-9B8F-DBAC152A2E31}"/>
                  </c:ext>
                </c:extLst>
              </c15:ser>
            </c15:filteredLineSeries>
          </c:ext>
        </c:extLst>
      </c:lineChart>
      <c:catAx>
        <c:axId val="24115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154688"/>
        <c:crosses val="autoZero"/>
        <c:auto val="1"/>
        <c:lblAlgn val="ctr"/>
        <c:lblOffset val="100"/>
        <c:noMultiLvlLbl val="0"/>
      </c:catAx>
      <c:valAx>
        <c:axId val="241154688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1152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29883</xdr:colOff>
      <xdr:row>12</xdr:row>
      <xdr:rowOff>62754</xdr:rowOff>
    </xdr:from>
    <xdr:to>
      <xdr:col>9</xdr:col>
      <xdr:colOff>313765</xdr:colOff>
      <xdr:row>27</xdr:row>
      <xdr:rowOff>4483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380999</xdr:colOff>
      <xdr:row>12</xdr:row>
      <xdr:rowOff>44824</xdr:rowOff>
    </xdr:from>
    <xdr:to>
      <xdr:col>17</xdr:col>
      <xdr:colOff>52293</xdr:colOff>
      <xdr:row>26</xdr:row>
      <xdr:rowOff>173318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59764</xdr:colOff>
      <xdr:row>27</xdr:row>
      <xdr:rowOff>62754</xdr:rowOff>
    </xdr:from>
    <xdr:to>
      <xdr:col>9</xdr:col>
      <xdr:colOff>343646</xdr:colOff>
      <xdr:row>42</xdr:row>
      <xdr:rowOff>4483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410880</xdr:colOff>
      <xdr:row>27</xdr:row>
      <xdr:rowOff>44824</xdr:rowOff>
    </xdr:from>
    <xdr:to>
      <xdr:col>17</xdr:col>
      <xdr:colOff>82174</xdr:colOff>
      <xdr:row>41</xdr:row>
      <xdr:rowOff>173318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29883</xdr:colOff>
      <xdr:row>12</xdr:row>
      <xdr:rowOff>62754</xdr:rowOff>
    </xdr:from>
    <xdr:to>
      <xdr:col>9</xdr:col>
      <xdr:colOff>313765</xdr:colOff>
      <xdr:row>27</xdr:row>
      <xdr:rowOff>4483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380999</xdr:colOff>
      <xdr:row>12</xdr:row>
      <xdr:rowOff>44824</xdr:rowOff>
    </xdr:from>
    <xdr:to>
      <xdr:col>17</xdr:col>
      <xdr:colOff>52293</xdr:colOff>
      <xdr:row>26</xdr:row>
      <xdr:rowOff>173318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59764</xdr:colOff>
      <xdr:row>27</xdr:row>
      <xdr:rowOff>62754</xdr:rowOff>
    </xdr:from>
    <xdr:to>
      <xdr:col>9</xdr:col>
      <xdr:colOff>343646</xdr:colOff>
      <xdr:row>42</xdr:row>
      <xdr:rowOff>4483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410880</xdr:colOff>
      <xdr:row>27</xdr:row>
      <xdr:rowOff>44824</xdr:rowOff>
    </xdr:from>
    <xdr:to>
      <xdr:col>17</xdr:col>
      <xdr:colOff>82174</xdr:colOff>
      <xdr:row>41</xdr:row>
      <xdr:rowOff>173318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48559</xdr:colOff>
      <xdr:row>12</xdr:row>
      <xdr:rowOff>47812</xdr:rowOff>
    </xdr:from>
    <xdr:to>
      <xdr:col>9</xdr:col>
      <xdr:colOff>257735</xdr:colOff>
      <xdr:row>26</xdr:row>
      <xdr:rowOff>176306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433294</xdr:colOff>
      <xdr:row>11</xdr:row>
      <xdr:rowOff>179294</xdr:rowOff>
    </xdr:from>
    <xdr:to>
      <xdr:col>17</xdr:col>
      <xdr:colOff>104588</xdr:colOff>
      <xdr:row>26</xdr:row>
      <xdr:rowOff>121024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141941</xdr:colOff>
      <xdr:row>12</xdr:row>
      <xdr:rowOff>7471</xdr:rowOff>
    </xdr:from>
    <xdr:to>
      <xdr:col>24</xdr:col>
      <xdr:colOff>425823</xdr:colOff>
      <xdr:row>26</xdr:row>
      <xdr:rowOff>135965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418353</xdr:colOff>
      <xdr:row>27</xdr:row>
      <xdr:rowOff>7470</xdr:rowOff>
    </xdr:from>
    <xdr:to>
      <xdr:col>17</xdr:col>
      <xdr:colOff>89647</xdr:colOff>
      <xdr:row>41</xdr:row>
      <xdr:rowOff>135964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171823</xdr:colOff>
      <xdr:row>27</xdr:row>
      <xdr:rowOff>7470</xdr:rowOff>
    </xdr:from>
    <xdr:to>
      <xdr:col>24</xdr:col>
      <xdr:colOff>455705</xdr:colOff>
      <xdr:row>41</xdr:row>
      <xdr:rowOff>135964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48559</xdr:colOff>
      <xdr:row>12</xdr:row>
      <xdr:rowOff>47812</xdr:rowOff>
    </xdr:from>
    <xdr:to>
      <xdr:col>9</xdr:col>
      <xdr:colOff>257735</xdr:colOff>
      <xdr:row>26</xdr:row>
      <xdr:rowOff>176306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433294</xdr:colOff>
      <xdr:row>11</xdr:row>
      <xdr:rowOff>179294</xdr:rowOff>
    </xdr:from>
    <xdr:to>
      <xdr:col>17</xdr:col>
      <xdr:colOff>104588</xdr:colOff>
      <xdr:row>26</xdr:row>
      <xdr:rowOff>121024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141941</xdr:colOff>
      <xdr:row>12</xdr:row>
      <xdr:rowOff>7471</xdr:rowOff>
    </xdr:from>
    <xdr:to>
      <xdr:col>24</xdr:col>
      <xdr:colOff>425823</xdr:colOff>
      <xdr:row>26</xdr:row>
      <xdr:rowOff>135965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418353</xdr:colOff>
      <xdr:row>27</xdr:row>
      <xdr:rowOff>7470</xdr:rowOff>
    </xdr:from>
    <xdr:to>
      <xdr:col>17</xdr:col>
      <xdr:colOff>89647</xdr:colOff>
      <xdr:row>41</xdr:row>
      <xdr:rowOff>135964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171823</xdr:colOff>
      <xdr:row>27</xdr:row>
      <xdr:rowOff>7470</xdr:rowOff>
    </xdr:from>
    <xdr:to>
      <xdr:col>24</xdr:col>
      <xdr:colOff>455705</xdr:colOff>
      <xdr:row>41</xdr:row>
      <xdr:rowOff>135964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48559</xdr:colOff>
      <xdr:row>12</xdr:row>
      <xdr:rowOff>47812</xdr:rowOff>
    </xdr:from>
    <xdr:to>
      <xdr:col>9</xdr:col>
      <xdr:colOff>257735</xdr:colOff>
      <xdr:row>26</xdr:row>
      <xdr:rowOff>176306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433294</xdr:colOff>
      <xdr:row>11</xdr:row>
      <xdr:rowOff>179294</xdr:rowOff>
    </xdr:from>
    <xdr:to>
      <xdr:col>17</xdr:col>
      <xdr:colOff>104588</xdr:colOff>
      <xdr:row>26</xdr:row>
      <xdr:rowOff>121024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141941</xdr:colOff>
      <xdr:row>12</xdr:row>
      <xdr:rowOff>7471</xdr:rowOff>
    </xdr:from>
    <xdr:to>
      <xdr:col>24</xdr:col>
      <xdr:colOff>425823</xdr:colOff>
      <xdr:row>26</xdr:row>
      <xdr:rowOff>135965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418353</xdr:colOff>
      <xdr:row>27</xdr:row>
      <xdr:rowOff>7470</xdr:rowOff>
    </xdr:from>
    <xdr:to>
      <xdr:col>17</xdr:col>
      <xdr:colOff>89647</xdr:colOff>
      <xdr:row>41</xdr:row>
      <xdr:rowOff>135964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171823</xdr:colOff>
      <xdr:row>27</xdr:row>
      <xdr:rowOff>7470</xdr:rowOff>
    </xdr:from>
    <xdr:to>
      <xdr:col>24</xdr:col>
      <xdr:colOff>455705</xdr:colOff>
      <xdr:row>41</xdr:row>
      <xdr:rowOff>135964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"/>
  <sheetViews>
    <sheetView workbookViewId="0">
      <selection activeCell="H19" sqref="H19"/>
    </sheetView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11"/>
  <sheetViews>
    <sheetView workbookViewId="0">
      <selection activeCell="A11" sqref="A11"/>
    </sheetView>
  </sheetViews>
  <sheetFormatPr defaultRowHeight="14.4" x14ac:dyDescent="0.3"/>
  <sheetData>
    <row r="1" spans="1:7" x14ac:dyDescent="0.3">
      <c r="A1" s="70"/>
      <c r="B1" s="70" t="s">
        <v>33</v>
      </c>
      <c r="C1" s="70" t="s">
        <v>34</v>
      </c>
      <c r="D1" s="70" t="s">
        <v>35</v>
      </c>
      <c r="E1" s="70" t="s">
        <v>36</v>
      </c>
      <c r="F1" s="70" t="s">
        <v>37</v>
      </c>
      <c r="G1" s="70" t="s">
        <v>38</v>
      </c>
    </row>
    <row r="2" spans="1:7" ht="14.55" x14ac:dyDescent="0.35">
      <c r="A2" t="s">
        <v>39</v>
      </c>
      <c r="B2" t="s">
        <v>40</v>
      </c>
      <c r="C2" s="71">
        <v>14.472154400631229</v>
      </c>
      <c r="D2" s="72">
        <v>1.2653752872803443E-12</v>
      </c>
      <c r="E2" s="72">
        <v>0.99909676526187985</v>
      </c>
      <c r="F2" s="72">
        <v>8.2455569988454834E-13</v>
      </c>
      <c r="G2" s="14">
        <v>7.7573059785134092E-13</v>
      </c>
    </row>
    <row r="4" spans="1:7" ht="14.25" customHeight="1" x14ac:dyDescent="0.35">
      <c r="A4" t="s">
        <v>41</v>
      </c>
      <c r="B4" t="s">
        <v>42</v>
      </c>
      <c r="C4" s="71">
        <v>8.3477415461090629</v>
      </c>
      <c r="D4" s="71">
        <v>2.2414689415813392E-13</v>
      </c>
      <c r="E4" s="71">
        <v>1</v>
      </c>
      <c r="F4" s="73">
        <v>2.0402850631092968E-13</v>
      </c>
      <c r="G4" s="71">
        <v>3.2493612420126126E-13</v>
      </c>
    </row>
    <row r="5" spans="1:7" ht="14.55" x14ac:dyDescent="0.35">
      <c r="B5" t="s">
        <v>43</v>
      </c>
      <c r="C5" s="71">
        <v>6.1220689851116736</v>
      </c>
      <c r="D5" s="71">
        <v>3.3576130319968851E-13</v>
      </c>
      <c r="E5" s="71">
        <v>0.99953728226055283</v>
      </c>
      <c r="F5" s="73">
        <v>3.1228154741921431E-9</v>
      </c>
      <c r="G5" s="71">
        <v>3.3483731575417078E-14</v>
      </c>
    </row>
    <row r="6" spans="1:7" ht="14.55" x14ac:dyDescent="0.35">
      <c r="A6" t="s">
        <v>44</v>
      </c>
      <c r="B6" t="s">
        <v>45</v>
      </c>
      <c r="C6" s="71">
        <v>5.3773140418177352</v>
      </c>
      <c r="D6" s="71">
        <v>2.1013541208668661E-6</v>
      </c>
      <c r="E6" s="71">
        <v>0.99910087130173963</v>
      </c>
      <c r="F6" s="73">
        <v>0</v>
      </c>
      <c r="G6" s="71">
        <v>0</v>
      </c>
    </row>
    <row r="7" spans="1:7" ht="14.55" x14ac:dyDescent="0.35">
      <c r="B7" t="s">
        <v>46</v>
      </c>
      <c r="C7" s="71">
        <v>9.0948067401337358</v>
      </c>
      <c r="D7" s="71">
        <v>2.2882002997773214E-9</v>
      </c>
      <c r="E7" s="71">
        <v>0.99910313133247675</v>
      </c>
      <c r="F7" s="73">
        <v>4.3343378384586537E-12</v>
      </c>
      <c r="G7" s="71">
        <v>2.812917226776729E-13</v>
      </c>
    </row>
    <row r="8" spans="1:7" ht="14.55" x14ac:dyDescent="0.35">
      <c r="A8" t="s">
        <v>47</v>
      </c>
      <c r="B8" t="s">
        <v>48</v>
      </c>
      <c r="C8" s="71">
        <v>11.021234410186297</v>
      </c>
      <c r="D8" s="71">
        <v>1.2544628666957926E-8</v>
      </c>
      <c r="E8" s="71">
        <v>0.99915029228518504</v>
      </c>
      <c r="F8" s="73">
        <v>5.3596557880482584E-11</v>
      </c>
      <c r="G8" s="71">
        <v>5.4854733794487514E-12</v>
      </c>
    </row>
    <row r="9" spans="1:7" ht="14.55" x14ac:dyDescent="0.35">
      <c r="B9" t="s">
        <v>49</v>
      </c>
      <c r="C9" s="71">
        <v>3.4508758409147937</v>
      </c>
      <c r="D9" s="71">
        <v>2.2548539295243747E-7</v>
      </c>
      <c r="E9" s="71">
        <v>0.9990195805706017</v>
      </c>
      <c r="F9" s="73">
        <v>2.8299963576419189E-7</v>
      </c>
      <c r="G9" s="71">
        <v>4.7056052218774597E-17</v>
      </c>
    </row>
    <row r="11" spans="1:7" x14ac:dyDescent="0.3">
      <c r="A11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AE78"/>
  <sheetViews>
    <sheetView showGridLines="0" zoomScale="70" zoomScaleNormal="70" workbookViewId="0"/>
  </sheetViews>
  <sheetFormatPr defaultRowHeight="14.4" x14ac:dyDescent="0.3"/>
  <cols>
    <col min="2" max="2" width="34.21875" bestFit="1" customWidth="1"/>
    <col min="3" max="3" width="28.44140625" bestFit="1" customWidth="1"/>
    <col min="5" max="5" width="10.77734375" bestFit="1" customWidth="1"/>
    <col min="26" max="26" width="10" customWidth="1"/>
  </cols>
  <sheetData>
    <row r="1" spans="2:31" ht="15" thickBot="1" x14ac:dyDescent="0.4">
      <c r="B1" s="15" t="s">
        <v>31</v>
      </c>
    </row>
    <row r="2" spans="2:31" ht="15" thickTop="1" x14ac:dyDescent="0.35">
      <c r="B2" s="69" t="s">
        <v>26</v>
      </c>
      <c r="C2" s="65" t="s">
        <v>30</v>
      </c>
      <c r="D2" s="65" t="s">
        <v>29</v>
      </c>
      <c r="E2" s="32">
        <v>2020</v>
      </c>
      <c r="F2" s="32">
        <f>E2+1</f>
        <v>2021</v>
      </c>
      <c r="G2" s="32">
        <f t="shared" ref="G2:Y2" si="0">F2+1</f>
        <v>2022</v>
      </c>
      <c r="H2" s="32">
        <f t="shared" si="0"/>
        <v>2023</v>
      </c>
      <c r="I2" s="32">
        <f t="shared" si="0"/>
        <v>2024</v>
      </c>
      <c r="J2" s="32">
        <f t="shared" si="0"/>
        <v>2025</v>
      </c>
      <c r="K2" s="32">
        <f t="shared" si="0"/>
        <v>2026</v>
      </c>
      <c r="L2" s="32">
        <f t="shared" si="0"/>
        <v>2027</v>
      </c>
      <c r="M2" s="32">
        <f t="shared" si="0"/>
        <v>2028</v>
      </c>
      <c r="N2" s="32">
        <f t="shared" si="0"/>
        <v>2029</v>
      </c>
      <c r="O2" s="32">
        <f t="shared" si="0"/>
        <v>2030</v>
      </c>
      <c r="P2" s="32">
        <f t="shared" si="0"/>
        <v>2031</v>
      </c>
      <c r="Q2" s="32">
        <f t="shared" si="0"/>
        <v>2032</v>
      </c>
      <c r="R2" s="32">
        <f t="shared" si="0"/>
        <v>2033</v>
      </c>
      <c r="S2" s="32">
        <f t="shared" si="0"/>
        <v>2034</v>
      </c>
      <c r="T2" s="32">
        <f t="shared" si="0"/>
        <v>2035</v>
      </c>
      <c r="U2" s="32">
        <f t="shared" si="0"/>
        <v>2036</v>
      </c>
      <c r="V2" s="32">
        <f t="shared" si="0"/>
        <v>2037</v>
      </c>
      <c r="W2" s="32">
        <f t="shared" si="0"/>
        <v>2038</v>
      </c>
      <c r="X2" s="32">
        <f t="shared" si="0"/>
        <v>2039</v>
      </c>
      <c r="Y2" s="33">
        <f t="shared" si="0"/>
        <v>2040</v>
      </c>
      <c r="AA2" s="8" t="s">
        <v>0</v>
      </c>
    </row>
    <row r="3" spans="2:31" ht="14.55" x14ac:dyDescent="0.35">
      <c r="B3" s="34" t="s">
        <v>1</v>
      </c>
      <c r="C3" s="4" t="s">
        <v>56</v>
      </c>
      <c r="D3" s="4" t="s">
        <v>2</v>
      </c>
      <c r="E3" s="35">
        <v>0.54098629583087665</v>
      </c>
      <c r="F3" s="35">
        <v>0.5225466938915706</v>
      </c>
      <c r="G3" s="35">
        <v>0.48078028825486685</v>
      </c>
      <c r="H3" s="35">
        <v>0.43327162642778</v>
      </c>
      <c r="I3" s="35">
        <v>0.39909746246909134</v>
      </c>
      <c r="J3" s="35">
        <v>0.3804784760617862</v>
      </c>
      <c r="K3" s="35">
        <v>0.34394265185954453</v>
      </c>
      <c r="L3" s="35">
        <v>0.32268203684137209</v>
      </c>
      <c r="M3" s="35">
        <v>0.31115173639234739</v>
      </c>
      <c r="N3" s="35">
        <v>0.3016878483976122</v>
      </c>
      <c r="O3" s="35">
        <v>0.29649479094009001</v>
      </c>
      <c r="P3" s="35">
        <v>0.29905930524722163</v>
      </c>
      <c r="Q3" s="35">
        <v>0.29453103538881226</v>
      </c>
      <c r="R3" s="35">
        <v>0.28521489913426246</v>
      </c>
      <c r="S3" s="35">
        <v>0.28371509166442938</v>
      </c>
      <c r="T3" s="35">
        <v>0.29229761524256331</v>
      </c>
      <c r="U3" s="35">
        <v>0.29208442812407581</v>
      </c>
      <c r="V3" s="35">
        <v>0.28793594630978364</v>
      </c>
      <c r="W3" s="35">
        <v>0.29099306869126368</v>
      </c>
      <c r="X3" s="35">
        <v>0.29511078108630506</v>
      </c>
      <c r="Y3" s="36">
        <v>0.2908102423590937</v>
      </c>
      <c r="AA3" s="9">
        <f t="shared" ref="AA3:AA14" si="1">AVERAGE(E3:Y3)</f>
        <v>0.34499392002927382</v>
      </c>
    </row>
    <row r="4" spans="2:31" ht="14.55" x14ac:dyDescent="0.35">
      <c r="B4" s="34" t="s">
        <v>3</v>
      </c>
      <c r="C4" s="4" t="s">
        <v>56</v>
      </c>
      <c r="D4" s="4" t="s">
        <v>4</v>
      </c>
      <c r="E4" s="37">
        <v>3.3021267745970397</v>
      </c>
      <c r="F4" s="37">
        <v>3.4408177352401497</v>
      </c>
      <c r="G4" s="37">
        <v>3.3939207376497</v>
      </c>
      <c r="H4" s="37">
        <v>3.59265187948027</v>
      </c>
      <c r="I4" s="37">
        <v>3.5238918749364601</v>
      </c>
      <c r="J4" s="37">
        <v>3.6959161592257601</v>
      </c>
      <c r="K4" s="37">
        <v>3.6618676975081796</v>
      </c>
      <c r="L4" s="37">
        <v>3.7189375099031601</v>
      </c>
      <c r="M4" s="37">
        <v>3.9726815484114399</v>
      </c>
      <c r="N4" s="37">
        <v>3.9416892327261097</v>
      </c>
      <c r="O4" s="37">
        <v>3.8644147276930196</v>
      </c>
      <c r="P4" s="37">
        <v>3.9330889933880999</v>
      </c>
      <c r="Q4" s="37">
        <v>3.9920543098302499</v>
      </c>
      <c r="R4" s="37">
        <v>3.9097135854851399</v>
      </c>
      <c r="S4" s="37">
        <v>3.8731113240685198</v>
      </c>
      <c r="T4" s="37">
        <v>4.0701017494940306</v>
      </c>
      <c r="U4" s="37">
        <v>3.9229910556246601</v>
      </c>
      <c r="V4" s="37">
        <v>3.8282906751023003</v>
      </c>
      <c r="W4" s="37">
        <v>3.9341540565296502</v>
      </c>
      <c r="X4" s="37">
        <v>4.144142823138</v>
      </c>
      <c r="Y4" s="38">
        <v>3.7991726651451501</v>
      </c>
      <c r="AA4" s="10">
        <f t="shared" si="1"/>
        <v>3.7864636721512892</v>
      </c>
      <c r="AC4" s="17" t="s">
        <v>5</v>
      </c>
      <c r="AD4" s="18" t="s">
        <v>6</v>
      </c>
      <c r="AE4" s="19" t="s">
        <v>7</v>
      </c>
    </row>
    <row r="5" spans="2:31" ht="14.55" x14ac:dyDescent="0.35">
      <c r="B5" s="34" t="s">
        <v>8</v>
      </c>
      <c r="C5" s="4" t="s">
        <v>56</v>
      </c>
      <c r="D5" s="4" t="s">
        <v>53</v>
      </c>
      <c r="E5" s="39">
        <v>853.72570504272187</v>
      </c>
      <c r="F5" s="39">
        <v>910.45792328471691</v>
      </c>
      <c r="G5" s="39">
        <v>942.73183627134733</v>
      </c>
      <c r="H5" s="39">
        <v>974.42628717006664</v>
      </c>
      <c r="I5" s="39">
        <v>996.01261735069818</v>
      </c>
      <c r="J5" s="39">
        <v>1007.5810770715358</v>
      </c>
      <c r="K5" s="39">
        <v>1031.3199309202857</v>
      </c>
      <c r="L5" s="39">
        <v>1040.9524826551872</v>
      </c>
      <c r="M5" s="39">
        <v>1047.68055488149</v>
      </c>
      <c r="N5" s="39">
        <v>1048.2194651266464</v>
      </c>
      <c r="O5" s="39">
        <v>1047.5245417711817</v>
      </c>
      <c r="P5" s="39">
        <v>1038.212422871226</v>
      </c>
      <c r="Q5" s="39">
        <v>1037.3614355179534</v>
      </c>
      <c r="R5" s="39">
        <v>1040.6312358158843</v>
      </c>
      <c r="S5" s="39">
        <v>1033.9045944258603</v>
      </c>
      <c r="T5" s="39">
        <v>1018.1142815586661</v>
      </c>
      <c r="U5" s="39">
        <v>1012.3523108582751</v>
      </c>
      <c r="V5" s="39">
        <v>1012.5492805379895</v>
      </c>
      <c r="W5" s="39">
        <v>1000.9350871308762</v>
      </c>
      <c r="X5" s="39">
        <v>991.36733487642459</v>
      </c>
      <c r="Y5" s="40">
        <v>989.66709739697887</v>
      </c>
      <c r="AA5" s="11">
        <f t="shared" si="1"/>
        <v>1003.606071549334</v>
      </c>
      <c r="AC5" s="20" t="s">
        <v>2</v>
      </c>
      <c r="AD5" s="21">
        <f>MIN(E17:Y17,E21:Y21,E25:Y25)</f>
        <v>0.28371509166442938</v>
      </c>
      <c r="AE5" s="22">
        <f>MAX(E17:Y17,E21:Y21,E25:Y25)</f>
        <v>0.71824748552169138</v>
      </c>
    </row>
    <row r="6" spans="2:31" ht="14.55" x14ac:dyDescent="0.35">
      <c r="B6" s="34" t="s">
        <v>9</v>
      </c>
      <c r="C6" s="4" t="s">
        <v>56</v>
      </c>
      <c r="D6" s="4" t="s">
        <v>52</v>
      </c>
      <c r="E6" s="39">
        <v>25.079931599999998</v>
      </c>
      <c r="F6" s="39">
        <v>25.535733820000001</v>
      </c>
      <c r="G6" s="39">
        <v>25.047372129999999</v>
      </c>
      <c r="H6" s="39">
        <v>25.228549610000002</v>
      </c>
      <c r="I6" s="39">
        <v>25.259157890000001</v>
      </c>
      <c r="J6" s="39">
        <v>25.83676311</v>
      </c>
      <c r="K6" s="39">
        <v>26.244160919999999</v>
      </c>
      <c r="L6" s="39">
        <v>28.277675630000001</v>
      </c>
      <c r="M6" s="39">
        <v>26.51450238</v>
      </c>
      <c r="N6" s="39">
        <v>25.04155708</v>
      </c>
      <c r="O6" s="39">
        <v>25.370505959999999</v>
      </c>
      <c r="P6" s="39">
        <v>25.051178799999999</v>
      </c>
      <c r="Q6" s="39">
        <v>25.038558569999999</v>
      </c>
      <c r="R6" s="39">
        <v>25.110209569999999</v>
      </c>
      <c r="S6" s="39">
        <v>25.005361539999999</v>
      </c>
      <c r="T6" s="39">
        <v>25.303447559999999</v>
      </c>
      <c r="U6" s="39">
        <v>25.006218560000001</v>
      </c>
      <c r="V6" s="39">
        <v>25.028859369999999</v>
      </c>
      <c r="W6" s="39">
        <v>25.316870829999999</v>
      </c>
      <c r="X6" s="39">
        <v>25.01054766</v>
      </c>
      <c r="Y6" s="40">
        <v>25.269748759999999</v>
      </c>
      <c r="AA6" s="11">
        <f t="shared" si="1"/>
        <v>25.456043397619048</v>
      </c>
      <c r="AC6" s="20" t="s">
        <v>11</v>
      </c>
      <c r="AD6" s="23">
        <f>MIN(E18:Y18,E22:Y22,E26:Y26)</f>
        <v>0.14845134874281773</v>
      </c>
      <c r="AE6" s="24">
        <f>MAX(E18:Y18,E22:Y22,E26:Y26)</f>
        <v>0.30283513270686907</v>
      </c>
    </row>
    <row r="7" spans="2:31" ht="14.55" x14ac:dyDescent="0.35">
      <c r="B7" s="34" t="s">
        <v>1</v>
      </c>
      <c r="C7" s="4" t="s">
        <v>50</v>
      </c>
      <c r="D7" s="4" t="s">
        <v>2</v>
      </c>
      <c r="E7" s="35">
        <v>0.55125337783667339</v>
      </c>
      <c r="F7" s="35">
        <v>0.71740618029187719</v>
      </c>
      <c r="G7" s="35">
        <v>0.71824748552169138</v>
      </c>
      <c r="H7" s="35">
        <v>0.71497300832277499</v>
      </c>
      <c r="I7" s="35">
        <v>0.69555078684065719</v>
      </c>
      <c r="J7" s="35">
        <v>0.68472012169245478</v>
      </c>
      <c r="K7" s="35">
        <v>0.66756698799365766</v>
      </c>
      <c r="L7" s="35">
        <v>0.64873304052693059</v>
      </c>
      <c r="M7" s="35">
        <v>0.64585611059846648</v>
      </c>
      <c r="N7" s="35">
        <v>0.64636332077701841</v>
      </c>
      <c r="O7" s="35">
        <v>0.65452673784793558</v>
      </c>
      <c r="P7" s="35">
        <v>0.65132414973910657</v>
      </c>
      <c r="Q7" s="35">
        <v>0.65407934200906703</v>
      </c>
      <c r="R7" s="35">
        <v>0.65344523924841535</v>
      </c>
      <c r="S7" s="35">
        <v>0.65427831948614568</v>
      </c>
      <c r="T7" s="35">
        <v>0.65621379917242917</v>
      </c>
      <c r="U7" s="35">
        <v>0.65652135071353201</v>
      </c>
      <c r="V7" s="35">
        <v>0.65913812972191721</v>
      </c>
      <c r="W7" s="35">
        <v>0.65736507707706848</v>
      </c>
      <c r="X7" s="35">
        <v>0.66088063130295904</v>
      </c>
      <c r="Y7" s="36">
        <v>0.66240524363943709</v>
      </c>
      <c r="AA7" s="9">
        <f t="shared" si="1"/>
        <v>0.66242135430286742</v>
      </c>
      <c r="AC7" s="20" t="s">
        <v>12</v>
      </c>
      <c r="AD7" s="25">
        <f>MIN(E19:Y19,E23:Y23,E27:Y27)</f>
        <v>9.5399869327858695E-4</v>
      </c>
      <c r="AE7" s="26">
        <f>MAX(E19:Y19,E23:Y23,E27:Y27)</f>
        <v>2.6289202201422845E-3</v>
      </c>
    </row>
    <row r="8" spans="2:31" ht="14.55" x14ac:dyDescent="0.35">
      <c r="B8" s="34" t="s">
        <v>3</v>
      </c>
      <c r="C8" s="4" t="s">
        <v>50</v>
      </c>
      <c r="D8" s="4" t="s">
        <v>4</v>
      </c>
      <c r="E8" s="37">
        <v>5.40471545208639</v>
      </c>
      <c r="F8" s="37">
        <v>4.9909348177656705</v>
      </c>
      <c r="G8" s="37">
        <v>4.1943883223382201</v>
      </c>
      <c r="H8" s="37">
        <v>4.0092723195170201</v>
      </c>
      <c r="I8" s="37">
        <v>3.7730201564632102</v>
      </c>
      <c r="J8" s="37">
        <v>4.02926790568144</v>
      </c>
      <c r="K8" s="37">
        <v>5.0105478118135496</v>
      </c>
      <c r="L8" s="37">
        <v>5.1188522385147097</v>
      </c>
      <c r="M8" s="37">
        <v>5.4098598720346498</v>
      </c>
      <c r="N8" s="37">
        <v>5.4212792001770591</v>
      </c>
      <c r="O8" s="37">
        <v>5.2205196580692803</v>
      </c>
      <c r="P8" s="37">
        <v>5.38686325692992</v>
      </c>
      <c r="Q8" s="37">
        <v>5.5429697276667103</v>
      </c>
      <c r="R8" s="37">
        <v>5.6629817736791903</v>
      </c>
      <c r="S8" s="37">
        <v>5.63444930368866</v>
      </c>
      <c r="T8" s="37">
        <v>5.8542459569813996</v>
      </c>
      <c r="U8" s="37">
        <v>6.2036060087328098</v>
      </c>
      <c r="V8" s="37">
        <v>6.3618810880416508</v>
      </c>
      <c r="W8" s="37">
        <v>6.0897307937548995</v>
      </c>
      <c r="X8" s="37">
        <v>6.3538813110360186</v>
      </c>
      <c r="Y8" s="38">
        <v>6.7362136381289108</v>
      </c>
      <c r="AA8" s="10">
        <f t="shared" si="1"/>
        <v>5.3528324101476841</v>
      </c>
      <c r="AC8" s="20" t="s">
        <v>10</v>
      </c>
      <c r="AD8" s="27">
        <f>MIN(E20:Y20,E24:Y24,E28:Y28)</f>
        <v>24.996632170000002</v>
      </c>
      <c r="AE8" s="28">
        <f>MAX(E20:Y20,E24:Y24,E28:Y28)</f>
        <v>28.277675630000001</v>
      </c>
    </row>
    <row r="9" spans="2:31" ht="14.55" x14ac:dyDescent="0.35">
      <c r="B9" s="34" t="s">
        <v>8</v>
      </c>
      <c r="C9" s="4" t="s">
        <v>50</v>
      </c>
      <c r="D9" s="4" t="s">
        <v>53</v>
      </c>
      <c r="E9" s="39">
        <v>656.68125537551396</v>
      </c>
      <c r="F9" s="39">
        <v>512.12759930334619</v>
      </c>
      <c r="G9" s="39">
        <v>498.68671581913605</v>
      </c>
      <c r="H9" s="39">
        <v>479.21304136654169</v>
      </c>
      <c r="I9" s="39">
        <v>486.71871277934383</v>
      </c>
      <c r="J9" s="39">
        <v>480.30365405198904</v>
      </c>
      <c r="K9" s="39">
        <v>478.97671903634256</v>
      </c>
      <c r="L9" s="39">
        <v>474.97688906731543</v>
      </c>
      <c r="M9" s="39">
        <v>468.81805113664143</v>
      </c>
      <c r="N9" s="39">
        <v>462.89653358675321</v>
      </c>
      <c r="O9" s="39">
        <v>446.86199469224357</v>
      </c>
      <c r="P9" s="39">
        <v>439.13921257947607</v>
      </c>
      <c r="Q9" s="39">
        <v>429.00052882419982</v>
      </c>
      <c r="R9" s="39">
        <v>423.13593546942195</v>
      </c>
      <c r="S9" s="39">
        <v>415.82888947763939</v>
      </c>
      <c r="T9" s="39">
        <v>407.72010726212426</v>
      </c>
      <c r="U9" s="39">
        <v>402.14541171354438</v>
      </c>
      <c r="V9" s="39">
        <v>395.93052880171808</v>
      </c>
      <c r="W9" s="39">
        <v>394.04157827603694</v>
      </c>
      <c r="X9" s="39">
        <v>387.78223148519106</v>
      </c>
      <c r="Y9" s="40">
        <v>380.38430848459797</v>
      </c>
      <c r="AA9" s="11">
        <f t="shared" si="1"/>
        <v>453.39856659948185</v>
      </c>
      <c r="AC9" s="29"/>
      <c r="AD9" s="30"/>
      <c r="AE9" s="31"/>
    </row>
    <row r="10" spans="2:31" ht="14.55" x14ac:dyDescent="0.35">
      <c r="B10" s="34" t="s">
        <v>9</v>
      </c>
      <c r="C10" s="4" t="s">
        <v>50</v>
      </c>
      <c r="D10" s="4" t="s">
        <v>52</v>
      </c>
      <c r="E10" s="39">
        <v>25.079931599999998</v>
      </c>
      <c r="F10" s="39">
        <v>25.535733820000001</v>
      </c>
      <c r="G10" s="39">
        <v>25.047372129999999</v>
      </c>
      <c r="H10" s="39">
        <v>25.228549610000002</v>
      </c>
      <c r="I10" s="39">
        <v>25.120869930000001</v>
      </c>
      <c r="J10" s="39">
        <v>25.042660789999999</v>
      </c>
      <c r="K10" s="39">
        <v>25.039764859999998</v>
      </c>
      <c r="L10" s="39">
        <v>25.0579307</v>
      </c>
      <c r="M10" s="39">
        <v>25.0580158</v>
      </c>
      <c r="N10" s="39">
        <v>25.04155708</v>
      </c>
      <c r="O10" s="39">
        <v>25.04829543</v>
      </c>
      <c r="P10" s="39">
        <v>25.051178799999999</v>
      </c>
      <c r="Q10" s="39">
        <v>25.038558569999999</v>
      </c>
      <c r="R10" s="39">
        <v>25.014762789999999</v>
      </c>
      <c r="S10" s="39">
        <v>25.005361539999999</v>
      </c>
      <c r="T10" s="39">
        <v>25.037933840000001</v>
      </c>
      <c r="U10" s="39">
        <v>25.048859950000001</v>
      </c>
      <c r="V10" s="39">
        <v>25.028859369999999</v>
      </c>
      <c r="W10" s="39">
        <v>25.038527630000001</v>
      </c>
      <c r="X10" s="39">
        <v>25.048982049999999</v>
      </c>
      <c r="Y10" s="40">
        <v>25.009511320000001</v>
      </c>
      <c r="AA10" s="11">
        <f t="shared" si="1"/>
        <v>25.077296076666666</v>
      </c>
    </row>
    <row r="11" spans="2:31" ht="14.55" x14ac:dyDescent="0.35">
      <c r="B11" s="34" t="s">
        <v>1</v>
      </c>
      <c r="C11" s="4" t="s">
        <v>51</v>
      </c>
      <c r="D11" s="4" t="s">
        <v>2</v>
      </c>
      <c r="E11" s="35">
        <v>0.54672655265153658</v>
      </c>
      <c r="F11" s="35">
        <v>0.67481129523606875</v>
      </c>
      <c r="G11" s="35">
        <v>0.67682608738789418</v>
      </c>
      <c r="H11" s="35">
        <v>0.68665206132817869</v>
      </c>
      <c r="I11" s="35">
        <v>0.66187682377691792</v>
      </c>
      <c r="J11" s="35">
        <v>0.6426296653341933</v>
      </c>
      <c r="K11" s="35">
        <v>0.62189652465454448</v>
      </c>
      <c r="L11" s="35">
        <v>0.61351112013169418</v>
      </c>
      <c r="M11" s="35">
        <v>0.61046520630157775</v>
      </c>
      <c r="N11" s="35">
        <v>0.61262645883562938</v>
      </c>
      <c r="O11" s="35">
        <v>0.61566660390343542</v>
      </c>
      <c r="P11" s="35">
        <v>0.61318785293610634</v>
      </c>
      <c r="Q11" s="35">
        <v>0.60594224559943666</v>
      </c>
      <c r="R11" s="35">
        <v>0.60422989851573028</v>
      </c>
      <c r="S11" s="35">
        <v>0.59823211185734182</v>
      </c>
      <c r="T11" s="35">
        <v>0.5965473122288566</v>
      </c>
      <c r="U11" s="35">
        <v>0.59829380187157821</v>
      </c>
      <c r="V11" s="35">
        <v>0.59097009112205579</v>
      </c>
      <c r="W11" s="35">
        <v>0.58664905421768043</v>
      </c>
      <c r="X11" s="35">
        <v>0.58641804020658883</v>
      </c>
      <c r="Y11" s="36">
        <v>0.5830982703472174</v>
      </c>
      <c r="AA11" s="9">
        <f t="shared" si="1"/>
        <v>0.61558367040210782</v>
      </c>
    </row>
    <row r="12" spans="2:31" ht="14.55" x14ac:dyDescent="0.35">
      <c r="B12" s="34" t="s">
        <v>3</v>
      </c>
      <c r="C12" s="4" t="s">
        <v>51</v>
      </c>
      <c r="D12" s="4" t="s">
        <v>4</v>
      </c>
      <c r="E12" s="37">
        <v>4.4253843414185505</v>
      </c>
      <c r="F12" s="37">
        <v>4.3773838736994497</v>
      </c>
      <c r="G12" s="37">
        <v>4.1244892866376306</v>
      </c>
      <c r="H12" s="37">
        <v>3.8885783611679705</v>
      </c>
      <c r="I12" s="37">
        <v>3.57854011439778</v>
      </c>
      <c r="J12" s="37">
        <v>3.93097608871641</v>
      </c>
      <c r="K12" s="37">
        <v>4.1172735756093797</v>
      </c>
      <c r="L12" s="37">
        <v>4.2343003204290497</v>
      </c>
      <c r="M12" s="37">
        <v>4.4823607612110496</v>
      </c>
      <c r="N12" s="37">
        <v>4.4791665840560801</v>
      </c>
      <c r="O12" s="37">
        <v>4.4426623907568299</v>
      </c>
      <c r="P12" s="37">
        <v>5.0077700328312806</v>
      </c>
      <c r="Q12" s="37">
        <v>4.6839628531562605</v>
      </c>
      <c r="R12" s="37">
        <v>5.39649455755288</v>
      </c>
      <c r="S12" s="37">
        <v>4.7591188133647204</v>
      </c>
      <c r="T12" s="37">
        <v>5.1452541770579403</v>
      </c>
      <c r="U12" s="37">
        <v>5.2295123466967395</v>
      </c>
      <c r="V12" s="37">
        <v>4.6278722908681198</v>
      </c>
      <c r="W12" s="37">
        <v>4.7877218217186996</v>
      </c>
      <c r="X12" s="37">
        <v>4.8961357860891095</v>
      </c>
      <c r="Y12" s="38">
        <v>5.1338817832124404</v>
      </c>
      <c r="AA12" s="10">
        <f t="shared" si="1"/>
        <v>4.5594685790784935</v>
      </c>
    </row>
    <row r="13" spans="2:31" ht="14.55" x14ac:dyDescent="0.35">
      <c r="B13" s="34" t="s">
        <v>8</v>
      </c>
      <c r="C13" s="4" t="s">
        <v>51</v>
      </c>
      <c r="D13" s="4" t="s">
        <v>53</v>
      </c>
      <c r="E13" s="39">
        <v>661.01426004927066</v>
      </c>
      <c r="F13" s="39">
        <v>559.62707000088437</v>
      </c>
      <c r="G13" s="39">
        <v>533.8198682816253</v>
      </c>
      <c r="H13" s="39">
        <v>496.98687478712731</v>
      </c>
      <c r="I13" s="39">
        <v>507.31734060639479</v>
      </c>
      <c r="J13" s="39">
        <v>510.59988482665631</v>
      </c>
      <c r="K13" s="39">
        <v>517.97324109001511</v>
      </c>
      <c r="L13" s="39">
        <v>519.84722890036494</v>
      </c>
      <c r="M13" s="39">
        <v>520.96166523389138</v>
      </c>
      <c r="N13" s="39">
        <v>520.9982969757092</v>
      </c>
      <c r="O13" s="39">
        <v>516.96532485745388</v>
      </c>
      <c r="P13" s="39">
        <v>514.48374954024666</v>
      </c>
      <c r="Q13" s="39">
        <v>516.20614797588405</v>
      </c>
      <c r="R13" s="39">
        <v>516.32298783625652</v>
      </c>
      <c r="S13" s="39">
        <v>517.22991005135691</v>
      </c>
      <c r="T13" s="39">
        <v>514.50215910286022</v>
      </c>
      <c r="U13" s="39">
        <v>512.41826805588346</v>
      </c>
      <c r="V13" s="39">
        <v>515.3638928634399</v>
      </c>
      <c r="W13" s="39">
        <v>514.70518644924675</v>
      </c>
      <c r="X13" s="39">
        <v>512.85972641551712</v>
      </c>
      <c r="Y13" s="40">
        <v>508.88209451759002</v>
      </c>
      <c r="AA13" s="11">
        <f t="shared" si="1"/>
        <v>524.24215135322254</v>
      </c>
    </row>
    <row r="14" spans="2:31" ht="15" thickBot="1" x14ac:dyDescent="0.4">
      <c r="B14" s="41" t="s">
        <v>9</v>
      </c>
      <c r="C14" s="42" t="s">
        <v>51</v>
      </c>
      <c r="D14" s="42" t="s">
        <v>52</v>
      </c>
      <c r="E14" s="43">
        <v>24.996632170000002</v>
      </c>
      <c r="F14" s="43">
        <v>25.456359689999999</v>
      </c>
      <c r="G14" s="43">
        <v>25.728800320000001</v>
      </c>
      <c r="H14" s="43">
        <v>25.156228800000001</v>
      </c>
      <c r="I14" s="43">
        <v>25.190013910000001</v>
      </c>
      <c r="J14" s="43">
        <v>25.108835979999999</v>
      </c>
      <c r="K14" s="43">
        <v>25.54687899</v>
      </c>
      <c r="L14" s="43">
        <v>25.17943051</v>
      </c>
      <c r="M14" s="43">
        <v>25.291053649999998</v>
      </c>
      <c r="N14" s="43">
        <v>25.209205310000002</v>
      </c>
      <c r="O14" s="43">
        <v>25.155698940000001</v>
      </c>
      <c r="P14" s="43">
        <v>25.412364270000001</v>
      </c>
      <c r="Q14" s="43">
        <v>25.038558569999999</v>
      </c>
      <c r="R14" s="43">
        <v>25.110209569999999</v>
      </c>
      <c r="S14" s="43">
        <v>25.05130977</v>
      </c>
      <c r="T14" s="43">
        <v>25.303447559999999</v>
      </c>
      <c r="U14" s="43">
        <v>25.006218560000001</v>
      </c>
      <c r="V14" s="43">
        <v>25.193502630000001</v>
      </c>
      <c r="W14" s="43">
        <v>25.356634150000001</v>
      </c>
      <c r="X14" s="43">
        <v>25.01054766</v>
      </c>
      <c r="Y14" s="44">
        <v>25.009511320000001</v>
      </c>
      <c r="AA14" s="11">
        <f t="shared" si="1"/>
        <v>25.21483058714286</v>
      </c>
    </row>
    <row r="15" spans="2:31" ht="15" thickTop="1" x14ac:dyDescent="0.35"/>
    <row r="16" spans="2:31" ht="15" thickBot="1" x14ac:dyDescent="0.4">
      <c r="B16" s="15" t="s">
        <v>32</v>
      </c>
    </row>
    <row r="17" spans="2:27" ht="14.55" x14ac:dyDescent="0.35">
      <c r="B17" s="45" t="s">
        <v>27</v>
      </c>
      <c r="C17" s="46" t="s">
        <v>56</v>
      </c>
      <c r="D17" s="46" t="s">
        <v>2</v>
      </c>
      <c r="E17" s="47">
        <f>E3</f>
        <v>0.54098629583087665</v>
      </c>
      <c r="F17" s="47">
        <f t="shared" ref="F17:Y17" si="2">F3</f>
        <v>0.5225466938915706</v>
      </c>
      <c r="G17" s="47">
        <f t="shared" si="2"/>
        <v>0.48078028825486685</v>
      </c>
      <c r="H17" s="47">
        <f t="shared" si="2"/>
        <v>0.43327162642778</v>
      </c>
      <c r="I17" s="47">
        <f t="shared" si="2"/>
        <v>0.39909746246909134</v>
      </c>
      <c r="J17" s="47">
        <f t="shared" si="2"/>
        <v>0.3804784760617862</v>
      </c>
      <c r="K17" s="47">
        <f t="shared" si="2"/>
        <v>0.34394265185954453</v>
      </c>
      <c r="L17" s="47">
        <f t="shared" si="2"/>
        <v>0.32268203684137209</v>
      </c>
      <c r="M17" s="47">
        <f t="shared" si="2"/>
        <v>0.31115173639234739</v>
      </c>
      <c r="N17" s="47">
        <f t="shared" si="2"/>
        <v>0.3016878483976122</v>
      </c>
      <c r="O17" s="47">
        <f t="shared" si="2"/>
        <v>0.29649479094009001</v>
      </c>
      <c r="P17" s="47">
        <f t="shared" si="2"/>
        <v>0.29905930524722163</v>
      </c>
      <c r="Q17" s="47">
        <f t="shared" si="2"/>
        <v>0.29453103538881226</v>
      </c>
      <c r="R17" s="47">
        <f t="shared" si="2"/>
        <v>0.28521489913426246</v>
      </c>
      <c r="S17" s="47">
        <f t="shared" si="2"/>
        <v>0.28371509166442938</v>
      </c>
      <c r="T17" s="47">
        <f t="shared" si="2"/>
        <v>0.29229761524256331</v>
      </c>
      <c r="U17" s="47">
        <f t="shared" si="2"/>
        <v>0.29208442812407581</v>
      </c>
      <c r="V17" s="47">
        <f t="shared" si="2"/>
        <v>0.28793594630978364</v>
      </c>
      <c r="W17" s="47">
        <f t="shared" si="2"/>
        <v>0.29099306869126368</v>
      </c>
      <c r="X17" s="47">
        <f t="shared" si="2"/>
        <v>0.29511078108630506</v>
      </c>
      <c r="Y17" s="48">
        <f t="shared" si="2"/>
        <v>0.2908102423590937</v>
      </c>
      <c r="Z17" s="9"/>
      <c r="AA17" s="9"/>
    </row>
    <row r="18" spans="2:27" ht="14.25" customHeight="1" x14ac:dyDescent="0.35">
      <c r="B18" s="49" t="s">
        <v>27</v>
      </c>
      <c r="C18" s="4" t="s">
        <v>56</v>
      </c>
      <c r="D18" s="4" t="s">
        <v>11</v>
      </c>
      <c r="E18" s="23">
        <f t="shared" ref="E18:Y18" si="3">1 / E4</f>
        <v>0.30283513270686907</v>
      </c>
      <c r="F18" s="23">
        <f t="shared" si="3"/>
        <v>0.29062858801214753</v>
      </c>
      <c r="G18" s="23">
        <f t="shared" si="3"/>
        <v>0.29464447678660372</v>
      </c>
      <c r="H18" s="23">
        <f t="shared" si="3"/>
        <v>0.27834592205038933</v>
      </c>
      <c r="I18" s="23">
        <f t="shared" si="3"/>
        <v>0.28377715193603414</v>
      </c>
      <c r="J18" s="23">
        <f t="shared" si="3"/>
        <v>0.27056890819987789</v>
      </c>
      <c r="K18" s="23">
        <f t="shared" si="3"/>
        <v>0.27308468863593244</v>
      </c>
      <c r="L18" s="23">
        <f t="shared" si="3"/>
        <v>0.26889400462823043</v>
      </c>
      <c r="M18" s="23">
        <f t="shared" si="3"/>
        <v>0.25171914431446712</v>
      </c>
      <c r="N18" s="23">
        <f t="shared" si="3"/>
        <v>0.25369833615939086</v>
      </c>
      <c r="O18" s="23">
        <f t="shared" si="3"/>
        <v>0.25877139760229112</v>
      </c>
      <c r="P18" s="23">
        <f t="shared" si="3"/>
        <v>0.2542530824197205</v>
      </c>
      <c r="Q18" s="23">
        <f t="shared" si="3"/>
        <v>0.25049759406768241</v>
      </c>
      <c r="R18" s="23">
        <f t="shared" si="3"/>
        <v>0.25577321154994892</v>
      </c>
      <c r="S18" s="23">
        <f t="shared" si="3"/>
        <v>0.25819035817166947</v>
      </c>
      <c r="T18" s="23">
        <f t="shared" si="3"/>
        <v>0.24569410337820516</v>
      </c>
      <c r="U18" s="23">
        <f t="shared" si="3"/>
        <v>0.25490754014496969</v>
      </c>
      <c r="V18" s="23">
        <f t="shared" si="3"/>
        <v>0.26121318490876555</v>
      </c>
      <c r="W18" s="23">
        <f t="shared" si="3"/>
        <v>0.25418425044648818</v>
      </c>
      <c r="X18" s="23">
        <f t="shared" si="3"/>
        <v>0.24130442474537755</v>
      </c>
      <c r="Y18" s="50">
        <f t="shared" si="3"/>
        <v>0.26321520187127223</v>
      </c>
      <c r="Z18" s="10"/>
      <c r="AA18" s="10"/>
    </row>
    <row r="19" spans="2:27" ht="14.55" x14ac:dyDescent="0.35">
      <c r="B19" s="49" t="s">
        <v>27</v>
      </c>
      <c r="C19" s="4" t="s">
        <v>56</v>
      </c>
      <c r="D19" s="4" t="s">
        <v>54</v>
      </c>
      <c r="E19" s="27">
        <f t="shared" ref="E19:Y19" si="4">1 / E5</f>
        <v>1.1713364071074307E-3</v>
      </c>
      <c r="F19" s="27">
        <f t="shared" si="4"/>
        <v>1.0983483963676612E-3</v>
      </c>
      <c r="G19" s="27">
        <f t="shared" si="4"/>
        <v>1.0607470348674734E-3</v>
      </c>
      <c r="H19" s="27">
        <f t="shared" si="4"/>
        <v>1.0262448921654246E-3</v>
      </c>
      <c r="I19" s="27">
        <f t="shared" si="4"/>
        <v>1.0040033455197665E-3</v>
      </c>
      <c r="J19" s="27">
        <f t="shared" si="4"/>
        <v>9.9247596323109822E-4</v>
      </c>
      <c r="K19" s="27">
        <f t="shared" si="4"/>
        <v>9.696312172573473E-4</v>
      </c>
      <c r="L19" s="27">
        <f t="shared" si="4"/>
        <v>9.6065864356197268E-4</v>
      </c>
      <c r="M19" s="27">
        <f t="shared" si="4"/>
        <v>9.5448941506136526E-4</v>
      </c>
      <c r="N19" s="27">
        <f t="shared" si="4"/>
        <v>9.5399869327858695E-4</v>
      </c>
      <c r="O19" s="27">
        <f t="shared" si="4"/>
        <v>9.546315719812865E-4</v>
      </c>
      <c r="P19" s="27">
        <f t="shared" si="4"/>
        <v>9.6319402269764054E-4</v>
      </c>
      <c r="Q19" s="27">
        <f t="shared" si="4"/>
        <v>9.6398416767893549E-4</v>
      </c>
      <c r="R19" s="27">
        <f t="shared" si="4"/>
        <v>9.6095520255642887E-4</v>
      </c>
      <c r="S19" s="27">
        <f t="shared" si="4"/>
        <v>9.6720723110367069E-4</v>
      </c>
      <c r="T19" s="27">
        <f t="shared" si="4"/>
        <v>9.8220800760113656E-4</v>
      </c>
      <c r="U19" s="27">
        <f t="shared" si="4"/>
        <v>9.8779840701128754E-4</v>
      </c>
      <c r="V19" s="27">
        <f t="shared" si="4"/>
        <v>9.8760625208155618E-4</v>
      </c>
      <c r="W19" s="27">
        <f t="shared" si="4"/>
        <v>9.9906578644020109E-4</v>
      </c>
      <c r="X19" s="27">
        <f t="shared" si="4"/>
        <v>1.0087078369640367E-3</v>
      </c>
      <c r="Y19" s="51">
        <f t="shared" si="4"/>
        <v>1.0104407862302372E-3</v>
      </c>
      <c r="Z19" s="11"/>
      <c r="AA19" s="11"/>
    </row>
    <row r="20" spans="2:27" ht="14.55" x14ac:dyDescent="0.35">
      <c r="B20" s="49" t="s">
        <v>27</v>
      </c>
      <c r="C20" s="4" t="s">
        <v>56</v>
      </c>
      <c r="D20" s="4" t="s">
        <v>52</v>
      </c>
      <c r="E20" s="27">
        <f>E6</f>
        <v>25.079931599999998</v>
      </c>
      <c r="F20" s="27">
        <f t="shared" ref="F20:Y20" si="5">F6</f>
        <v>25.535733820000001</v>
      </c>
      <c r="G20" s="27">
        <f t="shared" si="5"/>
        <v>25.047372129999999</v>
      </c>
      <c r="H20" s="27">
        <f t="shared" si="5"/>
        <v>25.228549610000002</v>
      </c>
      <c r="I20" s="27">
        <f t="shared" si="5"/>
        <v>25.259157890000001</v>
      </c>
      <c r="J20" s="27">
        <f t="shared" si="5"/>
        <v>25.83676311</v>
      </c>
      <c r="K20" s="27">
        <f t="shared" si="5"/>
        <v>26.244160919999999</v>
      </c>
      <c r="L20" s="27">
        <f t="shared" si="5"/>
        <v>28.277675630000001</v>
      </c>
      <c r="M20" s="27">
        <f t="shared" si="5"/>
        <v>26.51450238</v>
      </c>
      <c r="N20" s="27">
        <f t="shared" si="5"/>
        <v>25.04155708</v>
      </c>
      <c r="O20" s="27">
        <f t="shared" si="5"/>
        <v>25.370505959999999</v>
      </c>
      <c r="P20" s="27">
        <f t="shared" si="5"/>
        <v>25.051178799999999</v>
      </c>
      <c r="Q20" s="27">
        <f t="shared" si="5"/>
        <v>25.038558569999999</v>
      </c>
      <c r="R20" s="27">
        <f t="shared" si="5"/>
        <v>25.110209569999999</v>
      </c>
      <c r="S20" s="27">
        <f t="shared" si="5"/>
        <v>25.005361539999999</v>
      </c>
      <c r="T20" s="27">
        <f t="shared" si="5"/>
        <v>25.303447559999999</v>
      </c>
      <c r="U20" s="27">
        <f t="shared" si="5"/>
        <v>25.006218560000001</v>
      </c>
      <c r="V20" s="27">
        <f t="shared" si="5"/>
        <v>25.028859369999999</v>
      </c>
      <c r="W20" s="27">
        <f t="shared" si="5"/>
        <v>25.316870829999999</v>
      </c>
      <c r="X20" s="27">
        <f t="shared" si="5"/>
        <v>25.01054766</v>
      </c>
      <c r="Y20" s="51">
        <f t="shared" si="5"/>
        <v>25.269748759999999</v>
      </c>
      <c r="Z20" s="11"/>
      <c r="AA20" s="11"/>
    </row>
    <row r="21" spans="2:27" x14ac:dyDescent="0.3">
      <c r="B21" s="49" t="s">
        <v>27</v>
      </c>
      <c r="C21" s="4" t="s">
        <v>50</v>
      </c>
      <c r="D21" s="4" t="s">
        <v>2</v>
      </c>
      <c r="E21" s="21">
        <f t="shared" ref="E21:Y21" si="6">E7</f>
        <v>0.55125337783667339</v>
      </c>
      <c r="F21" s="21">
        <f t="shared" si="6"/>
        <v>0.71740618029187719</v>
      </c>
      <c r="G21" s="21">
        <f t="shared" si="6"/>
        <v>0.71824748552169138</v>
      </c>
      <c r="H21" s="21">
        <f t="shared" si="6"/>
        <v>0.71497300832277499</v>
      </c>
      <c r="I21" s="21">
        <f t="shared" si="6"/>
        <v>0.69555078684065719</v>
      </c>
      <c r="J21" s="21">
        <f t="shared" si="6"/>
        <v>0.68472012169245478</v>
      </c>
      <c r="K21" s="21">
        <f t="shared" si="6"/>
        <v>0.66756698799365766</v>
      </c>
      <c r="L21" s="21">
        <f t="shared" si="6"/>
        <v>0.64873304052693059</v>
      </c>
      <c r="M21" s="21">
        <f t="shared" si="6"/>
        <v>0.64585611059846648</v>
      </c>
      <c r="N21" s="21">
        <f t="shared" si="6"/>
        <v>0.64636332077701841</v>
      </c>
      <c r="O21" s="21">
        <f t="shared" si="6"/>
        <v>0.65452673784793558</v>
      </c>
      <c r="P21" s="21">
        <f t="shared" si="6"/>
        <v>0.65132414973910657</v>
      </c>
      <c r="Q21" s="21">
        <f t="shared" si="6"/>
        <v>0.65407934200906703</v>
      </c>
      <c r="R21" s="21">
        <f t="shared" si="6"/>
        <v>0.65344523924841535</v>
      </c>
      <c r="S21" s="21">
        <f t="shared" si="6"/>
        <v>0.65427831948614568</v>
      </c>
      <c r="T21" s="21">
        <f t="shared" si="6"/>
        <v>0.65621379917242917</v>
      </c>
      <c r="U21" s="21">
        <f t="shared" si="6"/>
        <v>0.65652135071353201</v>
      </c>
      <c r="V21" s="21">
        <f t="shared" si="6"/>
        <v>0.65913812972191721</v>
      </c>
      <c r="W21" s="21">
        <f t="shared" si="6"/>
        <v>0.65736507707706848</v>
      </c>
      <c r="X21" s="21">
        <f t="shared" si="6"/>
        <v>0.66088063130295904</v>
      </c>
      <c r="Y21" s="52">
        <f t="shared" si="6"/>
        <v>0.66240524363943709</v>
      </c>
      <c r="Z21" s="9"/>
      <c r="AA21" s="9"/>
    </row>
    <row r="22" spans="2:27" x14ac:dyDescent="0.3">
      <c r="B22" s="49" t="s">
        <v>27</v>
      </c>
      <c r="C22" s="4" t="s">
        <v>50</v>
      </c>
      <c r="D22" s="4" t="s">
        <v>11</v>
      </c>
      <c r="E22" s="23">
        <f t="shared" ref="E22:Y22" si="7">1 / E8</f>
        <v>0.18502361666680686</v>
      </c>
      <c r="F22" s="23">
        <f t="shared" si="7"/>
        <v>0.20036326590369649</v>
      </c>
      <c r="G22" s="23">
        <f t="shared" si="7"/>
        <v>0.23841378602793173</v>
      </c>
      <c r="H22" s="23">
        <f t="shared" si="7"/>
        <v>0.24942182029692253</v>
      </c>
      <c r="I22" s="23">
        <f t="shared" si="7"/>
        <v>0.2650396654486441</v>
      </c>
      <c r="J22" s="23">
        <f t="shared" si="7"/>
        <v>0.24818404320793791</v>
      </c>
      <c r="K22" s="23">
        <f t="shared" si="7"/>
        <v>0.19957897570446567</v>
      </c>
      <c r="L22" s="23">
        <f t="shared" si="7"/>
        <v>0.19535629344326627</v>
      </c>
      <c r="M22" s="23">
        <f t="shared" si="7"/>
        <v>0.18484767140999897</v>
      </c>
      <c r="N22" s="23">
        <f t="shared" si="7"/>
        <v>0.18445831012860212</v>
      </c>
      <c r="O22" s="23">
        <f t="shared" si="7"/>
        <v>0.19155181198375812</v>
      </c>
      <c r="P22" s="23">
        <f t="shared" si="7"/>
        <v>0.18563678940866968</v>
      </c>
      <c r="Q22" s="23">
        <f t="shared" si="7"/>
        <v>0.18040870672785467</v>
      </c>
      <c r="R22" s="23">
        <f t="shared" si="7"/>
        <v>0.17658541735872632</v>
      </c>
      <c r="S22" s="23">
        <f t="shared" si="7"/>
        <v>0.17747963396269054</v>
      </c>
      <c r="T22" s="23">
        <f t="shared" si="7"/>
        <v>0.17081619176035198</v>
      </c>
      <c r="U22" s="23">
        <f t="shared" si="7"/>
        <v>0.16119656834948914</v>
      </c>
      <c r="V22" s="23">
        <f t="shared" si="7"/>
        <v>0.15718621366244767</v>
      </c>
      <c r="W22" s="23">
        <f t="shared" si="7"/>
        <v>0.16421087136159013</v>
      </c>
      <c r="X22" s="23">
        <f t="shared" si="7"/>
        <v>0.15738411705347816</v>
      </c>
      <c r="Y22" s="50">
        <f t="shared" si="7"/>
        <v>0.14845134874281773</v>
      </c>
      <c r="Z22" s="10"/>
      <c r="AA22" s="10"/>
    </row>
    <row r="23" spans="2:27" x14ac:dyDescent="0.3">
      <c r="B23" s="49" t="s">
        <v>27</v>
      </c>
      <c r="C23" s="4" t="s">
        <v>50</v>
      </c>
      <c r="D23" s="4" t="s">
        <v>54</v>
      </c>
      <c r="E23" s="27">
        <f t="shared" ref="E23:Y23" si="8">1 / E9</f>
        <v>1.5228088084045647E-3</v>
      </c>
      <c r="F23" s="27">
        <f t="shared" si="8"/>
        <v>1.9526383685634459E-3</v>
      </c>
      <c r="G23" s="27">
        <f t="shared" si="8"/>
        <v>2.0052669707822748E-3</v>
      </c>
      <c r="H23" s="27">
        <f t="shared" si="8"/>
        <v>2.0867545614959952E-3</v>
      </c>
      <c r="I23" s="27">
        <f t="shared" si="8"/>
        <v>2.0545747959630116E-3</v>
      </c>
      <c r="J23" s="27">
        <f t="shared" si="8"/>
        <v>2.0820162236195646E-3</v>
      </c>
      <c r="K23" s="27">
        <f t="shared" si="8"/>
        <v>2.0877841453586904E-3</v>
      </c>
      <c r="L23" s="27">
        <f t="shared" si="8"/>
        <v>2.1053655936052848E-3</v>
      </c>
      <c r="M23" s="27">
        <f t="shared" si="8"/>
        <v>2.1330236700048493E-3</v>
      </c>
      <c r="N23" s="27">
        <f t="shared" si="8"/>
        <v>2.1603099773755082E-3</v>
      </c>
      <c r="O23" s="27">
        <f t="shared" si="8"/>
        <v>2.237827364774455E-3</v>
      </c>
      <c r="P23" s="27">
        <f t="shared" si="8"/>
        <v>2.2771822040807128E-3</v>
      </c>
      <c r="Q23" s="27">
        <f t="shared" si="8"/>
        <v>2.3309994576015784E-3</v>
      </c>
      <c r="R23" s="27">
        <f t="shared" si="8"/>
        <v>2.3633067205474098E-3</v>
      </c>
      <c r="S23" s="27">
        <f t="shared" si="8"/>
        <v>2.4048353188163315E-3</v>
      </c>
      <c r="T23" s="27">
        <f t="shared" si="8"/>
        <v>2.4526629474201957E-3</v>
      </c>
      <c r="U23" s="27">
        <f t="shared" si="8"/>
        <v>2.4866627117265693E-3</v>
      </c>
      <c r="V23" s="27">
        <f t="shared" si="8"/>
        <v>2.5256956138908901E-3</v>
      </c>
      <c r="W23" s="27">
        <f t="shared" si="8"/>
        <v>2.5378032551160693E-3</v>
      </c>
      <c r="X23" s="27">
        <f t="shared" si="8"/>
        <v>2.5787669439366482E-3</v>
      </c>
      <c r="Y23" s="51">
        <f t="shared" si="8"/>
        <v>2.6289202201422845E-3</v>
      </c>
      <c r="Z23" s="11"/>
      <c r="AA23" s="11"/>
    </row>
    <row r="24" spans="2:27" x14ac:dyDescent="0.3">
      <c r="B24" s="49" t="s">
        <v>27</v>
      </c>
      <c r="C24" s="4" t="s">
        <v>50</v>
      </c>
      <c r="D24" s="4" t="s">
        <v>52</v>
      </c>
      <c r="E24" s="27">
        <f t="shared" ref="E24:Y24" si="9">E10</f>
        <v>25.079931599999998</v>
      </c>
      <c r="F24" s="27">
        <f t="shared" si="9"/>
        <v>25.535733820000001</v>
      </c>
      <c r="G24" s="27">
        <f t="shared" si="9"/>
        <v>25.047372129999999</v>
      </c>
      <c r="H24" s="27">
        <f t="shared" si="9"/>
        <v>25.228549610000002</v>
      </c>
      <c r="I24" s="27">
        <f t="shared" si="9"/>
        <v>25.120869930000001</v>
      </c>
      <c r="J24" s="27">
        <f t="shared" si="9"/>
        <v>25.042660789999999</v>
      </c>
      <c r="K24" s="27">
        <f t="shared" si="9"/>
        <v>25.039764859999998</v>
      </c>
      <c r="L24" s="27">
        <f t="shared" si="9"/>
        <v>25.0579307</v>
      </c>
      <c r="M24" s="27">
        <f t="shared" si="9"/>
        <v>25.0580158</v>
      </c>
      <c r="N24" s="27">
        <f t="shared" si="9"/>
        <v>25.04155708</v>
      </c>
      <c r="O24" s="27">
        <f t="shared" si="9"/>
        <v>25.04829543</v>
      </c>
      <c r="P24" s="27">
        <f t="shared" si="9"/>
        <v>25.051178799999999</v>
      </c>
      <c r="Q24" s="27">
        <f t="shared" si="9"/>
        <v>25.038558569999999</v>
      </c>
      <c r="R24" s="27">
        <f t="shared" si="9"/>
        <v>25.014762789999999</v>
      </c>
      <c r="S24" s="27">
        <f t="shared" si="9"/>
        <v>25.005361539999999</v>
      </c>
      <c r="T24" s="27">
        <f t="shared" si="9"/>
        <v>25.037933840000001</v>
      </c>
      <c r="U24" s="27">
        <f t="shared" si="9"/>
        <v>25.048859950000001</v>
      </c>
      <c r="V24" s="27">
        <f t="shared" si="9"/>
        <v>25.028859369999999</v>
      </c>
      <c r="W24" s="27">
        <f t="shared" si="9"/>
        <v>25.038527630000001</v>
      </c>
      <c r="X24" s="27">
        <f t="shared" si="9"/>
        <v>25.048982049999999</v>
      </c>
      <c r="Y24" s="51">
        <f t="shared" si="9"/>
        <v>25.009511320000001</v>
      </c>
      <c r="Z24" s="11"/>
      <c r="AA24" s="11"/>
    </row>
    <row r="25" spans="2:27" x14ac:dyDescent="0.3">
      <c r="B25" s="49" t="s">
        <v>27</v>
      </c>
      <c r="C25" s="4" t="s">
        <v>51</v>
      </c>
      <c r="D25" s="4" t="s">
        <v>2</v>
      </c>
      <c r="E25" s="21">
        <f t="shared" ref="E25:Y25" si="10">E11</f>
        <v>0.54672655265153658</v>
      </c>
      <c r="F25" s="21">
        <f t="shared" si="10"/>
        <v>0.67481129523606875</v>
      </c>
      <c r="G25" s="21">
        <f t="shared" si="10"/>
        <v>0.67682608738789418</v>
      </c>
      <c r="H25" s="21">
        <f t="shared" si="10"/>
        <v>0.68665206132817869</v>
      </c>
      <c r="I25" s="21">
        <f t="shared" si="10"/>
        <v>0.66187682377691792</v>
      </c>
      <c r="J25" s="21">
        <f t="shared" si="10"/>
        <v>0.6426296653341933</v>
      </c>
      <c r="K25" s="21">
        <f t="shared" si="10"/>
        <v>0.62189652465454448</v>
      </c>
      <c r="L25" s="21">
        <f t="shared" si="10"/>
        <v>0.61351112013169418</v>
      </c>
      <c r="M25" s="21">
        <f t="shared" si="10"/>
        <v>0.61046520630157775</v>
      </c>
      <c r="N25" s="21">
        <f t="shared" si="10"/>
        <v>0.61262645883562938</v>
      </c>
      <c r="O25" s="21">
        <f t="shared" si="10"/>
        <v>0.61566660390343542</v>
      </c>
      <c r="P25" s="21">
        <f t="shared" si="10"/>
        <v>0.61318785293610634</v>
      </c>
      <c r="Q25" s="21">
        <f t="shared" si="10"/>
        <v>0.60594224559943666</v>
      </c>
      <c r="R25" s="21">
        <f t="shared" si="10"/>
        <v>0.60422989851573028</v>
      </c>
      <c r="S25" s="21">
        <f t="shared" si="10"/>
        <v>0.59823211185734182</v>
      </c>
      <c r="T25" s="21">
        <f t="shared" si="10"/>
        <v>0.5965473122288566</v>
      </c>
      <c r="U25" s="21">
        <f t="shared" si="10"/>
        <v>0.59829380187157821</v>
      </c>
      <c r="V25" s="21">
        <f t="shared" si="10"/>
        <v>0.59097009112205579</v>
      </c>
      <c r="W25" s="21">
        <f t="shared" si="10"/>
        <v>0.58664905421768043</v>
      </c>
      <c r="X25" s="21">
        <f t="shared" si="10"/>
        <v>0.58641804020658883</v>
      </c>
      <c r="Y25" s="52">
        <f t="shared" si="10"/>
        <v>0.5830982703472174</v>
      </c>
      <c r="Z25" s="9"/>
      <c r="AA25" s="9"/>
    </row>
    <row r="26" spans="2:27" x14ac:dyDescent="0.3">
      <c r="B26" s="49" t="s">
        <v>27</v>
      </c>
      <c r="C26" s="4" t="s">
        <v>51</v>
      </c>
      <c r="D26" s="4" t="s">
        <v>11</v>
      </c>
      <c r="E26" s="23">
        <f t="shared" ref="E26:Y26" si="11">1 / E12</f>
        <v>0.2259690736103277</v>
      </c>
      <c r="F26" s="23">
        <f t="shared" si="11"/>
        <v>0.22844695115917993</v>
      </c>
      <c r="G26" s="23">
        <f t="shared" si="11"/>
        <v>0.24245426051651131</v>
      </c>
      <c r="H26" s="23">
        <f t="shared" si="11"/>
        <v>0.25716339163591928</v>
      </c>
      <c r="I26" s="23">
        <f t="shared" si="11"/>
        <v>0.27944356302633944</v>
      </c>
      <c r="J26" s="23">
        <f t="shared" si="11"/>
        <v>0.25438974377647056</v>
      </c>
      <c r="K26" s="23">
        <f t="shared" si="11"/>
        <v>0.24287917274284945</v>
      </c>
      <c r="L26" s="23">
        <f t="shared" si="11"/>
        <v>0.23616652677547276</v>
      </c>
      <c r="M26" s="23">
        <f t="shared" si="11"/>
        <v>0.22309672364029415</v>
      </c>
      <c r="N26" s="23">
        <f t="shared" si="11"/>
        <v>0.22325581807106101</v>
      </c>
      <c r="O26" s="23">
        <f t="shared" si="11"/>
        <v>0.22509025265582808</v>
      </c>
      <c r="P26" s="23">
        <f t="shared" si="11"/>
        <v>0.19968968092462955</v>
      </c>
      <c r="Q26" s="23">
        <f t="shared" si="11"/>
        <v>0.21349443438180898</v>
      </c>
      <c r="R26" s="23">
        <f t="shared" si="11"/>
        <v>0.18530547734925629</v>
      </c>
      <c r="S26" s="23">
        <f t="shared" si="11"/>
        <v>0.21012293225203071</v>
      </c>
      <c r="T26" s="23">
        <f t="shared" si="11"/>
        <v>0.1943538580579513</v>
      </c>
      <c r="U26" s="23">
        <f t="shared" si="11"/>
        <v>0.19122241878473764</v>
      </c>
      <c r="V26" s="23">
        <f t="shared" si="11"/>
        <v>0.21608202153141415</v>
      </c>
      <c r="W26" s="23">
        <f t="shared" si="11"/>
        <v>0.20886760702421497</v>
      </c>
      <c r="X26" s="23">
        <f t="shared" si="11"/>
        <v>0.20424270152825375</v>
      </c>
      <c r="Y26" s="50">
        <f t="shared" si="11"/>
        <v>0.1947843838691328</v>
      </c>
      <c r="Z26" s="10"/>
      <c r="AA26" s="10"/>
    </row>
    <row r="27" spans="2:27" x14ac:dyDescent="0.3">
      <c r="B27" s="49" t="s">
        <v>27</v>
      </c>
      <c r="C27" s="4" t="s">
        <v>51</v>
      </c>
      <c r="D27" s="4" t="s">
        <v>54</v>
      </c>
      <c r="E27" s="27">
        <f t="shared" ref="E27:Y27" si="12">1 / E13</f>
        <v>1.5128266671969558E-3</v>
      </c>
      <c r="F27" s="27">
        <f t="shared" si="12"/>
        <v>1.7869042682270887E-3</v>
      </c>
      <c r="G27" s="27">
        <f t="shared" si="12"/>
        <v>1.8732910845357181E-3</v>
      </c>
      <c r="H27" s="27">
        <f t="shared" si="12"/>
        <v>2.0121255725884645E-3</v>
      </c>
      <c r="I27" s="27">
        <f t="shared" si="12"/>
        <v>1.9711528070471694E-3</v>
      </c>
      <c r="J27" s="27">
        <f t="shared" si="12"/>
        <v>1.9584806611139174E-3</v>
      </c>
      <c r="K27" s="27">
        <f t="shared" si="12"/>
        <v>1.9306016617685019E-3</v>
      </c>
      <c r="L27" s="27">
        <f t="shared" si="12"/>
        <v>1.9236420709894024E-3</v>
      </c>
      <c r="M27" s="27">
        <f t="shared" si="12"/>
        <v>1.9195270338193487E-3</v>
      </c>
      <c r="N27" s="27">
        <f t="shared" si="12"/>
        <v>1.919392070578349E-3</v>
      </c>
      <c r="O27" s="27">
        <f t="shared" si="12"/>
        <v>1.9343657145200915E-3</v>
      </c>
      <c r="P27" s="27">
        <f t="shared" si="12"/>
        <v>1.9436959882476769E-3</v>
      </c>
      <c r="Q27" s="27">
        <f t="shared" si="12"/>
        <v>1.9372105580709156E-3</v>
      </c>
      <c r="R27" s="27">
        <f t="shared" si="12"/>
        <v>1.9367721824485836E-3</v>
      </c>
      <c r="S27" s="27">
        <f t="shared" si="12"/>
        <v>1.933376203825312E-3</v>
      </c>
      <c r="T27" s="27">
        <f t="shared" si="12"/>
        <v>1.9436264402538264E-3</v>
      </c>
      <c r="U27" s="27">
        <f t="shared" si="12"/>
        <v>1.9515307363923678E-3</v>
      </c>
      <c r="V27" s="27">
        <f t="shared" si="12"/>
        <v>1.9403765258831937E-3</v>
      </c>
      <c r="W27" s="27">
        <f t="shared" si="12"/>
        <v>1.9428597696841091E-3</v>
      </c>
      <c r="X27" s="27">
        <f t="shared" si="12"/>
        <v>1.9498509017060225E-3</v>
      </c>
      <c r="Y27" s="51">
        <f t="shared" si="12"/>
        <v>1.9650917388790812E-3</v>
      </c>
      <c r="Z27" s="11"/>
      <c r="AA27" s="11"/>
    </row>
    <row r="28" spans="2:27" x14ac:dyDescent="0.3">
      <c r="B28" s="49" t="s">
        <v>27</v>
      </c>
      <c r="C28" s="4" t="s">
        <v>51</v>
      </c>
      <c r="D28" s="4" t="s">
        <v>52</v>
      </c>
      <c r="E28" s="27">
        <f t="shared" ref="E28:Y28" si="13">E14</f>
        <v>24.996632170000002</v>
      </c>
      <c r="F28" s="27">
        <f t="shared" si="13"/>
        <v>25.456359689999999</v>
      </c>
      <c r="G28" s="27">
        <f t="shared" si="13"/>
        <v>25.728800320000001</v>
      </c>
      <c r="H28" s="27">
        <f t="shared" si="13"/>
        <v>25.156228800000001</v>
      </c>
      <c r="I28" s="27">
        <f t="shared" si="13"/>
        <v>25.190013910000001</v>
      </c>
      <c r="J28" s="27">
        <f t="shared" si="13"/>
        <v>25.108835979999999</v>
      </c>
      <c r="K28" s="27">
        <f t="shared" si="13"/>
        <v>25.54687899</v>
      </c>
      <c r="L28" s="27">
        <f t="shared" si="13"/>
        <v>25.17943051</v>
      </c>
      <c r="M28" s="27">
        <f t="shared" si="13"/>
        <v>25.291053649999998</v>
      </c>
      <c r="N28" s="27">
        <f t="shared" si="13"/>
        <v>25.209205310000002</v>
      </c>
      <c r="O28" s="27">
        <f t="shared" si="13"/>
        <v>25.155698940000001</v>
      </c>
      <c r="P28" s="27">
        <f t="shared" si="13"/>
        <v>25.412364270000001</v>
      </c>
      <c r="Q28" s="27">
        <f t="shared" si="13"/>
        <v>25.038558569999999</v>
      </c>
      <c r="R28" s="27">
        <f t="shared" si="13"/>
        <v>25.110209569999999</v>
      </c>
      <c r="S28" s="27">
        <f t="shared" si="13"/>
        <v>25.05130977</v>
      </c>
      <c r="T28" s="27">
        <f t="shared" si="13"/>
        <v>25.303447559999999</v>
      </c>
      <c r="U28" s="27">
        <f t="shared" si="13"/>
        <v>25.006218560000001</v>
      </c>
      <c r="V28" s="27">
        <f t="shared" si="13"/>
        <v>25.193502630000001</v>
      </c>
      <c r="W28" s="27">
        <f t="shared" si="13"/>
        <v>25.356634150000001</v>
      </c>
      <c r="X28" s="27">
        <f t="shared" si="13"/>
        <v>25.01054766</v>
      </c>
      <c r="Y28" s="51">
        <f t="shared" si="13"/>
        <v>25.009511320000001</v>
      </c>
      <c r="Z28" s="11"/>
      <c r="AA28" s="11"/>
    </row>
    <row r="29" spans="2:27" x14ac:dyDescent="0.3">
      <c r="B29" s="53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54"/>
      <c r="AA29" t="s">
        <v>28</v>
      </c>
    </row>
    <row r="30" spans="2:27" x14ac:dyDescent="0.3">
      <c r="B30" s="49" t="s">
        <v>13</v>
      </c>
      <c r="C30" s="4" t="s">
        <v>56</v>
      </c>
      <c r="D30" s="4" t="s">
        <v>2</v>
      </c>
      <c r="E30" s="55">
        <f t="shared" ref="E30:Y30" si="14">(E17-$AD$5) / ($AE$5-$AD$5)</f>
        <v>0.59206449922570648</v>
      </c>
      <c r="F30" s="55">
        <f t="shared" si="14"/>
        <v>0.54962899338085747</v>
      </c>
      <c r="G30" s="55">
        <f t="shared" si="14"/>
        <v>0.45351094504399764</v>
      </c>
      <c r="H30" s="55">
        <f t="shared" si="14"/>
        <v>0.34417810243274499</v>
      </c>
      <c r="I30" s="55">
        <f t="shared" si="14"/>
        <v>0.26553226511016692</v>
      </c>
      <c r="J30" s="55">
        <f t="shared" si="14"/>
        <v>0.22268393741236767</v>
      </c>
      <c r="K30" s="55">
        <f t="shared" si="14"/>
        <v>0.13860315374991145</v>
      </c>
      <c r="L30" s="55">
        <f t="shared" si="14"/>
        <v>8.9675581677675392E-2</v>
      </c>
      <c r="M30" s="55">
        <f t="shared" si="14"/>
        <v>6.314061993023834E-2</v>
      </c>
      <c r="N30" s="55">
        <f t="shared" si="14"/>
        <v>4.1361143581591375E-2</v>
      </c>
      <c r="O30" s="55">
        <f t="shared" si="14"/>
        <v>2.9410233750854942E-2</v>
      </c>
      <c r="P30" s="55">
        <f t="shared" si="14"/>
        <v>3.5312013096617648E-2</v>
      </c>
      <c r="Q30" s="55">
        <f t="shared" si="14"/>
        <v>2.4890995187658603E-2</v>
      </c>
      <c r="R30" s="55">
        <f t="shared" si="14"/>
        <v>3.4515435236475082E-3</v>
      </c>
      <c r="S30" s="55">
        <f t="shared" si="14"/>
        <v>0</v>
      </c>
      <c r="T30" s="55">
        <f t="shared" si="14"/>
        <v>1.9751170912595255E-2</v>
      </c>
      <c r="U30" s="55">
        <f t="shared" si="14"/>
        <v>1.9260558195335953E-2</v>
      </c>
      <c r="V30" s="55">
        <f t="shared" si="14"/>
        <v>9.713555778630303E-3</v>
      </c>
      <c r="W30" s="55">
        <f t="shared" si="14"/>
        <v>1.6748986104877191E-2</v>
      </c>
      <c r="X30" s="55">
        <f t="shared" si="14"/>
        <v>2.6225178106327827E-2</v>
      </c>
      <c r="Y30" s="56">
        <f t="shared" si="14"/>
        <v>1.6328243405933463E-2</v>
      </c>
      <c r="AA30" s="12">
        <f t="shared" ref="AA30:AA41" si="15">AVERAGE(E30:Y30)</f>
        <v>0.14102246283846362</v>
      </c>
    </row>
    <row r="31" spans="2:27" x14ac:dyDescent="0.3">
      <c r="B31" s="49" t="s">
        <v>13</v>
      </c>
      <c r="C31" s="4" t="s">
        <v>56</v>
      </c>
      <c r="D31" s="4" t="s">
        <v>11</v>
      </c>
      <c r="E31" s="55">
        <f t="shared" ref="E31:Y31" si="16">(E18-$AD$6) / ($AE$6-$AD$6)</f>
        <v>1</v>
      </c>
      <c r="F31" s="55">
        <f t="shared" si="16"/>
        <v>0.92093376401783322</v>
      </c>
      <c r="G31" s="55">
        <f t="shared" si="16"/>
        <v>0.94694613831869434</v>
      </c>
      <c r="H31" s="55">
        <f t="shared" si="16"/>
        <v>0.84137446286339168</v>
      </c>
      <c r="I31" s="55">
        <f t="shared" si="16"/>
        <v>0.87655451705165732</v>
      </c>
      <c r="J31" s="55">
        <f t="shared" si="16"/>
        <v>0.79099991152889182</v>
      </c>
      <c r="K31" s="55">
        <f t="shared" si="16"/>
        <v>0.80729553773689011</v>
      </c>
      <c r="L31" s="55">
        <f t="shared" si="16"/>
        <v>0.780150951044561</v>
      </c>
      <c r="M31" s="55">
        <f t="shared" si="16"/>
        <v>0.66890312518635742</v>
      </c>
      <c r="N31" s="55">
        <f t="shared" si="16"/>
        <v>0.68172307164773316</v>
      </c>
      <c r="O31" s="55">
        <f t="shared" si="16"/>
        <v>0.71458313837651299</v>
      </c>
      <c r="P31" s="55">
        <f t="shared" si="16"/>
        <v>0.68531636523133133</v>
      </c>
      <c r="Q31" s="55">
        <f t="shared" si="16"/>
        <v>0.66099069931221799</v>
      </c>
      <c r="R31" s="55">
        <f t="shared" si="16"/>
        <v>0.69516279528503688</v>
      </c>
      <c r="S31" s="55">
        <f t="shared" si="16"/>
        <v>0.71081953435216194</v>
      </c>
      <c r="T31" s="55">
        <f t="shared" si="16"/>
        <v>0.62987674053921783</v>
      </c>
      <c r="U31" s="55">
        <f t="shared" si="16"/>
        <v>0.68955552629115868</v>
      </c>
      <c r="V31" s="55">
        <f t="shared" si="16"/>
        <v>0.73039948413367495</v>
      </c>
      <c r="W31" s="55">
        <f t="shared" si="16"/>
        <v>0.68487051547000966</v>
      </c>
      <c r="X31" s="55">
        <f t="shared" si="16"/>
        <v>0.60144319318006156</v>
      </c>
      <c r="Y31" s="56">
        <f t="shared" si="16"/>
        <v>0.74336727719523676</v>
      </c>
      <c r="AA31" s="12">
        <f t="shared" si="15"/>
        <v>0.75529841660774455</v>
      </c>
    </row>
    <row r="32" spans="2:27" x14ac:dyDescent="0.3">
      <c r="B32" s="49" t="s">
        <v>13</v>
      </c>
      <c r="C32" s="4" t="s">
        <v>56</v>
      </c>
      <c r="D32" s="4" t="s">
        <v>54</v>
      </c>
      <c r="E32" s="55">
        <f t="shared" ref="E32:Y32" si="17">(E19-$AD$7) / ($AE$7-$AD$7)</f>
        <v>0.12975993820785753</v>
      </c>
      <c r="F32" s="55">
        <f t="shared" si="17"/>
        <v>8.6182964857685077E-2</v>
      </c>
      <c r="G32" s="55">
        <f t="shared" si="17"/>
        <v>6.3733339070979333E-2</v>
      </c>
      <c r="H32" s="55">
        <f t="shared" si="17"/>
        <v>4.3134079852755358E-2</v>
      </c>
      <c r="I32" s="55">
        <f t="shared" si="17"/>
        <v>2.9854922418254201E-2</v>
      </c>
      <c r="J32" s="55">
        <f t="shared" si="17"/>
        <v>2.2972580706249707E-2</v>
      </c>
      <c r="K32" s="55">
        <f t="shared" si="17"/>
        <v>9.3332873976683349E-3</v>
      </c>
      <c r="L32" s="55">
        <f t="shared" si="17"/>
        <v>3.9762760084984614E-3</v>
      </c>
      <c r="M32" s="55">
        <f t="shared" si="17"/>
        <v>2.9298195462159433E-4</v>
      </c>
      <c r="N32" s="55">
        <f t="shared" si="17"/>
        <v>0</v>
      </c>
      <c r="O32" s="55">
        <f t="shared" si="17"/>
        <v>3.7785573386511106E-4</v>
      </c>
      <c r="P32" s="55">
        <f t="shared" si="17"/>
        <v>5.4900061116725362E-3</v>
      </c>
      <c r="Q32" s="55">
        <f t="shared" si="17"/>
        <v>5.9617565600499625E-3</v>
      </c>
      <c r="R32" s="55">
        <f t="shared" si="17"/>
        <v>4.1533344495655487E-3</v>
      </c>
      <c r="S32" s="55">
        <f t="shared" si="17"/>
        <v>7.8860636831248002E-3</v>
      </c>
      <c r="T32" s="55">
        <f t="shared" si="17"/>
        <v>1.6842170734632417E-2</v>
      </c>
      <c r="U32" s="55">
        <f t="shared" si="17"/>
        <v>2.0179878991698673E-2</v>
      </c>
      <c r="V32" s="55">
        <f t="shared" si="17"/>
        <v>2.0065154255853188E-2</v>
      </c>
      <c r="W32" s="55">
        <f t="shared" si="17"/>
        <v>2.6906987843187256E-2</v>
      </c>
      <c r="X32" s="55">
        <f t="shared" si="17"/>
        <v>3.2663705617237478E-2</v>
      </c>
      <c r="Y32" s="56">
        <f t="shared" si="17"/>
        <v>3.3698350666815105E-2</v>
      </c>
      <c r="AA32" s="12">
        <f t="shared" si="15"/>
        <v>2.6831696910584363E-2</v>
      </c>
    </row>
    <row r="33" spans="2:27" x14ac:dyDescent="0.3">
      <c r="B33" s="49" t="s">
        <v>13</v>
      </c>
      <c r="C33" s="4" t="s">
        <v>56</v>
      </c>
      <c r="D33" s="4" t="s">
        <v>52</v>
      </c>
      <c r="E33" s="55">
        <f t="shared" ref="E33:Y33" si="18">(E20-$AD$8) / ($AE$8-$AD$8)</f>
        <v>2.538809101906768E-2</v>
      </c>
      <c r="F33" s="55">
        <f t="shared" si="18"/>
        <v>0.16430798816666675</v>
      </c>
      <c r="G33" s="55">
        <f t="shared" si="18"/>
        <v>1.5464580283248616E-2</v>
      </c>
      <c r="H33" s="55">
        <f t="shared" si="18"/>
        <v>7.0684050006457458E-2</v>
      </c>
      <c r="I33" s="55">
        <f t="shared" si="18"/>
        <v>8.0012874928514152E-2</v>
      </c>
      <c r="J33" s="55">
        <f t="shared" si="18"/>
        <v>0.25605602310430786</v>
      </c>
      <c r="K33" s="55">
        <f t="shared" si="18"/>
        <v>0.38022317144192824</v>
      </c>
      <c r="L33" s="55">
        <f t="shared" si="18"/>
        <v>1</v>
      </c>
      <c r="M33" s="55">
        <f t="shared" si="18"/>
        <v>0.46261813612185387</v>
      </c>
      <c r="N33" s="55">
        <f t="shared" si="18"/>
        <v>1.3692263009524074E-2</v>
      </c>
      <c r="O33" s="55">
        <f t="shared" si="18"/>
        <v>0.11394966100205134</v>
      </c>
      <c r="P33" s="55">
        <f t="shared" si="18"/>
        <v>1.6624781312709974E-2</v>
      </c>
      <c r="Q33" s="55">
        <f t="shared" si="18"/>
        <v>1.2778373865245206E-2</v>
      </c>
      <c r="R33" s="55">
        <f t="shared" si="18"/>
        <v>3.461624369949582E-2</v>
      </c>
      <c r="S33" s="55">
        <f t="shared" si="18"/>
        <v>2.6605468980887919E-3</v>
      </c>
      <c r="T33" s="55">
        <f t="shared" si="18"/>
        <v>9.351152879882825E-2</v>
      </c>
      <c r="U33" s="55">
        <f t="shared" si="18"/>
        <v>2.9217503872987585E-3</v>
      </c>
      <c r="V33" s="55">
        <f t="shared" si="18"/>
        <v>9.8222411232546381E-3</v>
      </c>
      <c r="W33" s="55">
        <f t="shared" si="18"/>
        <v>9.7602687652298764E-2</v>
      </c>
      <c r="X33" s="55">
        <f t="shared" si="18"/>
        <v>4.2411782012782909E-3</v>
      </c>
      <c r="Y33" s="56">
        <f t="shared" si="18"/>
        <v>8.3240771824460158E-2</v>
      </c>
      <c r="AA33" s="12">
        <f t="shared" si="15"/>
        <v>0.14001985442126563</v>
      </c>
    </row>
    <row r="34" spans="2:27" x14ac:dyDescent="0.3">
      <c r="B34" s="49" t="s">
        <v>13</v>
      </c>
      <c r="C34" s="4" t="s">
        <v>50</v>
      </c>
      <c r="D34" s="4" t="s">
        <v>2</v>
      </c>
      <c r="E34" s="55">
        <f t="shared" ref="E34:Y34" si="19">(E21-$AD$5) / ($AE$5-$AD$5)</f>
        <v>0.61569238554888206</v>
      </c>
      <c r="F34" s="55">
        <f t="shared" si="19"/>
        <v>0.99806388374789257</v>
      </c>
      <c r="G34" s="55">
        <f t="shared" si="19"/>
        <v>1</v>
      </c>
      <c r="H34" s="55">
        <f t="shared" si="19"/>
        <v>0.99246436572921648</v>
      </c>
      <c r="I34" s="55">
        <f t="shared" si="19"/>
        <v>0.94776753355587628</v>
      </c>
      <c r="J34" s="55">
        <f t="shared" si="19"/>
        <v>0.92284265959639855</v>
      </c>
      <c r="K34" s="55">
        <f t="shared" si="19"/>
        <v>0.88336773450155803</v>
      </c>
      <c r="L34" s="55">
        <f t="shared" si="19"/>
        <v>0.84002471167294535</v>
      </c>
      <c r="M34" s="55">
        <f t="shared" si="19"/>
        <v>0.83340396263528171</v>
      </c>
      <c r="N34" s="55">
        <f t="shared" si="19"/>
        <v>0.83457121779444154</v>
      </c>
      <c r="O34" s="55">
        <f t="shared" si="19"/>
        <v>0.85335788867633378</v>
      </c>
      <c r="P34" s="55">
        <f t="shared" si="19"/>
        <v>0.84598769452256717</v>
      </c>
      <c r="Q34" s="55">
        <f t="shared" si="19"/>
        <v>0.85232828571647823</v>
      </c>
      <c r="R34" s="55">
        <f t="shared" si="19"/>
        <v>0.85086900956212097</v>
      </c>
      <c r="S34" s="55">
        <f t="shared" si="19"/>
        <v>0.85278619743926687</v>
      </c>
      <c r="T34" s="55">
        <f t="shared" si="19"/>
        <v>0.85724036406445814</v>
      </c>
      <c r="U34" s="55">
        <f t="shared" si="19"/>
        <v>0.85794813992984942</v>
      </c>
      <c r="V34" s="55">
        <f t="shared" si="19"/>
        <v>0.86397019730779656</v>
      </c>
      <c r="W34" s="55">
        <f t="shared" si="19"/>
        <v>0.85988982799606439</v>
      </c>
      <c r="X34" s="55">
        <f t="shared" si="19"/>
        <v>0.8679802587109845</v>
      </c>
      <c r="Y34" s="56">
        <f t="shared" si="19"/>
        <v>0.87148888627944798</v>
      </c>
      <c r="AA34" s="12">
        <f t="shared" si="15"/>
        <v>0.87152596214227918</v>
      </c>
    </row>
    <row r="35" spans="2:27" x14ac:dyDescent="0.3">
      <c r="B35" s="49" t="s">
        <v>13</v>
      </c>
      <c r="C35" s="4" t="s">
        <v>50</v>
      </c>
      <c r="D35" s="4" t="s">
        <v>11</v>
      </c>
      <c r="E35" s="55">
        <f t="shared" ref="E35:Y35" si="20">(E22-$AD$6) / ($AE$6-$AD$6)</f>
        <v>0.236891900074849</v>
      </c>
      <c r="F35" s="55">
        <f t="shared" si="20"/>
        <v>0.33625239534850748</v>
      </c>
      <c r="G35" s="55">
        <f t="shared" si="20"/>
        <v>0.58271947334871632</v>
      </c>
      <c r="H35" s="55">
        <f t="shared" si="20"/>
        <v>0.65402252076951317</v>
      </c>
      <c r="I35" s="55">
        <f t="shared" si="20"/>
        <v>0.75518499231094283</v>
      </c>
      <c r="J35" s="55">
        <f t="shared" si="20"/>
        <v>0.64600498772813597</v>
      </c>
      <c r="K35" s="55">
        <f t="shared" si="20"/>
        <v>0.33117226206576938</v>
      </c>
      <c r="L35" s="55">
        <f t="shared" si="20"/>
        <v>0.30382041103080148</v>
      </c>
      <c r="M35" s="55">
        <f t="shared" si="20"/>
        <v>0.23575223856189595</v>
      </c>
      <c r="N35" s="55">
        <f t="shared" si="20"/>
        <v>0.23323020372507966</v>
      </c>
      <c r="O35" s="55">
        <f t="shared" si="20"/>
        <v>0.27917739890982618</v>
      </c>
      <c r="P35" s="55">
        <f t="shared" si="20"/>
        <v>0.2408636432600374</v>
      </c>
      <c r="Q35" s="55">
        <f t="shared" si="20"/>
        <v>0.20699944750983876</v>
      </c>
      <c r="R35" s="55">
        <f t="shared" si="20"/>
        <v>0.18223460970784131</v>
      </c>
      <c r="S35" s="55">
        <f t="shared" si="20"/>
        <v>0.18802677635257414</v>
      </c>
      <c r="T35" s="55">
        <f t="shared" si="20"/>
        <v>0.14486523417991853</v>
      </c>
      <c r="U35" s="55">
        <f t="shared" si="20"/>
        <v>8.2555429588635862E-2</v>
      </c>
      <c r="V35" s="55">
        <f t="shared" si="20"/>
        <v>5.6578901587642602E-2</v>
      </c>
      <c r="W35" s="55">
        <f t="shared" si="20"/>
        <v>0.102080168098756</v>
      </c>
      <c r="X35" s="55">
        <f t="shared" si="20"/>
        <v>5.7860793933775065E-2</v>
      </c>
      <c r="Y35" s="56">
        <f t="shared" si="20"/>
        <v>0</v>
      </c>
      <c r="AA35" s="12">
        <f t="shared" si="15"/>
        <v>0.27887113276633602</v>
      </c>
    </row>
    <row r="36" spans="2:27" x14ac:dyDescent="0.3">
      <c r="B36" s="49" t="s">
        <v>13</v>
      </c>
      <c r="C36" s="4" t="s">
        <v>50</v>
      </c>
      <c r="D36" s="4" t="s">
        <v>54</v>
      </c>
      <c r="E36" s="55">
        <f t="shared" ref="E36:Y36" si="21">(E23-$AD$7) / ($AE$7-$AD$7)</f>
        <v>0.33960403875820905</v>
      </c>
      <c r="F36" s="55">
        <f t="shared" si="21"/>
        <v>0.59623072440582858</v>
      </c>
      <c r="G36" s="55">
        <f t="shared" si="21"/>
        <v>0.62765225751930909</v>
      </c>
      <c r="H36" s="55">
        <f t="shared" si="21"/>
        <v>0.67630384471713234</v>
      </c>
      <c r="I36" s="55">
        <f t="shared" si="21"/>
        <v>0.6570911442909575</v>
      </c>
      <c r="J36" s="55">
        <f t="shared" si="21"/>
        <v>0.67347485374625193</v>
      </c>
      <c r="K36" s="55">
        <f t="shared" si="21"/>
        <v>0.67691855044882299</v>
      </c>
      <c r="L36" s="55">
        <f t="shared" si="21"/>
        <v>0.68741542923664045</v>
      </c>
      <c r="M36" s="55">
        <f t="shared" si="21"/>
        <v>0.70392848728501023</v>
      </c>
      <c r="N36" s="55">
        <f t="shared" si="21"/>
        <v>0.72021958327549096</v>
      </c>
      <c r="O36" s="55">
        <f t="shared" si="21"/>
        <v>0.76650078878611483</v>
      </c>
      <c r="P36" s="55">
        <f t="shared" si="21"/>
        <v>0.78999731604130519</v>
      </c>
      <c r="Q36" s="55">
        <f t="shared" si="21"/>
        <v>0.82212852497121769</v>
      </c>
      <c r="R36" s="55">
        <f t="shared" si="21"/>
        <v>0.84141734682207003</v>
      </c>
      <c r="S36" s="55">
        <f t="shared" si="21"/>
        <v>0.86621170142487003</v>
      </c>
      <c r="T36" s="55">
        <f t="shared" si="21"/>
        <v>0.89476684734470402</v>
      </c>
      <c r="U36" s="55">
        <f t="shared" si="21"/>
        <v>0.91506616511037786</v>
      </c>
      <c r="V36" s="55">
        <f t="shared" si="21"/>
        <v>0.93837048208181839</v>
      </c>
      <c r="W36" s="55">
        <f t="shared" si="21"/>
        <v>0.94559926327006349</v>
      </c>
      <c r="X36" s="55">
        <f t="shared" si="21"/>
        <v>0.97005634269950025</v>
      </c>
      <c r="Y36" s="56">
        <f t="shared" si="21"/>
        <v>1</v>
      </c>
      <c r="AA36" s="12">
        <f t="shared" si="15"/>
        <v>0.76709303296360454</v>
      </c>
    </row>
    <row r="37" spans="2:27" x14ac:dyDescent="0.3">
      <c r="B37" s="49" t="s">
        <v>13</v>
      </c>
      <c r="C37" s="4" t="s">
        <v>50</v>
      </c>
      <c r="D37" s="4" t="s">
        <v>52</v>
      </c>
      <c r="E37" s="55">
        <f t="shared" ref="E37:Y37" si="22">(E24-$AD$8) / ($AE$8-$AD$8)</f>
        <v>2.538809101906768E-2</v>
      </c>
      <c r="F37" s="55">
        <f t="shared" si="22"/>
        <v>0.16430798816666675</v>
      </c>
      <c r="G37" s="55">
        <f t="shared" si="22"/>
        <v>1.5464580283248616E-2</v>
      </c>
      <c r="H37" s="55">
        <f t="shared" si="22"/>
        <v>7.0684050006457458E-2</v>
      </c>
      <c r="I37" s="55">
        <f t="shared" si="22"/>
        <v>3.7865319833343437E-2</v>
      </c>
      <c r="J37" s="55">
        <f t="shared" si="22"/>
        <v>1.4028652945669228E-2</v>
      </c>
      <c r="K37" s="55">
        <f t="shared" si="22"/>
        <v>1.3146028245537672E-2</v>
      </c>
      <c r="L37" s="55">
        <f t="shared" si="22"/>
        <v>1.8682632750008872E-2</v>
      </c>
      <c r="M37" s="55">
        <f t="shared" si="22"/>
        <v>1.8708569620713936E-2</v>
      </c>
      <c r="N37" s="55">
        <f t="shared" si="22"/>
        <v>1.3692263009524074E-2</v>
      </c>
      <c r="O37" s="55">
        <f t="shared" si="22"/>
        <v>1.5745984663061426E-2</v>
      </c>
      <c r="P37" s="55">
        <f t="shared" si="22"/>
        <v>1.6624781312709974E-2</v>
      </c>
      <c r="Q37" s="55">
        <f t="shared" si="22"/>
        <v>1.2778373865245206E-2</v>
      </c>
      <c r="R37" s="55">
        <f t="shared" si="22"/>
        <v>5.5258701145023317E-3</v>
      </c>
      <c r="S37" s="55">
        <f t="shared" si="22"/>
        <v>2.6605468980887919E-3</v>
      </c>
      <c r="T37" s="55">
        <f t="shared" si="22"/>
        <v>1.2587967975285308E-2</v>
      </c>
      <c r="U37" s="55">
        <f t="shared" si="22"/>
        <v>1.5918039683631337E-2</v>
      </c>
      <c r="V37" s="55">
        <f t="shared" si="22"/>
        <v>9.8222411232546381E-3</v>
      </c>
      <c r="W37" s="55">
        <f t="shared" si="22"/>
        <v>1.2768943938340648E-2</v>
      </c>
      <c r="X37" s="55">
        <f t="shared" si="22"/>
        <v>1.5955253454642673E-2</v>
      </c>
      <c r="Y37" s="56">
        <f t="shared" si="22"/>
        <v>3.9253213671238121E-3</v>
      </c>
      <c r="AA37" s="12">
        <f t="shared" si="15"/>
        <v>2.4584833346482093E-2</v>
      </c>
    </row>
    <row r="38" spans="2:27" x14ac:dyDescent="0.3">
      <c r="B38" s="49" t="s">
        <v>13</v>
      </c>
      <c r="C38" s="4" t="s">
        <v>51</v>
      </c>
      <c r="D38" s="4" t="s">
        <v>2</v>
      </c>
      <c r="E38" s="55">
        <f t="shared" ref="E38:Y38" si="23">(E25-$AD$5) / ($AE$5-$AD$5)</f>
        <v>0.60527469230177322</v>
      </c>
      <c r="F38" s="55">
        <f t="shared" si="23"/>
        <v>0.90003923551004383</v>
      </c>
      <c r="G38" s="55">
        <f t="shared" si="23"/>
        <v>0.90467592584730616</v>
      </c>
      <c r="H38" s="55">
        <f t="shared" si="23"/>
        <v>0.92728867941686444</v>
      </c>
      <c r="I38" s="55">
        <f t="shared" si="23"/>
        <v>0.87027282075708623</v>
      </c>
      <c r="J38" s="55">
        <f t="shared" si="23"/>
        <v>0.82597886542760834</v>
      </c>
      <c r="K38" s="55">
        <f t="shared" si="23"/>
        <v>0.77826518292029367</v>
      </c>
      <c r="L38" s="55">
        <f t="shared" si="23"/>
        <v>0.75896764689906715</v>
      </c>
      <c r="M38" s="55">
        <f t="shared" si="23"/>
        <v>0.75195801108554716</v>
      </c>
      <c r="N38" s="55">
        <f t="shared" si="23"/>
        <v>0.7569317542738665</v>
      </c>
      <c r="O38" s="55">
        <f t="shared" si="23"/>
        <v>0.76392811429393137</v>
      </c>
      <c r="P38" s="55">
        <f t="shared" si="23"/>
        <v>0.75822370421456842</v>
      </c>
      <c r="Q38" s="55">
        <f t="shared" si="23"/>
        <v>0.74154921126744477</v>
      </c>
      <c r="R38" s="55">
        <f t="shared" si="23"/>
        <v>0.73760854514470486</v>
      </c>
      <c r="S38" s="55">
        <f t="shared" si="23"/>
        <v>0.72380569236968562</v>
      </c>
      <c r="T38" s="55">
        <f t="shared" si="23"/>
        <v>0.71992842187776773</v>
      </c>
      <c r="U38" s="55">
        <f t="shared" si="23"/>
        <v>0.72394766110460262</v>
      </c>
      <c r="V38" s="55">
        <f t="shared" si="23"/>
        <v>0.70709342686786092</v>
      </c>
      <c r="W38" s="55">
        <f t="shared" si="23"/>
        <v>0.69714931921223056</v>
      </c>
      <c r="X38" s="55">
        <f t="shared" si="23"/>
        <v>0.69661768103206889</v>
      </c>
      <c r="Y38" s="56">
        <f t="shared" si="23"/>
        <v>0.68897781365669908</v>
      </c>
      <c r="AA38" s="12">
        <f t="shared" si="15"/>
        <v>0.76373725740385823</v>
      </c>
    </row>
    <row r="39" spans="2:27" x14ac:dyDescent="0.3">
      <c r="B39" s="49" t="s">
        <v>13</v>
      </c>
      <c r="C39" s="4" t="s">
        <v>51</v>
      </c>
      <c r="D39" s="4" t="s">
        <v>11</v>
      </c>
      <c r="E39" s="55">
        <f t="shared" ref="E39:Y39" si="24">(E26-$AD$6) / ($AE$6-$AD$6)</f>
        <v>0.50211053827751861</v>
      </c>
      <c r="F39" s="55">
        <f t="shared" si="24"/>
        <v>0.51816065367972441</v>
      </c>
      <c r="G39" s="55">
        <f t="shared" si="24"/>
        <v>0.6088910982748188</v>
      </c>
      <c r="H39" s="55">
        <f t="shared" si="24"/>
        <v>0.70416749804769285</v>
      </c>
      <c r="I39" s="55">
        <f t="shared" si="24"/>
        <v>0.8484842832588142</v>
      </c>
      <c r="J39" s="55">
        <f t="shared" si="24"/>
        <v>0.68620157061521991</v>
      </c>
      <c r="K39" s="55">
        <f t="shared" si="24"/>
        <v>0.61164340953075413</v>
      </c>
      <c r="L39" s="55">
        <f t="shared" si="24"/>
        <v>0.56816315665044026</v>
      </c>
      <c r="M39" s="55">
        <f t="shared" si="24"/>
        <v>0.48350528132448017</v>
      </c>
      <c r="N39" s="55">
        <f t="shared" si="24"/>
        <v>0.48453579389958268</v>
      </c>
      <c r="O39" s="55">
        <f t="shared" si="24"/>
        <v>0.49641809486193128</v>
      </c>
      <c r="P39" s="55">
        <f t="shared" si="24"/>
        <v>0.33188934009897564</v>
      </c>
      <c r="Q39" s="55">
        <f t="shared" si="24"/>
        <v>0.4213077563517727</v>
      </c>
      <c r="R39" s="55">
        <f t="shared" si="24"/>
        <v>0.23871761437729841</v>
      </c>
      <c r="S39" s="55">
        <f t="shared" si="24"/>
        <v>0.39946930905368511</v>
      </c>
      <c r="T39" s="55">
        <f t="shared" si="24"/>
        <v>0.29732727192269159</v>
      </c>
      <c r="U39" s="55">
        <f t="shared" si="24"/>
        <v>0.27704379918475935</v>
      </c>
      <c r="V39" s="55">
        <f t="shared" si="24"/>
        <v>0.43806850079762516</v>
      </c>
      <c r="W39" s="55">
        <f t="shared" si="24"/>
        <v>0.39133811032553345</v>
      </c>
      <c r="X39" s="55">
        <f t="shared" si="24"/>
        <v>0.36138091289709012</v>
      </c>
      <c r="Y39" s="56">
        <f t="shared" si="24"/>
        <v>0.3001159444122955</v>
      </c>
      <c r="AA39" s="12">
        <f t="shared" si="15"/>
        <v>0.47471142561155732</v>
      </c>
    </row>
    <row r="40" spans="2:27" x14ac:dyDescent="0.3">
      <c r="B40" s="49" t="s">
        <v>13</v>
      </c>
      <c r="C40" s="4" t="s">
        <v>51</v>
      </c>
      <c r="D40" s="4" t="s">
        <v>54</v>
      </c>
      <c r="E40" s="55">
        <f t="shared" ref="E40:Y40" si="25">(E27-$AD$7) / ($AE$7-$AD$7)</f>
        <v>0.33364427225720733</v>
      </c>
      <c r="F40" s="55">
        <f t="shared" si="25"/>
        <v>0.49728035707327939</v>
      </c>
      <c r="G40" s="55">
        <f t="shared" si="25"/>
        <v>0.548856992111453</v>
      </c>
      <c r="H40" s="55">
        <f t="shared" si="25"/>
        <v>0.63174713700839924</v>
      </c>
      <c r="I40" s="55">
        <f t="shared" si="25"/>
        <v>0.60728463838733437</v>
      </c>
      <c r="J40" s="55">
        <f t="shared" si="25"/>
        <v>0.59971882367302909</v>
      </c>
      <c r="K40" s="55">
        <f t="shared" si="25"/>
        <v>0.58307386514913995</v>
      </c>
      <c r="L40" s="55">
        <f t="shared" si="25"/>
        <v>0.57891869091113757</v>
      </c>
      <c r="M40" s="55">
        <f t="shared" si="25"/>
        <v>0.57646183719945399</v>
      </c>
      <c r="N40" s="55">
        <f t="shared" si="25"/>
        <v>0.57638125835511111</v>
      </c>
      <c r="O40" s="55">
        <f t="shared" si="25"/>
        <v>0.58532116610695706</v>
      </c>
      <c r="P40" s="55">
        <f t="shared" si="25"/>
        <v>0.59089173975947706</v>
      </c>
      <c r="Q40" s="55">
        <f t="shared" si="25"/>
        <v>0.58701965974095516</v>
      </c>
      <c r="R40" s="55">
        <f t="shared" si="25"/>
        <v>0.58675793068959303</v>
      </c>
      <c r="S40" s="55">
        <f t="shared" si="25"/>
        <v>0.58473038577551539</v>
      </c>
      <c r="T40" s="55">
        <f t="shared" si="25"/>
        <v>0.59085021662377479</v>
      </c>
      <c r="U40" s="55">
        <f t="shared" si="25"/>
        <v>0.59556942048602535</v>
      </c>
      <c r="V40" s="55">
        <f t="shared" si="25"/>
        <v>0.58890987833418462</v>
      </c>
      <c r="W40" s="55">
        <f t="shared" si="25"/>
        <v>0.59039248140608214</v>
      </c>
      <c r="X40" s="55">
        <f t="shared" si="25"/>
        <v>0.59456648711905691</v>
      </c>
      <c r="Y40" s="56">
        <f t="shared" si="25"/>
        <v>0.60366592069168346</v>
      </c>
      <c r="AA40" s="12">
        <f t="shared" si="15"/>
        <v>0.57295443613613573</v>
      </c>
    </row>
    <row r="41" spans="2:27" x14ac:dyDescent="0.3">
      <c r="B41" s="49" t="s">
        <v>13</v>
      </c>
      <c r="C41" s="4" t="s">
        <v>51</v>
      </c>
      <c r="D41" s="4" t="s">
        <v>52</v>
      </c>
      <c r="E41" s="55">
        <f t="shared" ref="E41:Y41" si="26">(E28-$AD$8) / ($AE$8-$AD$8)</f>
        <v>0</v>
      </c>
      <c r="F41" s="55">
        <f t="shared" si="26"/>
        <v>0.14011625435769076</v>
      </c>
      <c r="G41" s="55">
        <f t="shared" si="26"/>
        <v>0.22315100635698371</v>
      </c>
      <c r="H41" s="55">
        <f t="shared" si="26"/>
        <v>4.8642034750737313E-2</v>
      </c>
      <c r="I41" s="55">
        <f t="shared" si="26"/>
        <v>5.8939097380928798E-2</v>
      </c>
      <c r="J41" s="55">
        <f t="shared" si="26"/>
        <v>3.4197599442951886E-2</v>
      </c>
      <c r="K41" s="55">
        <f t="shared" si="26"/>
        <v>0.1677048252204493</v>
      </c>
      <c r="L41" s="55">
        <f t="shared" si="26"/>
        <v>5.5713477199719259E-2</v>
      </c>
      <c r="M41" s="55">
        <f t="shared" si="26"/>
        <v>8.9734099407508899E-2</v>
      </c>
      <c r="N41" s="55">
        <f t="shared" si="26"/>
        <v>6.4788273179411035E-2</v>
      </c>
      <c r="O41" s="55">
        <f t="shared" si="26"/>
        <v>4.8480543442725094E-2</v>
      </c>
      <c r="P41" s="55">
        <f t="shared" si="26"/>
        <v>0.12670728232292286</v>
      </c>
      <c r="Q41" s="55">
        <f t="shared" si="26"/>
        <v>1.2778373865245206E-2</v>
      </c>
      <c r="R41" s="55">
        <f t="shared" si="26"/>
        <v>3.461624369949582E-2</v>
      </c>
      <c r="S41" s="55">
        <f t="shared" si="26"/>
        <v>1.6664698491984622E-2</v>
      </c>
      <c r="T41" s="55">
        <f t="shared" si="26"/>
        <v>9.351152879882825E-2</v>
      </c>
      <c r="U41" s="55">
        <f t="shared" si="26"/>
        <v>2.9217503872987585E-3</v>
      </c>
      <c r="V41" s="55">
        <f t="shared" si="26"/>
        <v>6.0002393263026012E-2</v>
      </c>
      <c r="W41" s="55">
        <f t="shared" si="26"/>
        <v>0.10972179563875692</v>
      </c>
      <c r="X41" s="55">
        <f t="shared" si="26"/>
        <v>4.2411782012782909E-3</v>
      </c>
      <c r="Y41" s="56">
        <f t="shared" si="26"/>
        <v>3.9253213671238121E-3</v>
      </c>
      <c r="AA41" s="12">
        <f t="shared" si="15"/>
        <v>6.6502751275003172E-2</v>
      </c>
    </row>
    <row r="42" spans="2:27" x14ac:dyDescent="0.3">
      <c r="B42" s="5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54"/>
    </row>
    <row r="43" spans="2:27" x14ac:dyDescent="0.3">
      <c r="B43" s="5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54"/>
    </row>
    <row r="44" spans="2:27" x14ac:dyDescent="0.3">
      <c r="B44" s="66"/>
      <c r="C44" s="67" t="s">
        <v>55</v>
      </c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8"/>
    </row>
    <row r="45" spans="2:27" x14ac:dyDescent="0.3">
      <c r="B45" s="53"/>
      <c r="C45" s="57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54"/>
    </row>
    <row r="46" spans="2:27" x14ac:dyDescent="0.3">
      <c r="B46" s="53"/>
      <c r="C46" s="1"/>
      <c r="D46" s="1" t="s">
        <v>14</v>
      </c>
      <c r="E46" s="1" t="s">
        <v>15</v>
      </c>
      <c r="F46" s="1" t="s">
        <v>16</v>
      </c>
      <c r="G46" s="1" t="s">
        <v>17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54"/>
    </row>
    <row r="47" spans="2:27" x14ac:dyDescent="0.3">
      <c r="B47" s="53"/>
      <c r="C47" s="2" t="s">
        <v>18</v>
      </c>
      <c r="D47" s="1">
        <v>0.42</v>
      </c>
      <c r="E47" s="1">
        <v>0.12</v>
      </c>
      <c r="F47" s="1">
        <v>0.18</v>
      </c>
      <c r="G47" s="1">
        <v>0.28000000000000003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54"/>
    </row>
    <row r="48" spans="2:27" x14ac:dyDescent="0.3">
      <c r="B48" s="53"/>
      <c r="C48" s="2" t="s">
        <v>19</v>
      </c>
      <c r="D48" s="1">
        <v>0.25</v>
      </c>
      <c r="E48" s="1">
        <v>0.25</v>
      </c>
      <c r="F48" s="1">
        <v>0.25</v>
      </c>
      <c r="G48" s="1">
        <v>0.25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54"/>
    </row>
    <row r="49" spans="2:27" x14ac:dyDescent="0.3">
      <c r="B49" s="53"/>
      <c r="C49" s="2" t="s">
        <v>20</v>
      </c>
      <c r="D49" s="1">
        <v>1.2653752872803443E-12</v>
      </c>
      <c r="E49" s="1">
        <v>0.99909676526187985</v>
      </c>
      <c r="F49" s="1">
        <v>8.2455569988454834E-13</v>
      </c>
      <c r="G49" s="1">
        <v>7.7573059785134092E-13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54"/>
    </row>
    <row r="50" spans="2:27" x14ac:dyDescent="0.3">
      <c r="B50" s="53"/>
      <c r="C50" s="3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54"/>
    </row>
    <row r="51" spans="2:27" x14ac:dyDescent="0.3">
      <c r="B51" s="58" t="s">
        <v>21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54"/>
    </row>
    <row r="52" spans="2:27" x14ac:dyDescent="0.3">
      <c r="B52" s="53" t="s">
        <v>18</v>
      </c>
      <c r="C52" s="4" t="s">
        <v>56</v>
      </c>
      <c r="D52" s="4" t="s">
        <v>22</v>
      </c>
      <c r="E52" s="59">
        <f>E30^$D$47 * E31^$E$47 * E32^$F$47 * E33^$G$47</f>
        <v>0.19863543022187513</v>
      </c>
      <c r="F52" s="59">
        <f t="shared" ref="F52:Y52" si="27">F30^$D$47 * F31^$E$47 * F32^$F$47 * F33^$G$47</f>
        <v>0.29874245192685994</v>
      </c>
      <c r="G52" s="59">
        <f t="shared" si="27"/>
        <v>0.13512215947966066</v>
      </c>
      <c r="H52" s="59">
        <f t="shared" si="27"/>
        <v>0.16924871271534092</v>
      </c>
      <c r="I52" s="59">
        <f t="shared" si="27"/>
        <v>0.14779181187396043</v>
      </c>
      <c r="J52" s="59">
        <f t="shared" si="27"/>
        <v>0.17912741849052391</v>
      </c>
      <c r="K52" s="59">
        <f t="shared" si="27"/>
        <v>0.13976732419940122</v>
      </c>
      <c r="L52" s="59">
        <f t="shared" si="27"/>
        <v>0.1303437994178846</v>
      </c>
      <c r="M52" s="59">
        <f t="shared" si="27"/>
        <v>5.5650234755226943E-2</v>
      </c>
      <c r="N52" s="59">
        <f t="shared" si="27"/>
        <v>0</v>
      </c>
      <c r="O52" s="59">
        <f t="shared" si="27"/>
        <v>2.8777563790383522E-2</v>
      </c>
      <c r="P52" s="59">
        <f t="shared" si="27"/>
        <v>2.9199078467383652E-2</v>
      </c>
      <c r="Q52" s="59">
        <f t="shared" si="27"/>
        <v>2.3666918737642831E-2</v>
      </c>
      <c r="R52" s="59">
        <f t="shared" si="27"/>
        <v>1.2862512716544153E-2</v>
      </c>
      <c r="S52" s="59">
        <f t="shared" si="27"/>
        <v>0</v>
      </c>
      <c r="T52" s="59">
        <f t="shared" si="27"/>
        <v>4.4942120536029424E-2</v>
      </c>
      <c r="U52" s="59">
        <f t="shared" si="27"/>
        <v>1.7597648778029464E-2</v>
      </c>
      <c r="V52" s="59">
        <f t="shared" si="27"/>
        <v>1.8645959266189657E-2</v>
      </c>
      <c r="W52" s="59">
        <f t="shared" si="27"/>
        <v>4.6641575082457601E-2</v>
      </c>
      <c r="X52" s="59">
        <f t="shared" si="27"/>
        <v>2.3855751843225959E-2</v>
      </c>
      <c r="Y52" s="60">
        <f t="shared" si="27"/>
        <v>4.6413321813941498E-2</v>
      </c>
      <c r="AA52" s="13">
        <f>AVERAGE(E52:Y52)</f>
        <v>8.3191990195836257E-2</v>
      </c>
    </row>
    <row r="53" spans="2:27" x14ac:dyDescent="0.3">
      <c r="B53" s="53" t="s">
        <v>18</v>
      </c>
      <c r="C53" s="4" t="s">
        <v>50</v>
      </c>
      <c r="D53" s="4" t="s">
        <v>22</v>
      </c>
      <c r="E53" s="59">
        <f>E34^$D$47 * E35^$E$47 * E36^$F$47 * E37^$G$47</f>
        <v>0.20199952093508228</v>
      </c>
      <c r="F53" s="59">
        <f t="shared" ref="F53:Y53" si="28">F34^$D$47 * F35^$E$47 * F36^$F$47 * F37^$G$47</f>
        <v>0.48173185183625289</v>
      </c>
      <c r="G53" s="59">
        <f t="shared" si="28"/>
        <v>0.26820030008341494</v>
      </c>
      <c r="H53" s="59">
        <f t="shared" si="28"/>
        <v>0.42046216778673257</v>
      </c>
      <c r="I53" s="59">
        <f t="shared" si="28"/>
        <v>0.35047854439655263</v>
      </c>
      <c r="J53" s="59">
        <f t="shared" si="28"/>
        <v>0.25872848402847276</v>
      </c>
      <c r="K53" s="59">
        <f t="shared" si="28"/>
        <v>0.23043314651780725</v>
      </c>
      <c r="L53" s="59">
        <f t="shared" si="28"/>
        <v>0.24706932624974776</v>
      </c>
      <c r="M53" s="59">
        <f t="shared" si="28"/>
        <v>0.23998303183559971</v>
      </c>
      <c r="N53" s="59">
        <f t="shared" si="28"/>
        <v>0.22065082524715512</v>
      </c>
      <c r="O53" s="59">
        <f t="shared" si="28"/>
        <v>0.2393318830475909</v>
      </c>
      <c r="P53" s="59">
        <f t="shared" si="28"/>
        <v>0.23916064929813352</v>
      </c>
      <c r="Q53" s="59">
        <f t="shared" si="28"/>
        <v>0.22043142860319115</v>
      </c>
      <c r="R53" s="59">
        <f t="shared" si="28"/>
        <v>0.17226311301607991</v>
      </c>
      <c r="S53" s="59">
        <f t="shared" si="28"/>
        <v>0.14178275726786893</v>
      </c>
      <c r="T53" s="59">
        <f t="shared" si="28"/>
        <v>0.21404946821578072</v>
      </c>
      <c r="U53" s="59">
        <f t="shared" si="28"/>
        <v>0.21461182383954205</v>
      </c>
      <c r="V53" s="59">
        <f t="shared" si="28"/>
        <v>0.18050713274375624</v>
      </c>
      <c r="W53" s="59">
        <f t="shared" si="28"/>
        <v>0.20839611720604967</v>
      </c>
      <c r="X53" s="59">
        <f t="shared" si="28"/>
        <v>0.2089761642708779</v>
      </c>
      <c r="Y53" s="60">
        <f t="shared" si="28"/>
        <v>0</v>
      </c>
      <c r="AA53" s="13">
        <f t="shared" ref="AA53:AA54" si="29">AVERAGE(E53:Y53)</f>
        <v>0.23615465411550898</v>
      </c>
    </row>
    <row r="54" spans="2:27" x14ac:dyDescent="0.3">
      <c r="B54" s="53" t="s">
        <v>18</v>
      </c>
      <c r="C54" s="4" t="s">
        <v>51</v>
      </c>
      <c r="D54" s="4" t="s">
        <v>22</v>
      </c>
      <c r="E54" s="59">
        <f>E38^$D$47 * E39^$E$47 * E40^$F$47 * E41^$G$47</f>
        <v>0</v>
      </c>
      <c r="F54" s="59">
        <f t="shared" ref="F54:Y54" si="30">F38^$D$47 * F39^$E$47 * F40^$F$47 * F41^$G$47</f>
        <v>0.44970794226702493</v>
      </c>
      <c r="G54" s="59">
        <f t="shared" si="30"/>
        <v>0.53282201822557063</v>
      </c>
      <c r="H54" s="59">
        <f t="shared" si="30"/>
        <v>0.36678576781308453</v>
      </c>
      <c r="I54" s="59">
        <f t="shared" si="30"/>
        <v>0.38266269039996598</v>
      </c>
      <c r="J54" s="59">
        <f t="shared" si="30"/>
        <v>0.31264429915578545</v>
      </c>
      <c r="K54" s="59">
        <f t="shared" si="30"/>
        <v>0.46704248547071997</v>
      </c>
      <c r="L54" s="59">
        <f t="shared" si="30"/>
        <v>0.33602421535371763</v>
      </c>
      <c r="M54" s="59">
        <f t="shared" si="30"/>
        <v>0.374883441461899</v>
      </c>
      <c r="N54" s="59">
        <f t="shared" si="30"/>
        <v>0.34323352039032484</v>
      </c>
      <c r="O54" s="59">
        <f t="shared" si="30"/>
        <v>0.31950202503944802</v>
      </c>
      <c r="P54" s="59">
        <f t="shared" si="30"/>
        <v>0.3978230597362008</v>
      </c>
      <c r="Q54" s="59">
        <f t="shared" si="30"/>
        <v>0.21309897790096216</v>
      </c>
      <c r="R54" s="59">
        <f t="shared" si="30"/>
        <v>0.26251494193632796</v>
      </c>
      <c r="S54" s="59">
        <f t="shared" si="30"/>
        <v>0.2256184213030174</v>
      </c>
      <c r="T54" s="59">
        <f t="shared" si="30"/>
        <v>0.352823788939919</v>
      </c>
      <c r="U54" s="59">
        <f t="shared" si="30"/>
        <v>0.13306098206330791</v>
      </c>
      <c r="V54" s="59">
        <f t="shared" si="30"/>
        <v>0.32378840372506623</v>
      </c>
      <c r="W54" s="59">
        <f t="shared" si="30"/>
        <v>0.37617545719603213</v>
      </c>
      <c r="X54" s="59">
        <f t="shared" si="30"/>
        <v>0.14999121217119929</v>
      </c>
      <c r="Y54" s="60">
        <f t="shared" si="30"/>
        <v>0.14326804926626382</v>
      </c>
      <c r="AA54" s="13">
        <f t="shared" si="29"/>
        <v>0.30778436665789705</v>
      </c>
    </row>
    <row r="55" spans="2:27" x14ac:dyDescent="0.3">
      <c r="B55" s="5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54"/>
    </row>
    <row r="56" spans="2:27" x14ac:dyDescent="0.3">
      <c r="B56" s="53" t="s">
        <v>19</v>
      </c>
      <c r="C56" s="4" t="s">
        <v>56</v>
      </c>
      <c r="D56" s="4" t="s">
        <v>22</v>
      </c>
      <c r="E56" s="59">
        <f>E30^$D$48 * E31^$E$48 * E32^$F$48 * E33^$G$48</f>
        <v>0.21015267597491985</v>
      </c>
      <c r="F56" s="59">
        <f t="shared" ref="F56:Y56" si="31">F30^$D$48 * F31^$E$48 * F32^$F$48 * F33^$G$48</f>
        <v>0.29096753483765764</v>
      </c>
      <c r="G56" s="59">
        <f t="shared" si="31"/>
        <v>0.14343477780671621</v>
      </c>
      <c r="H56" s="59">
        <f t="shared" si="31"/>
        <v>0.17237672743913857</v>
      </c>
      <c r="I56" s="59">
        <f t="shared" si="31"/>
        <v>0.15355643243256839</v>
      </c>
      <c r="J56" s="59">
        <f t="shared" si="31"/>
        <v>0.17941242948030323</v>
      </c>
      <c r="K56" s="59">
        <f t="shared" si="31"/>
        <v>0.14116262341265576</v>
      </c>
      <c r="L56" s="59">
        <f t="shared" si="31"/>
        <v>0.12914641109025382</v>
      </c>
      <c r="M56" s="59">
        <f t="shared" si="31"/>
        <v>4.8914080989138527E-2</v>
      </c>
      <c r="N56" s="59">
        <f t="shared" si="31"/>
        <v>0</v>
      </c>
      <c r="O56" s="59">
        <f t="shared" si="31"/>
        <v>3.0842357987341862E-2</v>
      </c>
      <c r="P56" s="59">
        <f t="shared" si="31"/>
        <v>3.85509946042508E-2</v>
      </c>
      <c r="Q56" s="59">
        <f t="shared" si="31"/>
        <v>3.3459685884490831E-2</v>
      </c>
      <c r="R56" s="59">
        <f t="shared" si="31"/>
        <v>2.423506449149716E-2</v>
      </c>
      <c r="S56" s="59">
        <f t="shared" si="31"/>
        <v>0</v>
      </c>
      <c r="T56" s="59">
        <f t="shared" si="31"/>
        <v>6.6531591199365359E-2</v>
      </c>
      <c r="U56" s="59">
        <f t="shared" si="31"/>
        <v>2.9747463832619336E-2</v>
      </c>
      <c r="V56" s="59">
        <f t="shared" si="31"/>
        <v>3.4387289712280993E-2</v>
      </c>
      <c r="W56" s="59">
        <f t="shared" si="31"/>
        <v>7.4085115592759071E-2</v>
      </c>
      <c r="X56" s="59">
        <f t="shared" si="31"/>
        <v>3.844733647597609E-2</v>
      </c>
      <c r="Y56" s="60">
        <f t="shared" si="31"/>
        <v>7.6387432381810463E-2</v>
      </c>
      <c r="AA56" s="13">
        <f>AVERAGE(E56:Y56)</f>
        <v>9.1228477410749728E-2</v>
      </c>
    </row>
    <row r="57" spans="2:27" x14ac:dyDescent="0.3">
      <c r="B57" s="53" t="s">
        <v>19</v>
      </c>
      <c r="C57" s="4" t="s">
        <v>50</v>
      </c>
      <c r="D57" s="4" t="s">
        <v>22</v>
      </c>
      <c r="E57" s="59">
        <f>E34^$D$48 * E35^$E$48 * E36^$F$48 * E37^$G$48</f>
        <v>0.18831253154261599</v>
      </c>
      <c r="F57" s="59">
        <f t="shared" ref="F57:Y57" si="32">F34^$D$48 * F35^$E$48 * F36^$F$48 * F37^$G$48</f>
        <v>0.42581817009297979</v>
      </c>
      <c r="G57" s="59">
        <f t="shared" si="32"/>
        <v>0.27423898388275025</v>
      </c>
      <c r="H57" s="59">
        <f t="shared" si="32"/>
        <v>0.41970363138672567</v>
      </c>
      <c r="I57" s="59">
        <f t="shared" si="32"/>
        <v>0.36530499071113781</v>
      </c>
      <c r="J57" s="59">
        <f t="shared" si="32"/>
        <v>0.27395247117519733</v>
      </c>
      <c r="K57" s="59">
        <f t="shared" si="32"/>
        <v>0.2258819955933484</v>
      </c>
      <c r="L57" s="59">
        <f t="shared" si="32"/>
        <v>0.23927184061712883</v>
      </c>
      <c r="M57" s="59">
        <f t="shared" si="32"/>
        <v>0.22553820929358601</v>
      </c>
      <c r="N57" s="59">
        <f t="shared" si="32"/>
        <v>0.20931342702174618</v>
      </c>
      <c r="O57" s="59">
        <f t="shared" si="32"/>
        <v>0.23156529604710227</v>
      </c>
      <c r="P57" s="59">
        <f t="shared" si="32"/>
        <v>0.22744647660463574</v>
      </c>
      <c r="Q57" s="59">
        <f t="shared" si="32"/>
        <v>0.20749032395813882</v>
      </c>
      <c r="R57" s="59">
        <f t="shared" si="32"/>
        <v>0.16386131101596058</v>
      </c>
      <c r="S57" s="59">
        <f t="shared" si="32"/>
        <v>0.13864803119058974</v>
      </c>
      <c r="T57" s="59">
        <f t="shared" si="32"/>
        <v>0.19338958197666203</v>
      </c>
      <c r="U57" s="59">
        <f t="shared" si="32"/>
        <v>0.17922029580474477</v>
      </c>
      <c r="V57" s="59">
        <f t="shared" si="32"/>
        <v>0.14569161271769457</v>
      </c>
      <c r="W57" s="59">
        <f t="shared" si="32"/>
        <v>0.18043117335048192</v>
      </c>
      <c r="X57" s="59">
        <f t="shared" si="32"/>
        <v>0.1669739518130515</v>
      </c>
      <c r="Y57" s="60">
        <f t="shared" si="32"/>
        <v>0</v>
      </c>
      <c r="AA57" s="13">
        <f t="shared" ref="AA57:AA58" si="33">AVERAGE(E57:Y57)</f>
        <v>0.22295496694267991</v>
      </c>
    </row>
    <row r="58" spans="2:27" x14ac:dyDescent="0.3">
      <c r="B58" s="53" t="s">
        <v>19</v>
      </c>
      <c r="C58" s="4" t="s">
        <v>51</v>
      </c>
      <c r="D58" s="4" t="s">
        <v>22</v>
      </c>
      <c r="E58" s="59">
        <f>E38^$D$48 * E39^$E$48 * E40^$F$48 * E41^$G$48</f>
        <v>0</v>
      </c>
      <c r="F58" s="59">
        <f t="shared" ref="F58:Y58" si="34">F38^$D$48 * F39^$E$48 * F40^$F$48 * F41^$G$48</f>
        <v>0.42457451720805339</v>
      </c>
      <c r="G58" s="59">
        <f t="shared" si="34"/>
        <v>0.50965076138461896</v>
      </c>
      <c r="H58" s="59">
        <f t="shared" si="34"/>
        <v>0.37636695673579645</v>
      </c>
      <c r="I58" s="59">
        <f t="shared" si="34"/>
        <v>0.40320299525403241</v>
      </c>
      <c r="J58" s="59">
        <f t="shared" si="34"/>
        <v>0.32835299812173763</v>
      </c>
      <c r="K58" s="59">
        <f t="shared" si="34"/>
        <v>0.46448720920947156</v>
      </c>
      <c r="L58" s="59">
        <f t="shared" si="34"/>
        <v>0.34341443146882611</v>
      </c>
      <c r="M58" s="59">
        <f t="shared" si="34"/>
        <v>0.37032302955749713</v>
      </c>
      <c r="N58" s="59">
        <f t="shared" si="34"/>
        <v>0.34209538179326343</v>
      </c>
      <c r="O58" s="59">
        <f t="shared" si="34"/>
        <v>0.32208125616148581</v>
      </c>
      <c r="P58" s="59">
        <f t="shared" si="34"/>
        <v>0.37048876194163355</v>
      </c>
      <c r="Q58" s="59">
        <f t="shared" si="34"/>
        <v>0.22002240989624119</v>
      </c>
      <c r="R58" s="59">
        <f t="shared" si="34"/>
        <v>0.24454699369157745</v>
      </c>
      <c r="S58" s="59">
        <f t="shared" si="34"/>
        <v>0.23039053539222631</v>
      </c>
      <c r="T58" s="59">
        <f t="shared" si="34"/>
        <v>0.32977418479176129</v>
      </c>
      <c r="U58" s="59">
        <f t="shared" si="34"/>
        <v>0.13668088310918661</v>
      </c>
      <c r="V58" s="59">
        <f t="shared" si="34"/>
        <v>0.32345141821291734</v>
      </c>
      <c r="W58" s="59">
        <f t="shared" si="34"/>
        <v>0.36460944862060962</v>
      </c>
      <c r="X58" s="59">
        <f t="shared" si="34"/>
        <v>0.15873096725652841</v>
      </c>
      <c r="Y58" s="60">
        <f t="shared" si="34"/>
        <v>0.14877896934318335</v>
      </c>
      <c r="AA58" s="13">
        <f t="shared" si="33"/>
        <v>0.30533448138812613</v>
      </c>
    </row>
    <row r="59" spans="2:27" x14ac:dyDescent="0.3">
      <c r="B59" s="53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54"/>
    </row>
    <row r="60" spans="2:27" x14ac:dyDescent="0.3">
      <c r="B60" s="53" t="s">
        <v>20</v>
      </c>
      <c r="C60" s="4" t="s">
        <v>56</v>
      </c>
      <c r="D60" s="4" t="s">
        <v>22</v>
      </c>
      <c r="E60" s="59">
        <f>E30^$D$49 * E31^$E$49 * E32^$F$49 * E33^$G$49</f>
        <v>0.99999999999480338</v>
      </c>
      <c r="F60" s="59">
        <f t="shared" ref="F60:Y60" si="35">F30^$D$49 * F31^$E$49 * F32^$F$49 * F33^$G$49</f>
        <v>0.92100228116389804</v>
      </c>
      <c r="G60" s="59">
        <f t="shared" si="35"/>
        <v>0.94699276528213971</v>
      </c>
      <c r="H60" s="59">
        <f t="shared" si="35"/>
        <v>0.84150573198311895</v>
      </c>
      <c r="I60" s="59">
        <f t="shared" si="35"/>
        <v>0.87665883932202338</v>
      </c>
      <c r="J60" s="59">
        <f t="shared" si="35"/>
        <v>0.7911674393839172</v>
      </c>
      <c r="K60" s="59">
        <f t="shared" si="35"/>
        <v>0.80745164451229146</v>
      </c>
      <c r="L60" s="59">
        <f t="shared" si="35"/>
        <v>0.7803259149400813</v>
      </c>
      <c r="M60" s="59">
        <f t="shared" si="35"/>
        <v>0.6691461183788403</v>
      </c>
      <c r="N60" s="59">
        <f t="shared" si="35"/>
        <v>0</v>
      </c>
      <c r="O60" s="59">
        <f t="shared" si="35"/>
        <v>0.71480007399027079</v>
      </c>
      <c r="P60" s="59">
        <f t="shared" si="35"/>
        <v>0.68555031016916712</v>
      </c>
      <c r="Q60" s="59">
        <f t="shared" si="35"/>
        <v>0.66123792510763935</v>
      </c>
      <c r="R60" s="59">
        <f t="shared" si="35"/>
        <v>0.69539114125072898</v>
      </c>
      <c r="S60" s="59">
        <f t="shared" si="35"/>
        <v>0</v>
      </c>
      <c r="T60" s="59">
        <f t="shared" si="35"/>
        <v>0.63013977099964946</v>
      </c>
      <c r="U60" s="59">
        <f t="shared" si="35"/>
        <v>0.68978707626535318</v>
      </c>
      <c r="V60" s="59">
        <f t="shared" si="35"/>
        <v>0.73060677426784471</v>
      </c>
      <c r="W60" s="59">
        <f t="shared" si="35"/>
        <v>0.68510471092379999</v>
      </c>
      <c r="X60" s="59">
        <f t="shared" si="35"/>
        <v>0.60171945464453214</v>
      </c>
      <c r="Y60" s="60">
        <f t="shared" si="35"/>
        <v>0.74356642805112527</v>
      </c>
      <c r="AA60" s="13">
        <f>AVERAGE(E60:Y60)</f>
        <v>0.68915020955386808</v>
      </c>
    </row>
    <row r="61" spans="2:27" x14ac:dyDescent="0.3">
      <c r="B61" s="53" t="s">
        <v>20</v>
      </c>
      <c r="C61" s="4" t="s">
        <v>50</v>
      </c>
      <c r="D61" s="4" t="s">
        <v>22</v>
      </c>
      <c r="E61" s="59">
        <f>E34^$D$49 * E35^$E$49 * E36^$F$49 * E37^$G$49</f>
        <v>0.23720024831590195</v>
      </c>
      <c r="F61" s="59">
        <f t="shared" ref="F61:Y61" si="36">F34^$D$49 * F35^$E$49 * F36^$F$49 * F37^$G$49</f>
        <v>0.33658357508358028</v>
      </c>
      <c r="G61" s="59">
        <f t="shared" si="36"/>
        <v>0.58300378821200127</v>
      </c>
      <c r="H61" s="59">
        <f t="shared" si="36"/>
        <v>0.6542734032917058</v>
      </c>
      <c r="I61" s="59">
        <f t="shared" si="36"/>
        <v>0.75537654780499053</v>
      </c>
      <c r="J61" s="59">
        <f t="shared" si="36"/>
        <v>0.64625999467552742</v>
      </c>
      <c r="K61" s="59">
        <f t="shared" si="36"/>
        <v>0.33150299653630316</v>
      </c>
      <c r="L61" s="59">
        <f t="shared" si="36"/>
        <v>0.30414750997748313</v>
      </c>
      <c r="M61" s="59">
        <f t="shared" si="36"/>
        <v>0.2360601316134851</v>
      </c>
      <c r="N61" s="59">
        <f t="shared" si="36"/>
        <v>0.23353707172354307</v>
      </c>
      <c r="O61" s="59">
        <f t="shared" si="36"/>
        <v>0.27949932077446243</v>
      </c>
      <c r="P61" s="59">
        <f t="shared" si="36"/>
        <v>0.24117353928115973</v>
      </c>
      <c r="Q61" s="59">
        <f t="shared" si="36"/>
        <v>0.20729414071932784</v>
      </c>
      <c r="R61" s="59">
        <f t="shared" si="36"/>
        <v>0.18251505131969437</v>
      </c>
      <c r="S61" s="59">
        <f t="shared" si="36"/>
        <v>0.1883108094903472</v>
      </c>
      <c r="T61" s="59">
        <f t="shared" si="36"/>
        <v>0.14511824551406388</v>
      </c>
      <c r="U61" s="59">
        <f t="shared" si="36"/>
        <v>8.2741630462616844E-2</v>
      </c>
      <c r="V61" s="59">
        <f t="shared" si="36"/>
        <v>5.6725868996439562E-2</v>
      </c>
      <c r="W61" s="59">
        <f t="shared" si="36"/>
        <v>0.10229079056681861</v>
      </c>
      <c r="X61" s="59">
        <f t="shared" si="36"/>
        <v>5.8009917244251377E-2</v>
      </c>
      <c r="Y61" s="60">
        <f t="shared" si="36"/>
        <v>0</v>
      </c>
      <c r="AA61" s="13">
        <f t="shared" ref="AA61:AA62" si="37">AVERAGE(E61:Y61)</f>
        <v>0.27912498007636682</v>
      </c>
    </row>
    <row r="62" spans="2:27" x14ac:dyDescent="0.3">
      <c r="B62" s="53" t="s">
        <v>20</v>
      </c>
      <c r="C62" s="4" t="s">
        <v>51</v>
      </c>
      <c r="D62" s="4" t="s">
        <v>22</v>
      </c>
      <c r="E62" s="59">
        <f>E38^$D$49 * E39^$E$49 * E40^$F$49 * E41^$G$49</f>
        <v>0</v>
      </c>
      <c r="F62" s="59">
        <f t="shared" ref="F62:Y62" si="38">F38^$D$49 * F39^$E$49 * F40^$F$49 * F41^$G$49</f>
        <v>0.51846845460754576</v>
      </c>
      <c r="G62" s="59">
        <f t="shared" si="38"/>
        <v>0.60916400903855417</v>
      </c>
      <c r="H62" s="59">
        <f t="shared" si="38"/>
        <v>0.7043906134190232</v>
      </c>
      <c r="I62" s="59">
        <f t="shared" si="38"/>
        <v>0.84861021176216533</v>
      </c>
      <c r="J62" s="59">
        <f t="shared" si="38"/>
        <v>0.68643501740238788</v>
      </c>
      <c r="K62" s="59">
        <f t="shared" si="38"/>
        <v>0.61191506120132788</v>
      </c>
      <c r="L62" s="59">
        <f t="shared" si="38"/>
        <v>0.56845335798969321</v>
      </c>
      <c r="M62" s="59">
        <f t="shared" si="38"/>
        <v>0.48382274598787889</v>
      </c>
      <c r="N62" s="59">
        <f t="shared" si="38"/>
        <v>0.48485300279009175</v>
      </c>
      <c r="O62" s="59">
        <f t="shared" si="38"/>
        <v>0.49673221265143369</v>
      </c>
      <c r="P62" s="59">
        <f t="shared" si="38"/>
        <v>0.33222014166269176</v>
      </c>
      <c r="Q62" s="59">
        <f t="shared" si="38"/>
        <v>0.42163682023672194</v>
      </c>
      <c r="R62" s="59">
        <f t="shared" si="38"/>
        <v>0.23902668150754453</v>
      </c>
      <c r="S62" s="59">
        <f t="shared" si="38"/>
        <v>0.39980053635246438</v>
      </c>
      <c r="T62" s="59">
        <f t="shared" si="38"/>
        <v>0.29765318824007675</v>
      </c>
      <c r="U62" s="59">
        <f t="shared" si="38"/>
        <v>0.27736518275555139</v>
      </c>
      <c r="V62" s="59">
        <f t="shared" si="38"/>
        <v>0.43839520783289621</v>
      </c>
      <c r="W62" s="59">
        <f t="shared" si="38"/>
        <v>0.3916698707086344</v>
      </c>
      <c r="X62" s="59">
        <f t="shared" si="38"/>
        <v>0.3617132949958286</v>
      </c>
      <c r="Y62" s="60">
        <f t="shared" si="38"/>
        <v>0.30044238417736524</v>
      </c>
      <c r="AA62" s="13">
        <f t="shared" si="37"/>
        <v>0.45108419025332747</v>
      </c>
    </row>
    <row r="63" spans="2:27" x14ac:dyDescent="0.3">
      <c r="B63" s="53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54"/>
    </row>
    <row r="64" spans="2:27" x14ac:dyDescent="0.3">
      <c r="B64" s="58" t="s">
        <v>23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54"/>
    </row>
    <row r="65" spans="2:25" x14ac:dyDescent="0.3">
      <c r="B65" s="53" t="s">
        <v>18</v>
      </c>
      <c r="C65" s="4" t="s">
        <v>56</v>
      </c>
      <c r="D65" s="4" t="s">
        <v>22</v>
      </c>
      <c r="E65" s="61">
        <f>AA30^$D$47 * AA31^$E$47 * AA32^$F$47 * AA33^$G$47</f>
        <v>0.12769240656827821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54"/>
    </row>
    <row r="66" spans="2:25" x14ac:dyDescent="0.3">
      <c r="B66" s="53" t="s">
        <v>18</v>
      </c>
      <c r="C66" s="4" t="s">
        <v>50</v>
      </c>
      <c r="D66" s="4" t="s">
        <v>22</v>
      </c>
      <c r="E66" s="61">
        <f>AA34^$D$47 * AA35^$E$47 * AA36^$F$47 * AA37^$G$47</f>
        <v>0.27354302644316203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54"/>
    </row>
    <row r="67" spans="2:25" x14ac:dyDescent="0.3">
      <c r="B67" s="53" t="s">
        <v>18</v>
      </c>
      <c r="C67" s="4" t="s">
        <v>51</v>
      </c>
      <c r="D67" s="4" t="s">
        <v>22</v>
      </c>
      <c r="E67" s="61">
        <f>AA38^$D$47 * AA39^$E$47 * AA40^$F$47 * AA41^$G$47</f>
        <v>0.34583165239917096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54"/>
    </row>
    <row r="68" spans="2:25" x14ac:dyDescent="0.3">
      <c r="B68" s="5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54"/>
    </row>
    <row r="69" spans="2:25" x14ac:dyDescent="0.3">
      <c r="B69" s="53" t="s">
        <v>19</v>
      </c>
      <c r="C69" s="4" t="s">
        <v>56</v>
      </c>
      <c r="D69" s="4" t="s">
        <v>22</v>
      </c>
      <c r="E69" s="61">
        <f>AA30^$D$48 * AA31^$E$48 * AA32^$F$48 * AA33^$G$48</f>
        <v>0.14143638827077246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54"/>
    </row>
    <row r="70" spans="2:25" x14ac:dyDescent="0.3">
      <c r="B70" s="53" t="s">
        <v>19</v>
      </c>
      <c r="C70" s="4" t="s">
        <v>50</v>
      </c>
      <c r="D70" s="4" t="s">
        <v>22</v>
      </c>
      <c r="E70" s="61">
        <f>AA34^$D$48 * AA35^$E$48 * AA36^$F$48 * AA37^$G$48</f>
        <v>0.26019551071493141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54"/>
    </row>
    <row r="71" spans="2:25" x14ac:dyDescent="0.3">
      <c r="B71" s="53" t="s">
        <v>19</v>
      </c>
      <c r="C71" s="4" t="s">
        <v>51</v>
      </c>
      <c r="D71" s="4" t="s">
        <v>22</v>
      </c>
      <c r="E71" s="61">
        <f>AA38^$D$48 * AA39^$E$48 * AA40^$F$48 * AA41^$G$48</f>
        <v>0.34283356934102893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54"/>
    </row>
    <row r="72" spans="2:25" x14ac:dyDescent="0.3">
      <c r="B72" s="53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54"/>
    </row>
    <row r="73" spans="2:25" x14ac:dyDescent="0.3">
      <c r="B73" s="53" t="s">
        <v>20</v>
      </c>
      <c r="C73" s="4" t="s">
        <v>56</v>
      </c>
      <c r="D73" s="4" t="s">
        <v>22</v>
      </c>
      <c r="E73" s="61">
        <f>AA30^$D$49 * AA31^$E$49 * AA32^$F$49 * AA33^$G$49</f>
        <v>0.75548989838680169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54"/>
    </row>
    <row r="74" spans="2:25" x14ac:dyDescent="0.3">
      <c r="B74" s="53" t="s">
        <v>20</v>
      </c>
      <c r="C74" s="4" t="s">
        <v>50</v>
      </c>
      <c r="D74" s="4" t="s">
        <v>22</v>
      </c>
      <c r="E74" s="61">
        <f>AA34^$D$49 * AA35^$E$49 * AA36^$F$49 * AA37^$G$49</f>
        <v>0.27919297827032236</v>
      </c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54"/>
    </row>
    <row r="75" spans="2:25" x14ac:dyDescent="0.3">
      <c r="B75" s="53" t="s">
        <v>20</v>
      </c>
      <c r="C75" s="4" t="s">
        <v>51</v>
      </c>
      <c r="D75" s="4" t="s">
        <v>22</v>
      </c>
      <c r="E75" s="61">
        <f>AA38^$D$49 * AA39^$E$49 * AA40^$F$49 * AA41^$G$49</f>
        <v>0.4750309917934788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54"/>
    </row>
    <row r="76" spans="2:25" x14ac:dyDescent="0.3">
      <c r="B76" s="53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54"/>
    </row>
    <row r="77" spans="2:25" x14ac:dyDescent="0.3">
      <c r="B77" s="53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54"/>
    </row>
    <row r="78" spans="2:25" ht="15" thickBot="1" x14ac:dyDescent="0.35">
      <c r="B78" s="62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4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32"/>
  <sheetViews>
    <sheetView zoomScale="85" zoomScaleNormal="85" workbookViewId="0">
      <selection activeCell="A2" sqref="A2"/>
    </sheetView>
  </sheetViews>
  <sheetFormatPr defaultRowHeight="14.4" x14ac:dyDescent="0.3"/>
  <cols>
    <col min="1" max="3" width="24.77734375" customWidth="1"/>
    <col min="7" max="7" width="10.77734375" bestFit="1" customWidth="1"/>
  </cols>
  <sheetData>
    <row r="1" spans="1:11" ht="14.55" x14ac:dyDescent="0.35">
      <c r="A1" s="5" t="s">
        <v>57</v>
      </c>
    </row>
    <row r="3" spans="1:11" ht="14.55" x14ac:dyDescent="0.35">
      <c r="A3" s="5" t="s">
        <v>24</v>
      </c>
    </row>
    <row r="5" spans="1:11" ht="14.55" x14ac:dyDescent="0.35">
      <c r="A5" s="2"/>
      <c r="B5" s="2" t="s">
        <v>50</v>
      </c>
      <c r="C5" s="2" t="s">
        <v>56</v>
      </c>
      <c r="G5" s="1"/>
      <c r="H5" s="1" t="s">
        <v>2</v>
      </c>
      <c r="I5" s="1" t="s">
        <v>4</v>
      </c>
      <c r="J5" s="1" t="s">
        <v>53</v>
      </c>
      <c r="K5" s="1" t="s">
        <v>52</v>
      </c>
    </row>
    <row r="6" spans="1:11" ht="15" customHeight="1" x14ac:dyDescent="0.35">
      <c r="A6" s="2" t="s">
        <v>18</v>
      </c>
      <c r="B6" s="6">
        <f>'Data and Calcs'!AA53</f>
        <v>0.23615465411550898</v>
      </c>
      <c r="C6" s="6">
        <f>'Data and Calcs'!AA52</f>
        <v>8.3191990195836257E-2</v>
      </c>
      <c r="G6" s="2" t="s">
        <v>18</v>
      </c>
      <c r="H6" s="1">
        <f>'Data and Calcs'!D47</f>
        <v>0.42</v>
      </c>
      <c r="I6" s="1">
        <f>'Data and Calcs'!E47</f>
        <v>0.12</v>
      </c>
      <c r="J6" s="1">
        <f>'Data and Calcs'!F47</f>
        <v>0.18</v>
      </c>
      <c r="K6" s="1">
        <f>'Data and Calcs'!G47</f>
        <v>0.28000000000000003</v>
      </c>
    </row>
    <row r="7" spans="1:11" ht="15" customHeight="1" x14ac:dyDescent="0.35">
      <c r="A7" s="2" t="s">
        <v>19</v>
      </c>
      <c r="B7" s="6">
        <f>'Data and Calcs'!AA57</f>
        <v>0.22295496694267991</v>
      </c>
      <c r="C7" s="6">
        <f>'Data and Calcs'!AA56</f>
        <v>9.1228477410749728E-2</v>
      </c>
      <c r="G7" s="2" t="s">
        <v>19</v>
      </c>
      <c r="H7" s="1">
        <f>'Data and Calcs'!D48</f>
        <v>0.25</v>
      </c>
      <c r="I7" s="1">
        <f>'Data and Calcs'!E48</f>
        <v>0.25</v>
      </c>
      <c r="J7" s="1">
        <f>'Data and Calcs'!F48</f>
        <v>0.25</v>
      </c>
      <c r="K7" s="1">
        <f>'Data and Calcs'!G48</f>
        <v>0.25</v>
      </c>
    </row>
    <row r="8" spans="1:11" ht="14.55" x14ac:dyDescent="0.35">
      <c r="A8" s="2" t="s">
        <v>20</v>
      </c>
      <c r="B8" s="6">
        <f>'Data and Calcs'!AA61</f>
        <v>0.27912498007636682</v>
      </c>
      <c r="C8" s="6">
        <f>'Data and Calcs'!AA60</f>
        <v>0.68915020955386808</v>
      </c>
      <c r="G8" s="2" t="s">
        <v>20</v>
      </c>
      <c r="H8" s="1">
        <f>'Data and Calcs'!D49</f>
        <v>1.2653752872803443E-12</v>
      </c>
      <c r="I8" s="1">
        <f>'Data and Calcs'!E49</f>
        <v>0.99909676526187985</v>
      </c>
      <c r="J8" s="1">
        <f>'Data and Calcs'!F49</f>
        <v>8.2455569988454834E-13</v>
      </c>
      <c r="K8" s="1">
        <f>'Data and Calcs'!G49</f>
        <v>7.7573059785134092E-13</v>
      </c>
    </row>
    <row r="10" spans="1:11" ht="14.55" x14ac:dyDescent="0.35">
      <c r="A10" s="5" t="s">
        <v>25</v>
      </c>
    </row>
    <row r="12" spans="1:11" ht="14.55" x14ac:dyDescent="0.35">
      <c r="A12" s="2"/>
      <c r="B12" s="2" t="s">
        <v>50</v>
      </c>
      <c r="C12" s="2" t="s">
        <v>56</v>
      </c>
    </row>
    <row r="13" spans="1:11" ht="14.55" x14ac:dyDescent="0.35">
      <c r="A13" s="2" t="s">
        <v>18</v>
      </c>
      <c r="B13" s="6">
        <f>'Data and Calcs'!E66</f>
        <v>0.27354302644316203</v>
      </c>
      <c r="C13" s="6">
        <f>'Data and Calcs'!E65</f>
        <v>0.12769240656827821</v>
      </c>
    </row>
    <row r="14" spans="1:11" ht="14.55" x14ac:dyDescent="0.35">
      <c r="A14" s="2" t="s">
        <v>19</v>
      </c>
      <c r="B14" s="6">
        <f>'Data and Calcs'!E70</f>
        <v>0.26019551071493141</v>
      </c>
      <c r="C14" s="6">
        <f>'Data and Calcs'!E69</f>
        <v>0.14143638827077246</v>
      </c>
    </row>
    <row r="15" spans="1:11" ht="14.55" x14ac:dyDescent="0.35">
      <c r="A15" s="2" t="s">
        <v>20</v>
      </c>
      <c r="B15" s="6">
        <f>'Data and Calcs'!E74</f>
        <v>0.27919297827032236</v>
      </c>
      <c r="C15" s="6">
        <f>'Data and Calcs'!E73</f>
        <v>0.75548989838680169</v>
      </c>
    </row>
    <row r="18" spans="1:3" x14ac:dyDescent="0.3">
      <c r="A18" s="5" t="s">
        <v>58</v>
      </c>
    </row>
    <row r="20" spans="1:3" x14ac:dyDescent="0.3">
      <c r="A20" s="5" t="s">
        <v>24</v>
      </c>
    </row>
    <row r="22" spans="1:3" x14ac:dyDescent="0.3">
      <c r="A22" s="2"/>
      <c r="B22" s="2" t="s">
        <v>50</v>
      </c>
      <c r="C22" s="2" t="s">
        <v>56</v>
      </c>
    </row>
    <row r="23" spans="1:3" x14ac:dyDescent="0.3">
      <c r="A23" s="2" t="s">
        <v>18</v>
      </c>
      <c r="B23" s="6">
        <f>'Data and Calcs'!AA54</f>
        <v>0.30778436665789705</v>
      </c>
      <c r="C23" s="6">
        <f>'Data and Calcs'!AA52</f>
        <v>8.3191990195836257E-2</v>
      </c>
    </row>
    <row r="24" spans="1:3" x14ac:dyDescent="0.3">
      <c r="A24" s="2" t="s">
        <v>19</v>
      </c>
      <c r="B24" s="6">
        <f>'Data and Calcs'!AA58</f>
        <v>0.30533448138812613</v>
      </c>
      <c r="C24" s="6">
        <f>'Data and Calcs'!AA56</f>
        <v>9.1228477410749728E-2</v>
      </c>
    </row>
    <row r="25" spans="1:3" x14ac:dyDescent="0.3">
      <c r="A25" s="2" t="s">
        <v>20</v>
      </c>
      <c r="B25" s="6">
        <f>'Data and Calcs'!AA62</f>
        <v>0.45108419025332747</v>
      </c>
      <c r="C25" s="6">
        <f>'Data and Calcs'!AA60</f>
        <v>0.68915020955386808</v>
      </c>
    </row>
    <row r="27" spans="1:3" x14ac:dyDescent="0.3">
      <c r="A27" s="5" t="s">
        <v>25</v>
      </c>
    </row>
    <row r="29" spans="1:3" x14ac:dyDescent="0.3">
      <c r="A29" s="2"/>
      <c r="B29" s="2" t="s">
        <v>50</v>
      </c>
      <c r="C29" s="2" t="s">
        <v>56</v>
      </c>
    </row>
    <row r="30" spans="1:3" x14ac:dyDescent="0.3">
      <c r="A30" s="2" t="s">
        <v>18</v>
      </c>
      <c r="B30" s="7">
        <f>'Data and Calcs'!E67</f>
        <v>0.34583165239917096</v>
      </c>
      <c r="C30" s="7">
        <f>'Data and Calcs'!E65</f>
        <v>0.12769240656827821</v>
      </c>
    </row>
    <row r="31" spans="1:3" x14ac:dyDescent="0.3">
      <c r="A31" s="2" t="s">
        <v>19</v>
      </c>
      <c r="B31" s="7">
        <f>'Data and Calcs'!E71</f>
        <v>0.34283356934102893</v>
      </c>
      <c r="C31" s="7">
        <f>'Data and Calcs'!E69</f>
        <v>0.14143638827077246</v>
      </c>
    </row>
    <row r="32" spans="1:3" x14ac:dyDescent="0.3">
      <c r="A32" s="2" t="s">
        <v>20</v>
      </c>
      <c r="B32" s="6">
        <f>'Data and Calcs'!E75</f>
        <v>0.4750309917934788</v>
      </c>
      <c r="C32" s="6">
        <f>'Data and Calcs'!E73</f>
        <v>0.75548989838680169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"/>
  <sheetViews>
    <sheetView workbookViewId="0">
      <selection activeCell="H23" sqref="H23"/>
    </sheetView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11"/>
  <sheetViews>
    <sheetView topLeftCell="B1" zoomScale="85" zoomScaleNormal="85" workbookViewId="0">
      <selection activeCell="U30" sqref="U30"/>
    </sheetView>
  </sheetViews>
  <sheetFormatPr defaultRowHeight="14.4" x14ac:dyDescent="0.3"/>
  <cols>
    <col min="1" max="1" width="19.21875" customWidth="1"/>
  </cols>
  <sheetData>
    <row r="1" spans="1:23" x14ac:dyDescent="0.35">
      <c r="A1" s="15" t="s">
        <v>60</v>
      </c>
    </row>
    <row r="3" spans="1:23" x14ac:dyDescent="0.35">
      <c r="C3" s="8">
        <v>2020</v>
      </c>
      <c r="D3" s="8">
        <v>2021</v>
      </c>
      <c r="E3" s="8">
        <v>2022</v>
      </c>
      <c r="F3" s="8">
        <v>2023</v>
      </c>
      <c r="G3" s="8">
        <v>2024</v>
      </c>
      <c r="H3" s="8">
        <v>2025</v>
      </c>
      <c r="I3" s="8">
        <v>2026</v>
      </c>
      <c r="J3" s="8">
        <v>2027</v>
      </c>
      <c r="K3" s="8">
        <v>2028</v>
      </c>
      <c r="L3" s="8">
        <v>2029</v>
      </c>
      <c r="M3" s="8">
        <v>2030</v>
      </c>
      <c r="N3" s="8">
        <v>2031</v>
      </c>
      <c r="O3" s="8">
        <v>2032</v>
      </c>
      <c r="P3" s="8">
        <v>2033</v>
      </c>
      <c r="Q3" s="8">
        <v>2034</v>
      </c>
      <c r="R3" s="8">
        <v>2035</v>
      </c>
      <c r="S3" s="8">
        <v>2036</v>
      </c>
      <c r="T3" s="8">
        <v>2037</v>
      </c>
      <c r="U3" s="8">
        <v>2038</v>
      </c>
      <c r="V3" s="8">
        <v>2039</v>
      </c>
      <c r="W3" s="8">
        <v>2040</v>
      </c>
    </row>
    <row r="4" spans="1:23" x14ac:dyDescent="0.35">
      <c r="A4" s="14" t="s">
        <v>50</v>
      </c>
      <c r="B4" s="14" t="s">
        <v>2</v>
      </c>
      <c r="C4" s="16">
        <f>SUMIFS('Data and Calcs'!E$3:E$14,'Data and Calcs'!$C$3:$C$14,$A4,'Data and Calcs'!$D$3:$D$14,$B4)</f>
        <v>0.55125337783667339</v>
      </c>
      <c r="D4" s="16">
        <f>SUMIFS('Data and Calcs'!F$3:F$14,'Data and Calcs'!$C$3:$C$14,$A4,'Data and Calcs'!$D$3:$D$14,$B4)</f>
        <v>0.71740618029187719</v>
      </c>
      <c r="E4" s="16">
        <f>SUMIFS('Data and Calcs'!G$3:G$14,'Data and Calcs'!$C$3:$C$14,$A4,'Data and Calcs'!$D$3:$D$14,$B4)</f>
        <v>0.71824748552169138</v>
      </c>
      <c r="F4" s="16">
        <f>SUMIFS('Data and Calcs'!H$3:H$14,'Data and Calcs'!$C$3:$C$14,$A4,'Data and Calcs'!$D$3:$D$14,$B4)</f>
        <v>0.71497300832277499</v>
      </c>
      <c r="G4" s="16">
        <f>SUMIFS('Data and Calcs'!I$3:I$14,'Data and Calcs'!$C$3:$C$14,$A4,'Data and Calcs'!$D$3:$D$14,$B4)</f>
        <v>0.69555078684065719</v>
      </c>
      <c r="H4" s="16">
        <f>SUMIFS('Data and Calcs'!J$3:J$14,'Data and Calcs'!$C$3:$C$14,$A4,'Data and Calcs'!$D$3:$D$14,$B4)</f>
        <v>0.68472012169245478</v>
      </c>
      <c r="I4" s="16">
        <f>SUMIFS('Data and Calcs'!K$3:K$14,'Data and Calcs'!$C$3:$C$14,$A4,'Data and Calcs'!$D$3:$D$14,$B4)</f>
        <v>0.66756698799365766</v>
      </c>
      <c r="J4" s="16">
        <f>SUMIFS('Data and Calcs'!L$3:L$14,'Data and Calcs'!$C$3:$C$14,$A4,'Data and Calcs'!$D$3:$D$14,$B4)</f>
        <v>0.64873304052693059</v>
      </c>
      <c r="K4" s="16">
        <f>SUMIFS('Data and Calcs'!M$3:M$14,'Data and Calcs'!$C$3:$C$14,$A4,'Data and Calcs'!$D$3:$D$14,$B4)</f>
        <v>0.64585611059846648</v>
      </c>
      <c r="L4" s="16">
        <f>SUMIFS('Data and Calcs'!N$3:N$14,'Data and Calcs'!$C$3:$C$14,$A4,'Data and Calcs'!$D$3:$D$14,$B4)</f>
        <v>0.64636332077701841</v>
      </c>
      <c r="M4" s="16">
        <f>SUMIFS('Data and Calcs'!O$3:O$14,'Data and Calcs'!$C$3:$C$14,$A4,'Data and Calcs'!$D$3:$D$14,$B4)</f>
        <v>0.65452673784793558</v>
      </c>
      <c r="N4" s="16">
        <f>SUMIFS('Data and Calcs'!P$3:P$14,'Data and Calcs'!$C$3:$C$14,$A4,'Data and Calcs'!$D$3:$D$14,$B4)</f>
        <v>0.65132414973910657</v>
      </c>
      <c r="O4" s="16">
        <f>SUMIFS('Data and Calcs'!Q$3:Q$14,'Data and Calcs'!$C$3:$C$14,$A4,'Data and Calcs'!$D$3:$D$14,$B4)</f>
        <v>0.65407934200906703</v>
      </c>
      <c r="P4" s="16">
        <f>SUMIFS('Data and Calcs'!R$3:R$14,'Data and Calcs'!$C$3:$C$14,$A4,'Data and Calcs'!$D$3:$D$14,$B4)</f>
        <v>0.65344523924841535</v>
      </c>
      <c r="Q4" s="16">
        <f>SUMIFS('Data and Calcs'!S$3:S$14,'Data and Calcs'!$C$3:$C$14,$A4,'Data and Calcs'!$D$3:$D$14,$B4)</f>
        <v>0.65427831948614568</v>
      </c>
      <c r="R4" s="16">
        <f>SUMIFS('Data and Calcs'!T$3:T$14,'Data and Calcs'!$C$3:$C$14,$A4,'Data and Calcs'!$D$3:$D$14,$B4)</f>
        <v>0.65621379917242917</v>
      </c>
      <c r="S4" s="16">
        <f>SUMIFS('Data and Calcs'!U$3:U$14,'Data and Calcs'!$C$3:$C$14,$A4,'Data and Calcs'!$D$3:$D$14,$B4)</f>
        <v>0.65652135071353201</v>
      </c>
      <c r="T4" s="16">
        <f>SUMIFS('Data and Calcs'!V$3:V$14,'Data and Calcs'!$C$3:$C$14,$A4,'Data and Calcs'!$D$3:$D$14,$B4)</f>
        <v>0.65913812972191721</v>
      </c>
      <c r="U4" s="16">
        <f>SUMIFS('Data and Calcs'!W$3:W$14,'Data and Calcs'!$C$3:$C$14,$A4,'Data and Calcs'!$D$3:$D$14,$B4)</f>
        <v>0.65736507707706848</v>
      </c>
      <c r="V4" s="16">
        <f>SUMIFS('Data and Calcs'!X$3:X$14,'Data and Calcs'!$C$3:$C$14,$A4,'Data and Calcs'!$D$3:$D$14,$B4)</f>
        <v>0.66088063130295904</v>
      </c>
      <c r="W4" s="16">
        <f>SUMIFS('Data and Calcs'!Y$3:Y$14,'Data and Calcs'!$C$3:$C$14,$A4,'Data and Calcs'!$D$3:$D$14,$B4)</f>
        <v>0.66240524363943709</v>
      </c>
    </row>
    <row r="5" spans="1:23" x14ac:dyDescent="0.35">
      <c r="A5" s="14" t="s">
        <v>56</v>
      </c>
      <c r="B5" s="14" t="s">
        <v>2</v>
      </c>
      <c r="C5" s="16">
        <f>SUMIFS('Data and Calcs'!E$3:E$14,'Data and Calcs'!$C$3:$C$14,$A5,'Data and Calcs'!$D$3:$D$14,$B5)</f>
        <v>0.54098629583087665</v>
      </c>
      <c r="D5" s="16">
        <f>SUMIFS('Data and Calcs'!F$3:F$14,'Data and Calcs'!$C$3:$C$14,$A5,'Data and Calcs'!$D$3:$D$14,$B5)</f>
        <v>0.5225466938915706</v>
      </c>
      <c r="E5" s="16">
        <f>SUMIFS('Data and Calcs'!G$3:G$14,'Data and Calcs'!$C$3:$C$14,$A5,'Data and Calcs'!$D$3:$D$14,$B5)</f>
        <v>0.48078028825486685</v>
      </c>
      <c r="F5" s="16">
        <f>SUMIFS('Data and Calcs'!H$3:H$14,'Data and Calcs'!$C$3:$C$14,$A5,'Data and Calcs'!$D$3:$D$14,$B5)</f>
        <v>0.43327162642778</v>
      </c>
      <c r="G5" s="16">
        <f>SUMIFS('Data and Calcs'!I$3:I$14,'Data and Calcs'!$C$3:$C$14,$A5,'Data and Calcs'!$D$3:$D$14,$B5)</f>
        <v>0.39909746246909134</v>
      </c>
      <c r="H5" s="16">
        <f>SUMIFS('Data and Calcs'!J$3:J$14,'Data and Calcs'!$C$3:$C$14,$A5,'Data and Calcs'!$D$3:$D$14,$B5)</f>
        <v>0.3804784760617862</v>
      </c>
      <c r="I5" s="16">
        <f>SUMIFS('Data and Calcs'!K$3:K$14,'Data and Calcs'!$C$3:$C$14,$A5,'Data and Calcs'!$D$3:$D$14,$B5)</f>
        <v>0.34394265185954453</v>
      </c>
      <c r="J5" s="16">
        <f>SUMIFS('Data and Calcs'!L$3:L$14,'Data and Calcs'!$C$3:$C$14,$A5,'Data and Calcs'!$D$3:$D$14,$B5)</f>
        <v>0.32268203684137209</v>
      </c>
      <c r="K5" s="16">
        <f>SUMIFS('Data and Calcs'!M$3:M$14,'Data and Calcs'!$C$3:$C$14,$A5,'Data and Calcs'!$D$3:$D$14,$B5)</f>
        <v>0.31115173639234739</v>
      </c>
      <c r="L5" s="16">
        <f>SUMIFS('Data and Calcs'!N$3:N$14,'Data and Calcs'!$C$3:$C$14,$A5,'Data and Calcs'!$D$3:$D$14,$B5)</f>
        <v>0.3016878483976122</v>
      </c>
      <c r="M5" s="16">
        <f>SUMIFS('Data and Calcs'!O$3:O$14,'Data and Calcs'!$C$3:$C$14,$A5,'Data and Calcs'!$D$3:$D$14,$B5)</f>
        <v>0.29649479094009001</v>
      </c>
      <c r="N5" s="16">
        <f>SUMIFS('Data and Calcs'!P$3:P$14,'Data and Calcs'!$C$3:$C$14,$A5,'Data and Calcs'!$D$3:$D$14,$B5)</f>
        <v>0.29905930524722163</v>
      </c>
      <c r="O5" s="16">
        <f>SUMIFS('Data and Calcs'!Q$3:Q$14,'Data and Calcs'!$C$3:$C$14,$A5,'Data and Calcs'!$D$3:$D$14,$B5)</f>
        <v>0.29453103538881226</v>
      </c>
      <c r="P5" s="16">
        <f>SUMIFS('Data and Calcs'!R$3:R$14,'Data and Calcs'!$C$3:$C$14,$A5,'Data and Calcs'!$D$3:$D$14,$B5)</f>
        <v>0.28521489913426246</v>
      </c>
      <c r="Q5" s="16">
        <f>SUMIFS('Data and Calcs'!S$3:S$14,'Data and Calcs'!$C$3:$C$14,$A5,'Data and Calcs'!$D$3:$D$14,$B5)</f>
        <v>0.28371509166442938</v>
      </c>
      <c r="R5" s="16">
        <f>SUMIFS('Data and Calcs'!T$3:T$14,'Data and Calcs'!$C$3:$C$14,$A5,'Data and Calcs'!$D$3:$D$14,$B5)</f>
        <v>0.29229761524256331</v>
      </c>
      <c r="S5" s="16">
        <f>SUMIFS('Data and Calcs'!U$3:U$14,'Data and Calcs'!$C$3:$C$14,$A5,'Data and Calcs'!$D$3:$D$14,$B5)</f>
        <v>0.29208442812407581</v>
      </c>
      <c r="T5" s="16">
        <f>SUMIFS('Data and Calcs'!V$3:V$14,'Data and Calcs'!$C$3:$C$14,$A5,'Data and Calcs'!$D$3:$D$14,$B5)</f>
        <v>0.28793594630978364</v>
      </c>
      <c r="U5" s="16">
        <f>SUMIFS('Data and Calcs'!W$3:W$14,'Data and Calcs'!$C$3:$C$14,$A5,'Data and Calcs'!$D$3:$D$14,$B5)</f>
        <v>0.29099306869126368</v>
      </c>
      <c r="V5" s="16">
        <f>SUMIFS('Data and Calcs'!X$3:X$14,'Data and Calcs'!$C$3:$C$14,$A5,'Data and Calcs'!$D$3:$D$14,$B5)</f>
        <v>0.29511078108630506</v>
      </c>
      <c r="W5" s="16">
        <f>SUMIFS('Data and Calcs'!Y$3:Y$14,'Data and Calcs'!$C$3:$C$14,$A5,'Data and Calcs'!$D$3:$D$14,$B5)</f>
        <v>0.2908102423590937</v>
      </c>
    </row>
    <row r="6" spans="1:23" x14ac:dyDescent="0.35">
      <c r="A6" s="14" t="s">
        <v>50</v>
      </c>
      <c r="B6" s="14" t="s">
        <v>4</v>
      </c>
      <c r="C6" s="10">
        <f>SUMIFS('Data and Calcs'!E$3:E$14,'Data and Calcs'!$C$3:$C$14,$A6,'Data and Calcs'!$D$3:$D$14,$B6)</f>
        <v>5.40471545208639</v>
      </c>
      <c r="D6" s="10">
        <f>SUMIFS('Data and Calcs'!F$3:F$14,'Data and Calcs'!$C$3:$C$14,$A6,'Data and Calcs'!$D$3:$D$14,$B6)</f>
        <v>4.9909348177656705</v>
      </c>
      <c r="E6" s="10">
        <f>SUMIFS('Data and Calcs'!G$3:G$14,'Data and Calcs'!$C$3:$C$14,$A6,'Data and Calcs'!$D$3:$D$14,$B6)</f>
        <v>4.1943883223382201</v>
      </c>
      <c r="F6" s="10">
        <f>SUMIFS('Data and Calcs'!H$3:H$14,'Data and Calcs'!$C$3:$C$14,$A6,'Data and Calcs'!$D$3:$D$14,$B6)</f>
        <v>4.0092723195170201</v>
      </c>
      <c r="G6" s="10">
        <f>SUMIFS('Data and Calcs'!I$3:I$14,'Data and Calcs'!$C$3:$C$14,$A6,'Data and Calcs'!$D$3:$D$14,$B6)</f>
        <v>3.7730201564632102</v>
      </c>
      <c r="H6" s="10">
        <f>SUMIFS('Data and Calcs'!J$3:J$14,'Data and Calcs'!$C$3:$C$14,$A6,'Data and Calcs'!$D$3:$D$14,$B6)</f>
        <v>4.02926790568144</v>
      </c>
      <c r="I6" s="10">
        <f>SUMIFS('Data and Calcs'!K$3:K$14,'Data and Calcs'!$C$3:$C$14,$A6,'Data and Calcs'!$D$3:$D$14,$B6)</f>
        <v>5.0105478118135496</v>
      </c>
      <c r="J6" s="10">
        <f>SUMIFS('Data and Calcs'!L$3:L$14,'Data and Calcs'!$C$3:$C$14,$A6,'Data and Calcs'!$D$3:$D$14,$B6)</f>
        <v>5.1188522385147097</v>
      </c>
      <c r="K6" s="10">
        <f>SUMIFS('Data and Calcs'!M$3:M$14,'Data and Calcs'!$C$3:$C$14,$A6,'Data and Calcs'!$D$3:$D$14,$B6)</f>
        <v>5.4098598720346498</v>
      </c>
      <c r="L6" s="10">
        <f>SUMIFS('Data and Calcs'!N$3:N$14,'Data and Calcs'!$C$3:$C$14,$A6,'Data and Calcs'!$D$3:$D$14,$B6)</f>
        <v>5.4212792001770591</v>
      </c>
      <c r="M6" s="10">
        <f>SUMIFS('Data and Calcs'!O$3:O$14,'Data and Calcs'!$C$3:$C$14,$A6,'Data and Calcs'!$D$3:$D$14,$B6)</f>
        <v>5.2205196580692803</v>
      </c>
      <c r="N6" s="10">
        <f>SUMIFS('Data and Calcs'!P$3:P$14,'Data and Calcs'!$C$3:$C$14,$A6,'Data and Calcs'!$D$3:$D$14,$B6)</f>
        <v>5.38686325692992</v>
      </c>
      <c r="O6" s="10">
        <f>SUMIFS('Data and Calcs'!Q$3:Q$14,'Data and Calcs'!$C$3:$C$14,$A6,'Data and Calcs'!$D$3:$D$14,$B6)</f>
        <v>5.5429697276667103</v>
      </c>
      <c r="P6" s="10">
        <f>SUMIFS('Data and Calcs'!R$3:R$14,'Data and Calcs'!$C$3:$C$14,$A6,'Data and Calcs'!$D$3:$D$14,$B6)</f>
        <v>5.6629817736791903</v>
      </c>
      <c r="Q6" s="10">
        <f>SUMIFS('Data and Calcs'!S$3:S$14,'Data and Calcs'!$C$3:$C$14,$A6,'Data and Calcs'!$D$3:$D$14,$B6)</f>
        <v>5.63444930368866</v>
      </c>
      <c r="R6" s="10">
        <f>SUMIFS('Data and Calcs'!T$3:T$14,'Data and Calcs'!$C$3:$C$14,$A6,'Data and Calcs'!$D$3:$D$14,$B6)</f>
        <v>5.8542459569813996</v>
      </c>
      <c r="S6" s="10">
        <f>SUMIFS('Data and Calcs'!U$3:U$14,'Data and Calcs'!$C$3:$C$14,$A6,'Data and Calcs'!$D$3:$D$14,$B6)</f>
        <v>6.2036060087328098</v>
      </c>
      <c r="T6" s="10">
        <f>SUMIFS('Data and Calcs'!V$3:V$14,'Data and Calcs'!$C$3:$C$14,$A6,'Data and Calcs'!$D$3:$D$14,$B6)</f>
        <v>6.3618810880416508</v>
      </c>
      <c r="U6" s="10">
        <f>SUMIFS('Data and Calcs'!W$3:W$14,'Data and Calcs'!$C$3:$C$14,$A6,'Data and Calcs'!$D$3:$D$14,$B6)</f>
        <v>6.0897307937548995</v>
      </c>
      <c r="V6" s="10">
        <f>SUMIFS('Data and Calcs'!X$3:X$14,'Data and Calcs'!$C$3:$C$14,$A6,'Data and Calcs'!$D$3:$D$14,$B6)</f>
        <v>6.3538813110360186</v>
      </c>
      <c r="W6" s="10">
        <f>SUMIFS('Data and Calcs'!Y$3:Y$14,'Data and Calcs'!$C$3:$C$14,$A6,'Data and Calcs'!$D$3:$D$14,$B6)</f>
        <v>6.7362136381289108</v>
      </c>
    </row>
    <row r="7" spans="1:23" x14ac:dyDescent="0.35">
      <c r="A7" s="14" t="s">
        <v>56</v>
      </c>
      <c r="B7" s="14" t="s">
        <v>4</v>
      </c>
      <c r="C7" s="10">
        <f>SUMIFS('Data and Calcs'!E$3:E$14,'Data and Calcs'!$C$3:$C$14,$A7,'Data and Calcs'!$D$3:$D$14,$B7)</f>
        <v>3.3021267745970397</v>
      </c>
      <c r="D7" s="10">
        <f>SUMIFS('Data and Calcs'!F$3:F$14,'Data and Calcs'!$C$3:$C$14,$A7,'Data and Calcs'!$D$3:$D$14,$B7)</f>
        <v>3.4408177352401497</v>
      </c>
      <c r="E7" s="10">
        <f>SUMIFS('Data and Calcs'!G$3:G$14,'Data and Calcs'!$C$3:$C$14,$A7,'Data and Calcs'!$D$3:$D$14,$B7)</f>
        <v>3.3939207376497</v>
      </c>
      <c r="F7" s="10">
        <f>SUMIFS('Data and Calcs'!H$3:H$14,'Data and Calcs'!$C$3:$C$14,$A7,'Data and Calcs'!$D$3:$D$14,$B7)</f>
        <v>3.59265187948027</v>
      </c>
      <c r="G7" s="10">
        <f>SUMIFS('Data and Calcs'!I$3:I$14,'Data and Calcs'!$C$3:$C$14,$A7,'Data and Calcs'!$D$3:$D$14,$B7)</f>
        <v>3.5238918749364601</v>
      </c>
      <c r="H7" s="10">
        <f>SUMIFS('Data and Calcs'!J$3:J$14,'Data and Calcs'!$C$3:$C$14,$A7,'Data and Calcs'!$D$3:$D$14,$B7)</f>
        <v>3.6959161592257601</v>
      </c>
      <c r="I7" s="10">
        <f>SUMIFS('Data and Calcs'!K$3:K$14,'Data and Calcs'!$C$3:$C$14,$A7,'Data and Calcs'!$D$3:$D$14,$B7)</f>
        <v>3.6618676975081796</v>
      </c>
      <c r="J7" s="10">
        <f>SUMIFS('Data and Calcs'!L$3:L$14,'Data and Calcs'!$C$3:$C$14,$A7,'Data and Calcs'!$D$3:$D$14,$B7)</f>
        <v>3.7189375099031601</v>
      </c>
      <c r="K7" s="10">
        <f>SUMIFS('Data and Calcs'!M$3:M$14,'Data and Calcs'!$C$3:$C$14,$A7,'Data and Calcs'!$D$3:$D$14,$B7)</f>
        <v>3.9726815484114399</v>
      </c>
      <c r="L7" s="10">
        <f>SUMIFS('Data and Calcs'!N$3:N$14,'Data and Calcs'!$C$3:$C$14,$A7,'Data and Calcs'!$D$3:$D$14,$B7)</f>
        <v>3.9416892327261097</v>
      </c>
      <c r="M7" s="10">
        <f>SUMIFS('Data and Calcs'!O$3:O$14,'Data and Calcs'!$C$3:$C$14,$A7,'Data and Calcs'!$D$3:$D$14,$B7)</f>
        <v>3.8644147276930196</v>
      </c>
      <c r="N7" s="10">
        <f>SUMIFS('Data and Calcs'!P$3:P$14,'Data and Calcs'!$C$3:$C$14,$A7,'Data and Calcs'!$D$3:$D$14,$B7)</f>
        <v>3.9330889933880999</v>
      </c>
      <c r="O7" s="10">
        <f>SUMIFS('Data and Calcs'!Q$3:Q$14,'Data and Calcs'!$C$3:$C$14,$A7,'Data and Calcs'!$D$3:$D$14,$B7)</f>
        <v>3.9920543098302499</v>
      </c>
      <c r="P7" s="10">
        <f>SUMIFS('Data and Calcs'!R$3:R$14,'Data and Calcs'!$C$3:$C$14,$A7,'Data and Calcs'!$D$3:$D$14,$B7)</f>
        <v>3.9097135854851399</v>
      </c>
      <c r="Q7" s="10">
        <f>SUMIFS('Data and Calcs'!S$3:S$14,'Data and Calcs'!$C$3:$C$14,$A7,'Data and Calcs'!$D$3:$D$14,$B7)</f>
        <v>3.8731113240685198</v>
      </c>
      <c r="R7" s="10">
        <f>SUMIFS('Data and Calcs'!T$3:T$14,'Data and Calcs'!$C$3:$C$14,$A7,'Data and Calcs'!$D$3:$D$14,$B7)</f>
        <v>4.0701017494940306</v>
      </c>
      <c r="S7" s="10">
        <f>SUMIFS('Data and Calcs'!U$3:U$14,'Data and Calcs'!$C$3:$C$14,$A7,'Data and Calcs'!$D$3:$D$14,$B7)</f>
        <v>3.9229910556246601</v>
      </c>
      <c r="T7" s="10">
        <f>SUMIFS('Data and Calcs'!V$3:V$14,'Data and Calcs'!$C$3:$C$14,$A7,'Data and Calcs'!$D$3:$D$14,$B7)</f>
        <v>3.8282906751023003</v>
      </c>
      <c r="U7" s="10">
        <f>SUMIFS('Data and Calcs'!W$3:W$14,'Data and Calcs'!$C$3:$C$14,$A7,'Data and Calcs'!$D$3:$D$14,$B7)</f>
        <v>3.9341540565296502</v>
      </c>
      <c r="V7" s="10">
        <f>SUMIFS('Data and Calcs'!X$3:X$14,'Data and Calcs'!$C$3:$C$14,$A7,'Data and Calcs'!$D$3:$D$14,$B7)</f>
        <v>4.144142823138</v>
      </c>
      <c r="W7" s="10">
        <f>SUMIFS('Data and Calcs'!Y$3:Y$14,'Data and Calcs'!$C$3:$C$14,$A7,'Data and Calcs'!$D$3:$D$14,$B7)</f>
        <v>3.7991726651451501</v>
      </c>
    </row>
    <row r="8" spans="1:23" x14ac:dyDescent="0.35">
      <c r="A8" s="14" t="s">
        <v>50</v>
      </c>
      <c r="B8" s="14" t="s">
        <v>53</v>
      </c>
      <c r="C8" s="11">
        <f>SUMIFS('Data and Calcs'!E$3:E$14,'Data and Calcs'!$C$3:$C$14,$A8,'Data and Calcs'!$D$3:$D$14,$B8)</f>
        <v>656.68125537551396</v>
      </c>
      <c r="D8" s="11">
        <f>SUMIFS('Data and Calcs'!F$3:F$14,'Data and Calcs'!$C$3:$C$14,$A8,'Data and Calcs'!$D$3:$D$14,$B8)</f>
        <v>512.12759930334619</v>
      </c>
      <c r="E8" s="11">
        <f>SUMIFS('Data and Calcs'!G$3:G$14,'Data and Calcs'!$C$3:$C$14,$A8,'Data and Calcs'!$D$3:$D$14,$B8)</f>
        <v>498.68671581913605</v>
      </c>
      <c r="F8" s="11">
        <f>SUMIFS('Data and Calcs'!H$3:H$14,'Data and Calcs'!$C$3:$C$14,$A8,'Data and Calcs'!$D$3:$D$14,$B8)</f>
        <v>479.21304136654169</v>
      </c>
      <c r="G8" s="11">
        <f>SUMIFS('Data and Calcs'!I$3:I$14,'Data and Calcs'!$C$3:$C$14,$A8,'Data and Calcs'!$D$3:$D$14,$B8)</f>
        <v>486.71871277934383</v>
      </c>
      <c r="H8" s="11">
        <f>SUMIFS('Data and Calcs'!J$3:J$14,'Data and Calcs'!$C$3:$C$14,$A8,'Data and Calcs'!$D$3:$D$14,$B8)</f>
        <v>480.30365405198904</v>
      </c>
      <c r="I8" s="11">
        <f>SUMIFS('Data and Calcs'!K$3:K$14,'Data and Calcs'!$C$3:$C$14,$A8,'Data and Calcs'!$D$3:$D$14,$B8)</f>
        <v>478.97671903634256</v>
      </c>
      <c r="J8" s="11">
        <f>SUMIFS('Data and Calcs'!L$3:L$14,'Data and Calcs'!$C$3:$C$14,$A8,'Data and Calcs'!$D$3:$D$14,$B8)</f>
        <v>474.97688906731543</v>
      </c>
      <c r="K8" s="11">
        <f>SUMIFS('Data and Calcs'!M$3:M$14,'Data and Calcs'!$C$3:$C$14,$A8,'Data and Calcs'!$D$3:$D$14,$B8)</f>
        <v>468.81805113664143</v>
      </c>
      <c r="L8" s="11">
        <f>SUMIFS('Data and Calcs'!N$3:N$14,'Data and Calcs'!$C$3:$C$14,$A8,'Data and Calcs'!$D$3:$D$14,$B8)</f>
        <v>462.89653358675321</v>
      </c>
      <c r="M8" s="11">
        <f>SUMIFS('Data and Calcs'!O$3:O$14,'Data and Calcs'!$C$3:$C$14,$A8,'Data and Calcs'!$D$3:$D$14,$B8)</f>
        <v>446.86199469224357</v>
      </c>
      <c r="N8" s="11">
        <f>SUMIFS('Data and Calcs'!P$3:P$14,'Data and Calcs'!$C$3:$C$14,$A8,'Data and Calcs'!$D$3:$D$14,$B8)</f>
        <v>439.13921257947607</v>
      </c>
      <c r="O8" s="11">
        <f>SUMIFS('Data and Calcs'!Q$3:Q$14,'Data and Calcs'!$C$3:$C$14,$A8,'Data and Calcs'!$D$3:$D$14,$B8)</f>
        <v>429.00052882419982</v>
      </c>
      <c r="P8" s="11">
        <f>SUMIFS('Data and Calcs'!R$3:R$14,'Data and Calcs'!$C$3:$C$14,$A8,'Data and Calcs'!$D$3:$D$14,$B8)</f>
        <v>423.13593546942195</v>
      </c>
      <c r="Q8" s="11">
        <f>SUMIFS('Data and Calcs'!S$3:S$14,'Data and Calcs'!$C$3:$C$14,$A8,'Data and Calcs'!$D$3:$D$14,$B8)</f>
        <v>415.82888947763939</v>
      </c>
      <c r="R8" s="11">
        <f>SUMIFS('Data and Calcs'!T$3:T$14,'Data and Calcs'!$C$3:$C$14,$A8,'Data and Calcs'!$D$3:$D$14,$B8)</f>
        <v>407.72010726212426</v>
      </c>
      <c r="S8" s="11">
        <f>SUMIFS('Data and Calcs'!U$3:U$14,'Data and Calcs'!$C$3:$C$14,$A8,'Data and Calcs'!$D$3:$D$14,$B8)</f>
        <v>402.14541171354438</v>
      </c>
      <c r="T8" s="11">
        <f>SUMIFS('Data and Calcs'!V$3:V$14,'Data and Calcs'!$C$3:$C$14,$A8,'Data and Calcs'!$D$3:$D$14,$B8)</f>
        <v>395.93052880171808</v>
      </c>
      <c r="U8" s="11">
        <f>SUMIFS('Data and Calcs'!W$3:W$14,'Data and Calcs'!$C$3:$C$14,$A8,'Data and Calcs'!$D$3:$D$14,$B8)</f>
        <v>394.04157827603694</v>
      </c>
      <c r="V8" s="11">
        <f>SUMIFS('Data and Calcs'!X$3:X$14,'Data and Calcs'!$C$3:$C$14,$A8,'Data and Calcs'!$D$3:$D$14,$B8)</f>
        <v>387.78223148519106</v>
      </c>
      <c r="W8" s="11">
        <f>SUMIFS('Data and Calcs'!Y$3:Y$14,'Data and Calcs'!$C$3:$C$14,$A8,'Data and Calcs'!$D$3:$D$14,$B8)</f>
        <v>380.38430848459797</v>
      </c>
    </row>
    <row r="9" spans="1:23" x14ac:dyDescent="0.35">
      <c r="A9" s="14" t="s">
        <v>56</v>
      </c>
      <c r="B9" s="14" t="s">
        <v>53</v>
      </c>
      <c r="C9" s="11">
        <f>SUMIFS('Data and Calcs'!E$3:E$14,'Data and Calcs'!$C$3:$C$14,$A9,'Data and Calcs'!$D$3:$D$14,$B9)</f>
        <v>853.72570504272187</v>
      </c>
      <c r="D9" s="11">
        <f>SUMIFS('Data and Calcs'!F$3:F$14,'Data and Calcs'!$C$3:$C$14,$A9,'Data and Calcs'!$D$3:$D$14,$B9)</f>
        <v>910.45792328471691</v>
      </c>
      <c r="E9" s="11">
        <f>SUMIFS('Data and Calcs'!G$3:G$14,'Data and Calcs'!$C$3:$C$14,$A9,'Data and Calcs'!$D$3:$D$14,$B9)</f>
        <v>942.73183627134733</v>
      </c>
      <c r="F9" s="11">
        <f>SUMIFS('Data and Calcs'!H$3:H$14,'Data and Calcs'!$C$3:$C$14,$A9,'Data and Calcs'!$D$3:$D$14,$B9)</f>
        <v>974.42628717006664</v>
      </c>
      <c r="G9" s="11">
        <f>SUMIFS('Data and Calcs'!I$3:I$14,'Data and Calcs'!$C$3:$C$14,$A9,'Data and Calcs'!$D$3:$D$14,$B9)</f>
        <v>996.01261735069818</v>
      </c>
      <c r="H9" s="11">
        <f>SUMIFS('Data and Calcs'!J$3:J$14,'Data and Calcs'!$C$3:$C$14,$A9,'Data and Calcs'!$D$3:$D$14,$B9)</f>
        <v>1007.5810770715358</v>
      </c>
      <c r="I9" s="11">
        <f>SUMIFS('Data and Calcs'!K$3:K$14,'Data and Calcs'!$C$3:$C$14,$A9,'Data and Calcs'!$D$3:$D$14,$B9)</f>
        <v>1031.3199309202857</v>
      </c>
      <c r="J9" s="11">
        <f>SUMIFS('Data and Calcs'!L$3:L$14,'Data and Calcs'!$C$3:$C$14,$A9,'Data and Calcs'!$D$3:$D$14,$B9)</f>
        <v>1040.9524826551872</v>
      </c>
      <c r="K9" s="11">
        <f>SUMIFS('Data and Calcs'!M$3:M$14,'Data and Calcs'!$C$3:$C$14,$A9,'Data and Calcs'!$D$3:$D$14,$B9)</f>
        <v>1047.68055488149</v>
      </c>
      <c r="L9" s="11">
        <f>SUMIFS('Data and Calcs'!N$3:N$14,'Data and Calcs'!$C$3:$C$14,$A9,'Data and Calcs'!$D$3:$D$14,$B9)</f>
        <v>1048.2194651266464</v>
      </c>
      <c r="M9" s="11">
        <f>SUMIFS('Data and Calcs'!O$3:O$14,'Data and Calcs'!$C$3:$C$14,$A9,'Data and Calcs'!$D$3:$D$14,$B9)</f>
        <v>1047.5245417711817</v>
      </c>
      <c r="N9" s="11">
        <f>SUMIFS('Data and Calcs'!P$3:P$14,'Data and Calcs'!$C$3:$C$14,$A9,'Data and Calcs'!$D$3:$D$14,$B9)</f>
        <v>1038.212422871226</v>
      </c>
      <c r="O9" s="11">
        <f>SUMIFS('Data and Calcs'!Q$3:Q$14,'Data and Calcs'!$C$3:$C$14,$A9,'Data and Calcs'!$D$3:$D$14,$B9)</f>
        <v>1037.3614355179534</v>
      </c>
      <c r="P9" s="11">
        <f>SUMIFS('Data and Calcs'!R$3:R$14,'Data and Calcs'!$C$3:$C$14,$A9,'Data and Calcs'!$D$3:$D$14,$B9)</f>
        <v>1040.6312358158843</v>
      </c>
      <c r="Q9" s="11">
        <f>SUMIFS('Data and Calcs'!S$3:S$14,'Data and Calcs'!$C$3:$C$14,$A9,'Data and Calcs'!$D$3:$D$14,$B9)</f>
        <v>1033.9045944258603</v>
      </c>
      <c r="R9" s="11">
        <f>SUMIFS('Data and Calcs'!T$3:T$14,'Data and Calcs'!$C$3:$C$14,$A9,'Data and Calcs'!$D$3:$D$14,$B9)</f>
        <v>1018.1142815586661</v>
      </c>
      <c r="S9" s="11">
        <f>SUMIFS('Data and Calcs'!U$3:U$14,'Data and Calcs'!$C$3:$C$14,$A9,'Data and Calcs'!$D$3:$D$14,$B9)</f>
        <v>1012.3523108582751</v>
      </c>
      <c r="T9" s="11">
        <f>SUMIFS('Data and Calcs'!V$3:V$14,'Data and Calcs'!$C$3:$C$14,$A9,'Data and Calcs'!$D$3:$D$14,$B9)</f>
        <v>1012.5492805379895</v>
      </c>
      <c r="U9" s="11">
        <f>SUMIFS('Data and Calcs'!W$3:W$14,'Data and Calcs'!$C$3:$C$14,$A9,'Data and Calcs'!$D$3:$D$14,$B9)</f>
        <v>1000.9350871308762</v>
      </c>
      <c r="V9" s="11">
        <f>SUMIFS('Data and Calcs'!X$3:X$14,'Data and Calcs'!$C$3:$C$14,$A9,'Data and Calcs'!$D$3:$D$14,$B9)</f>
        <v>991.36733487642459</v>
      </c>
      <c r="W9" s="11">
        <f>SUMIFS('Data and Calcs'!Y$3:Y$14,'Data and Calcs'!$C$3:$C$14,$A9,'Data and Calcs'!$D$3:$D$14,$B9)</f>
        <v>989.66709739697887</v>
      </c>
    </row>
    <row r="10" spans="1:23" x14ac:dyDescent="0.35">
      <c r="A10" s="14" t="s">
        <v>50</v>
      </c>
      <c r="B10" s="14" t="s">
        <v>52</v>
      </c>
      <c r="C10" s="11">
        <f>SUMIFS('Data and Calcs'!E$3:E$14,'Data and Calcs'!$C$3:$C$14,$A10,'Data and Calcs'!$D$3:$D$14,$B10)</f>
        <v>25.079931599999998</v>
      </c>
      <c r="D10" s="11">
        <f>SUMIFS('Data and Calcs'!F$3:F$14,'Data and Calcs'!$C$3:$C$14,$A10,'Data and Calcs'!$D$3:$D$14,$B10)</f>
        <v>25.535733820000001</v>
      </c>
      <c r="E10" s="11">
        <f>SUMIFS('Data and Calcs'!G$3:G$14,'Data and Calcs'!$C$3:$C$14,$A10,'Data and Calcs'!$D$3:$D$14,$B10)</f>
        <v>25.047372129999999</v>
      </c>
      <c r="F10" s="11">
        <f>SUMIFS('Data and Calcs'!H$3:H$14,'Data and Calcs'!$C$3:$C$14,$A10,'Data and Calcs'!$D$3:$D$14,$B10)</f>
        <v>25.228549610000002</v>
      </c>
      <c r="G10" s="11">
        <f>SUMIFS('Data and Calcs'!I$3:I$14,'Data and Calcs'!$C$3:$C$14,$A10,'Data and Calcs'!$D$3:$D$14,$B10)</f>
        <v>25.120869930000001</v>
      </c>
      <c r="H10" s="11">
        <f>SUMIFS('Data and Calcs'!J$3:J$14,'Data and Calcs'!$C$3:$C$14,$A10,'Data and Calcs'!$D$3:$D$14,$B10)</f>
        <v>25.042660789999999</v>
      </c>
      <c r="I10" s="11">
        <f>SUMIFS('Data and Calcs'!K$3:K$14,'Data and Calcs'!$C$3:$C$14,$A10,'Data and Calcs'!$D$3:$D$14,$B10)</f>
        <v>25.039764859999998</v>
      </c>
      <c r="J10" s="11">
        <f>SUMIFS('Data and Calcs'!L$3:L$14,'Data and Calcs'!$C$3:$C$14,$A10,'Data and Calcs'!$D$3:$D$14,$B10)</f>
        <v>25.0579307</v>
      </c>
      <c r="K10" s="11">
        <f>SUMIFS('Data and Calcs'!M$3:M$14,'Data and Calcs'!$C$3:$C$14,$A10,'Data and Calcs'!$D$3:$D$14,$B10)</f>
        <v>25.0580158</v>
      </c>
      <c r="L10" s="11">
        <f>SUMIFS('Data and Calcs'!N$3:N$14,'Data and Calcs'!$C$3:$C$14,$A10,'Data and Calcs'!$D$3:$D$14,$B10)</f>
        <v>25.04155708</v>
      </c>
      <c r="M10" s="11">
        <f>SUMIFS('Data and Calcs'!O$3:O$14,'Data and Calcs'!$C$3:$C$14,$A10,'Data and Calcs'!$D$3:$D$14,$B10)</f>
        <v>25.04829543</v>
      </c>
      <c r="N10" s="11">
        <f>SUMIFS('Data and Calcs'!P$3:P$14,'Data and Calcs'!$C$3:$C$14,$A10,'Data and Calcs'!$D$3:$D$14,$B10)</f>
        <v>25.051178799999999</v>
      </c>
      <c r="O10" s="11">
        <f>SUMIFS('Data and Calcs'!Q$3:Q$14,'Data and Calcs'!$C$3:$C$14,$A10,'Data and Calcs'!$D$3:$D$14,$B10)</f>
        <v>25.038558569999999</v>
      </c>
      <c r="P10" s="11">
        <f>SUMIFS('Data and Calcs'!R$3:R$14,'Data and Calcs'!$C$3:$C$14,$A10,'Data and Calcs'!$D$3:$D$14,$B10)</f>
        <v>25.014762789999999</v>
      </c>
      <c r="Q10" s="11">
        <f>SUMIFS('Data and Calcs'!S$3:S$14,'Data and Calcs'!$C$3:$C$14,$A10,'Data and Calcs'!$D$3:$D$14,$B10)</f>
        <v>25.005361539999999</v>
      </c>
      <c r="R10" s="11">
        <f>SUMIFS('Data and Calcs'!T$3:T$14,'Data and Calcs'!$C$3:$C$14,$A10,'Data and Calcs'!$D$3:$D$14,$B10)</f>
        <v>25.037933840000001</v>
      </c>
      <c r="S10" s="11">
        <f>SUMIFS('Data and Calcs'!U$3:U$14,'Data and Calcs'!$C$3:$C$14,$A10,'Data and Calcs'!$D$3:$D$14,$B10)</f>
        <v>25.048859950000001</v>
      </c>
      <c r="T10" s="11">
        <f>SUMIFS('Data and Calcs'!V$3:V$14,'Data and Calcs'!$C$3:$C$14,$A10,'Data and Calcs'!$D$3:$D$14,$B10)</f>
        <v>25.028859369999999</v>
      </c>
      <c r="U10" s="11">
        <f>SUMIFS('Data and Calcs'!W$3:W$14,'Data and Calcs'!$C$3:$C$14,$A10,'Data and Calcs'!$D$3:$D$14,$B10)</f>
        <v>25.038527630000001</v>
      </c>
      <c r="V10" s="11">
        <f>SUMIFS('Data and Calcs'!X$3:X$14,'Data and Calcs'!$C$3:$C$14,$A10,'Data and Calcs'!$D$3:$D$14,$B10)</f>
        <v>25.048982049999999</v>
      </c>
      <c r="W10" s="11">
        <f>SUMIFS('Data and Calcs'!Y$3:Y$14,'Data and Calcs'!$C$3:$C$14,$A10,'Data and Calcs'!$D$3:$D$14,$B10)</f>
        <v>25.009511320000001</v>
      </c>
    </row>
    <row r="11" spans="1:23" x14ac:dyDescent="0.35">
      <c r="A11" s="14" t="s">
        <v>56</v>
      </c>
      <c r="B11" s="14" t="s">
        <v>52</v>
      </c>
      <c r="C11" s="11">
        <f>SUMIFS('Data and Calcs'!E$3:E$14,'Data and Calcs'!$C$3:$C$14,$A11,'Data and Calcs'!$D$3:$D$14,$B11)</f>
        <v>25.079931599999998</v>
      </c>
      <c r="D11" s="11">
        <f>SUMIFS('Data and Calcs'!F$3:F$14,'Data and Calcs'!$C$3:$C$14,$A11,'Data and Calcs'!$D$3:$D$14,$B11)</f>
        <v>25.535733820000001</v>
      </c>
      <c r="E11" s="11">
        <f>SUMIFS('Data and Calcs'!G$3:G$14,'Data and Calcs'!$C$3:$C$14,$A11,'Data and Calcs'!$D$3:$D$14,$B11)</f>
        <v>25.047372129999999</v>
      </c>
      <c r="F11" s="11">
        <f>SUMIFS('Data and Calcs'!H$3:H$14,'Data and Calcs'!$C$3:$C$14,$A11,'Data and Calcs'!$D$3:$D$14,$B11)</f>
        <v>25.228549610000002</v>
      </c>
      <c r="G11" s="11">
        <f>SUMIFS('Data and Calcs'!I$3:I$14,'Data and Calcs'!$C$3:$C$14,$A11,'Data and Calcs'!$D$3:$D$14,$B11)</f>
        <v>25.259157890000001</v>
      </c>
      <c r="H11" s="11">
        <f>SUMIFS('Data and Calcs'!J$3:J$14,'Data and Calcs'!$C$3:$C$14,$A11,'Data and Calcs'!$D$3:$D$14,$B11)</f>
        <v>25.83676311</v>
      </c>
      <c r="I11" s="11">
        <f>SUMIFS('Data and Calcs'!K$3:K$14,'Data and Calcs'!$C$3:$C$14,$A11,'Data and Calcs'!$D$3:$D$14,$B11)</f>
        <v>26.244160919999999</v>
      </c>
      <c r="J11" s="11">
        <f>SUMIFS('Data and Calcs'!L$3:L$14,'Data and Calcs'!$C$3:$C$14,$A11,'Data and Calcs'!$D$3:$D$14,$B11)</f>
        <v>28.277675630000001</v>
      </c>
      <c r="K11" s="11">
        <f>SUMIFS('Data and Calcs'!M$3:M$14,'Data and Calcs'!$C$3:$C$14,$A11,'Data and Calcs'!$D$3:$D$14,$B11)</f>
        <v>26.51450238</v>
      </c>
      <c r="L11" s="11">
        <f>SUMIFS('Data and Calcs'!N$3:N$14,'Data and Calcs'!$C$3:$C$14,$A11,'Data and Calcs'!$D$3:$D$14,$B11)</f>
        <v>25.04155708</v>
      </c>
      <c r="M11" s="11">
        <f>SUMIFS('Data and Calcs'!O$3:O$14,'Data and Calcs'!$C$3:$C$14,$A11,'Data and Calcs'!$D$3:$D$14,$B11)</f>
        <v>25.370505959999999</v>
      </c>
      <c r="N11" s="11">
        <f>SUMIFS('Data and Calcs'!P$3:P$14,'Data and Calcs'!$C$3:$C$14,$A11,'Data and Calcs'!$D$3:$D$14,$B11)</f>
        <v>25.051178799999999</v>
      </c>
      <c r="O11" s="11">
        <f>SUMIFS('Data and Calcs'!Q$3:Q$14,'Data and Calcs'!$C$3:$C$14,$A11,'Data and Calcs'!$D$3:$D$14,$B11)</f>
        <v>25.038558569999999</v>
      </c>
      <c r="P11" s="11">
        <f>SUMIFS('Data and Calcs'!R$3:R$14,'Data and Calcs'!$C$3:$C$14,$A11,'Data and Calcs'!$D$3:$D$14,$B11)</f>
        <v>25.110209569999999</v>
      </c>
      <c r="Q11" s="11">
        <f>SUMIFS('Data and Calcs'!S$3:S$14,'Data and Calcs'!$C$3:$C$14,$A11,'Data and Calcs'!$D$3:$D$14,$B11)</f>
        <v>25.005361539999999</v>
      </c>
      <c r="R11" s="11">
        <f>SUMIFS('Data and Calcs'!T$3:T$14,'Data and Calcs'!$C$3:$C$14,$A11,'Data and Calcs'!$D$3:$D$14,$B11)</f>
        <v>25.303447559999999</v>
      </c>
      <c r="S11" s="11">
        <f>SUMIFS('Data and Calcs'!U$3:U$14,'Data and Calcs'!$C$3:$C$14,$A11,'Data and Calcs'!$D$3:$D$14,$B11)</f>
        <v>25.006218560000001</v>
      </c>
      <c r="T11" s="11">
        <f>SUMIFS('Data and Calcs'!V$3:V$14,'Data and Calcs'!$C$3:$C$14,$A11,'Data and Calcs'!$D$3:$D$14,$B11)</f>
        <v>25.028859369999999</v>
      </c>
      <c r="U11" s="11">
        <f>SUMIFS('Data and Calcs'!W$3:W$14,'Data and Calcs'!$C$3:$C$14,$A11,'Data and Calcs'!$D$3:$D$14,$B11)</f>
        <v>25.316870829999999</v>
      </c>
      <c r="V11" s="11">
        <f>SUMIFS('Data and Calcs'!X$3:X$14,'Data and Calcs'!$C$3:$C$14,$A11,'Data and Calcs'!$D$3:$D$14,$B11)</f>
        <v>25.01054766</v>
      </c>
      <c r="W11" s="11">
        <f>SUMIFS('Data and Calcs'!Y$3:Y$14,'Data and Calcs'!$C$3:$C$14,$A11,'Data and Calcs'!$D$3:$D$14,$B11)</f>
        <v>25.269748759999999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11"/>
  <sheetViews>
    <sheetView zoomScale="85" zoomScaleNormal="85" workbookViewId="0"/>
  </sheetViews>
  <sheetFormatPr defaultRowHeight="14.4" x14ac:dyDescent="0.3"/>
  <cols>
    <col min="1" max="1" width="19.21875" customWidth="1"/>
  </cols>
  <sheetData>
    <row r="1" spans="1:23" x14ac:dyDescent="0.35">
      <c r="A1" s="15" t="s">
        <v>59</v>
      </c>
    </row>
    <row r="3" spans="1:23" x14ac:dyDescent="0.35">
      <c r="C3" s="8">
        <v>2020</v>
      </c>
      <c r="D3" s="8">
        <v>2021</v>
      </c>
      <c r="E3" s="8">
        <v>2022</v>
      </c>
      <c r="F3" s="8">
        <v>2023</v>
      </c>
      <c r="G3" s="8">
        <v>2024</v>
      </c>
      <c r="H3" s="8">
        <v>2025</v>
      </c>
      <c r="I3" s="8">
        <v>2026</v>
      </c>
      <c r="J3" s="8">
        <v>2027</v>
      </c>
      <c r="K3" s="8">
        <v>2028</v>
      </c>
      <c r="L3" s="8">
        <v>2029</v>
      </c>
      <c r="M3" s="8">
        <v>2030</v>
      </c>
      <c r="N3" s="8">
        <v>2031</v>
      </c>
      <c r="O3" s="8">
        <v>2032</v>
      </c>
      <c r="P3" s="8">
        <v>2033</v>
      </c>
      <c r="Q3" s="8">
        <v>2034</v>
      </c>
      <c r="R3" s="8">
        <v>2035</v>
      </c>
      <c r="S3" s="8">
        <v>2036</v>
      </c>
      <c r="T3" s="8">
        <v>2037</v>
      </c>
      <c r="U3" s="8">
        <v>2038</v>
      </c>
      <c r="V3" s="8">
        <v>2039</v>
      </c>
      <c r="W3" s="8">
        <v>2040</v>
      </c>
    </row>
    <row r="4" spans="1:23" x14ac:dyDescent="0.35">
      <c r="A4" s="14" t="s">
        <v>51</v>
      </c>
      <c r="B4" s="14" t="s">
        <v>2</v>
      </c>
      <c r="C4" s="16">
        <f>SUMIFS('Data and Calcs'!E$3:E$14,'Data and Calcs'!$C$3:$C$14,$A4,'Data and Calcs'!$D$3:$D$14,$B4)</f>
        <v>0.54672655265153658</v>
      </c>
      <c r="D4" s="16">
        <f>SUMIFS('Data and Calcs'!F$3:F$14,'Data and Calcs'!$C$3:$C$14,$A4,'Data and Calcs'!$D$3:$D$14,$B4)</f>
        <v>0.67481129523606875</v>
      </c>
      <c r="E4" s="16">
        <f>SUMIFS('Data and Calcs'!G$3:G$14,'Data and Calcs'!$C$3:$C$14,$A4,'Data and Calcs'!$D$3:$D$14,$B4)</f>
        <v>0.67682608738789418</v>
      </c>
      <c r="F4" s="16">
        <f>SUMIFS('Data and Calcs'!H$3:H$14,'Data and Calcs'!$C$3:$C$14,$A4,'Data and Calcs'!$D$3:$D$14,$B4)</f>
        <v>0.68665206132817869</v>
      </c>
      <c r="G4" s="16">
        <f>SUMIFS('Data and Calcs'!I$3:I$14,'Data and Calcs'!$C$3:$C$14,$A4,'Data and Calcs'!$D$3:$D$14,$B4)</f>
        <v>0.66187682377691792</v>
      </c>
      <c r="H4" s="16">
        <f>SUMIFS('Data and Calcs'!J$3:J$14,'Data and Calcs'!$C$3:$C$14,$A4,'Data and Calcs'!$D$3:$D$14,$B4)</f>
        <v>0.6426296653341933</v>
      </c>
      <c r="I4" s="16">
        <f>SUMIFS('Data and Calcs'!K$3:K$14,'Data and Calcs'!$C$3:$C$14,$A4,'Data and Calcs'!$D$3:$D$14,$B4)</f>
        <v>0.62189652465454448</v>
      </c>
      <c r="J4" s="16">
        <f>SUMIFS('Data and Calcs'!L$3:L$14,'Data and Calcs'!$C$3:$C$14,$A4,'Data and Calcs'!$D$3:$D$14,$B4)</f>
        <v>0.61351112013169418</v>
      </c>
      <c r="K4" s="16">
        <f>SUMIFS('Data and Calcs'!M$3:M$14,'Data and Calcs'!$C$3:$C$14,$A4,'Data and Calcs'!$D$3:$D$14,$B4)</f>
        <v>0.61046520630157775</v>
      </c>
      <c r="L4" s="16">
        <f>SUMIFS('Data and Calcs'!N$3:N$14,'Data and Calcs'!$C$3:$C$14,$A4,'Data and Calcs'!$D$3:$D$14,$B4)</f>
        <v>0.61262645883562938</v>
      </c>
      <c r="M4" s="16">
        <f>SUMIFS('Data and Calcs'!O$3:O$14,'Data and Calcs'!$C$3:$C$14,$A4,'Data and Calcs'!$D$3:$D$14,$B4)</f>
        <v>0.61566660390343542</v>
      </c>
      <c r="N4" s="16">
        <f>SUMIFS('Data and Calcs'!P$3:P$14,'Data and Calcs'!$C$3:$C$14,$A4,'Data and Calcs'!$D$3:$D$14,$B4)</f>
        <v>0.61318785293610634</v>
      </c>
      <c r="O4" s="16">
        <f>SUMIFS('Data and Calcs'!Q$3:Q$14,'Data and Calcs'!$C$3:$C$14,$A4,'Data and Calcs'!$D$3:$D$14,$B4)</f>
        <v>0.60594224559943666</v>
      </c>
      <c r="P4" s="16">
        <f>SUMIFS('Data and Calcs'!R$3:R$14,'Data and Calcs'!$C$3:$C$14,$A4,'Data and Calcs'!$D$3:$D$14,$B4)</f>
        <v>0.60422989851573028</v>
      </c>
      <c r="Q4" s="16">
        <f>SUMIFS('Data and Calcs'!S$3:S$14,'Data and Calcs'!$C$3:$C$14,$A4,'Data and Calcs'!$D$3:$D$14,$B4)</f>
        <v>0.59823211185734182</v>
      </c>
      <c r="R4" s="16">
        <f>SUMIFS('Data and Calcs'!T$3:T$14,'Data and Calcs'!$C$3:$C$14,$A4,'Data and Calcs'!$D$3:$D$14,$B4)</f>
        <v>0.5965473122288566</v>
      </c>
      <c r="S4" s="16">
        <f>SUMIFS('Data and Calcs'!U$3:U$14,'Data and Calcs'!$C$3:$C$14,$A4,'Data and Calcs'!$D$3:$D$14,$B4)</f>
        <v>0.59829380187157821</v>
      </c>
      <c r="T4" s="16">
        <f>SUMIFS('Data and Calcs'!V$3:V$14,'Data and Calcs'!$C$3:$C$14,$A4,'Data and Calcs'!$D$3:$D$14,$B4)</f>
        <v>0.59097009112205579</v>
      </c>
      <c r="U4" s="16">
        <f>SUMIFS('Data and Calcs'!W$3:W$14,'Data and Calcs'!$C$3:$C$14,$A4,'Data and Calcs'!$D$3:$D$14,$B4)</f>
        <v>0.58664905421768043</v>
      </c>
      <c r="V4" s="16">
        <f>SUMIFS('Data and Calcs'!X$3:X$14,'Data and Calcs'!$C$3:$C$14,$A4,'Data and Calcs'!$D$3:$D$14,$B4)</f>
        <v>0.58641804020658883</v>
      </c>
      <c r="W4" s="16">
        <f>SUMIFS('Data and Calcs'!Y$3:Y$14,'Data and Calcs'!$C$3:$C$14,$A4,'Data and Calcs'!$D$3:$D$14,$B4)</f>
        <v>0.5830982703472174</v>
      </c>
    </row>
    <row r="5" spans="1:23" x14ac:dyDescent="0.35">
      <c r="A5" s="14" t="s">
        <v>56</v>
      </c>
      <c r="B5" s="14" t="s">
        <v>2</v>
      </c>
      <c r="C5" s="16">
        <f>SUMIFS('Data and Calcs'!E$3:E$14,'Data and Calcs'!$C$3:$C$14,$A5,'Data and Calcs'!$D$3:$D$14,$B5)</f>
        <v>0.54098629583087665</v>
      </c>
      <c r="D5" s="16">
        <f>SUMIFS('Data and Calcs'!F$3:F$14,'Data and Calcs'!$C$3:$C$14,$A5,'Data and Calcs'!$D$3:$D$14,$B5)</f>
        <v>0.5225466938915706</v>
      </c>
      <c r="E5" s="16">
        <f>SUMIFS('Data and Calcs'!G$3:G$14,'Data and Calcs'!$C$3:$C$14,$A5,'Data and Calcs'!$D$3:$D$14,$B5)</f>
        <v>0.48078028825486685</v>
      </c>
      <c r="F5" s="16">
        <f>SUMIFS('Data and Calcs'!H$3:H$14,'Data and Calcs'!$C$3:$C$14,$A5,'Data and Calcs'!$D$3:$D$14,$B5)</f>
        <v>0.43327162642778</v>
      </c>
      <c r="G5" s="16">
        <f>SUMIFS('Data and Calcs'!I$3:I$14,'Data and Calcs'!$C$3:$C$14,$A5,'Data and Calcs'!$D$3:$D$14,$B5)</f>
        <v>0.39909746246909134</v>
      </c>
      <c r="H5" s="16">
        <f>SUMIFS('Data and Calcs'!J$3:J$14,'Data and Calcs'!$C$3:$C$14,$A5,'Data and Calcs'!$D$3:$D$14,$B5)</f>
        <v>0.3804784760617862</v>
      </c>
      <c r="I5" s="16">
        <f>SUMIFS('Data and Calcs'!K$3:K$14,'Data and Calcs'!$C$3:$C$14,$A5,'Data and Calcs'!$D$3:$D$14,$B5)</f>
        <v>0.34394265185954453</v>
      </c>
      <c r="J5" s="16">
        <f>SUMIFS('Data and Calcs'!L$3:L$14,'Data and Calcs'!$C$3:$C$14,$A5,'Data and Calcs'!$D$3:$D$14,$B5)</f>
        <v>0.32268203684137209</v>
      </c>
      <c r="K5" s="16">
        <f>SUMIFS('Data and Calcs'!M$3:M$14,'Data and Calcs'!$C$3:$C$14,$A5,'Data and Calcs'!$D$3:$D$14,$B5)</f>
        <v>0.31115173639234739</v>
      </c>
      <c r="L5" s="16">
        <f>SUMIFS('Data and Calcs'!N$3:N$14,'Data and Calcs'!$C$3:$C$14,$A5,'Data and Calcs'!$D$3:$D$14,$B5)</f>
        <v>0.3016878483976122</v>
      </c>
      <c r="M5" s="16">
        <f>SUMIFS('Data and Calcs'!O$3:O$14,'Data and Calcs'!$C$3:$C$14,$A5,'Data and Calcs'!$D$3:$D$14,$B5)</f>
        <v>0.29649479094009001</v>
      </c>
      <c r="N5" s="16">
        <f>SUMIFS('Data and Calcs'!P$3:P$14,'Data and Calcs'!$C$3:$C$14,$A5,'Data and Calcs'!$D$3:$D$14,$B5)</f>
        <v>0.29905930524722163</v>
      </c>
      <c r="O5" s="16">
        <f>SUMIFS('Data and Calcs'!Q$3:Q$14,'Data and Calcs'!$C$3:$C$14,$A5,'Data and Calcs'!$D$3:$D$14,$B5)</f>
        <v>0.29453103538881226</v>
      </c>
      <c r="P5" s="16">
        <f>SUMIFS('Data and Calcs'!R$3:R$14,'Data and Calcs'!$C$3:$C$14,$A5,'Data and Calcs'!$D$3:$D$14,$B5)</f>
        <v>0.28521489913426246</v>
      </c>
      <c r="Q5" s="16">
        <f>SUMIFS('Data and Calcs'!S$3:S$14,'Data and Calcs'!$C$3:$C$14,$A5,'Data and Calcs'!$D$3:$D$14,$B5)</f>
        <v>0.28371509166442938</v>
      </c>
      <c r="R5" s="16">
        <f>SUMIFS('Data and Calcs'!T$3:T$14,'Data and Calcs'!$C$3:$C$14,$A5,'Data and Calcs'!$D$3:$D$14,$B5)</f>
        <v>0.29229761524256331</v>
      </c>
      <c r="S5" s="16">
        <f>SUMIFS('Data and Calcs'!U$3:U$14,'Data and Calcs'!$C$3:$C$14,$A5,'Data and Calcs'!$D$3:$D$14,$B5)</f>
        <v>0.29208442812407581</v>
      </c>
      <c r="T5" s="16">
        <f>SUMIFS('Data and Calcs'!V$3:V$14,'Data and Calcs'!$C$3:$C$14,$A5,'Data and Calcs'!$D$3:$D$14,$B5)</f>
        <v>0.28793594630978364</v>
      </c>
      <c r="U5" s="16">
        <f>SUMIFS('Data and Calcs'!W$3:W$14,'Data and Calcs'!$C$3:$C$14,$A5,'Data and Calcs'!$D$3:$D$14,$B5)</f>
        <v>0.29099306869126368</v>
      </c>
      <c r="V5" s="16">
        <f>SUMIFS('Data and Calcs'!X$3:X$14,'Data and Calcs'!$C$3:$C$14,$A5,'Data and Calcs'!$D$3:$D$14,$B5)</f>
        <v>0.29511078108630506</v>
      </c>
      <c r="W5" s="16">
        <f>SUMIFS('Data and Calcs'!Y$3:Y$14,'Data and Calcs'!$C$3:$C$14,$A5,'Data and Calcs'!$D$3:$D$14,$B5)</f>
        <v>0.2908102423590937</v>
      </c>
    </row>
    <row r="6" spans="1:23" x14ac:dyDescent="0.35">
      <c r="A6" s="14" t="s">
        <v>51</v>
      </c>
      <c r="B6" s="14" t="s">
        <v>4</v>
      </c>
      <c r="C6" s="10">
        <f>SUMIFS('Data and Calcs'!E$3:E$14,'Data and Calcs'!$C$3:$C$14,$A6,'Data and Calcs'!$D$3:$D$14,$B6)</f>
        <v>4.4253843414185505</v>
      </c>
      <c r="D6" s="10">
        <f>SUMIFS('Data and Calcs'!F$3:F$14,'Data and Calcs'!$C$3:$C$14,$A6,'Data and Calcs'!$D$3:$D$14,$B6)</f>
        <v>4.3773838736994497</v>
      </c>
      <c r="E6" s="10">
        <f>SUMIFS('Data and Calcs'!G$3:G$14,'Data and Calcs'!$C$3:$C$14,$A6,'Data and Calcs'!$D$3:$D$14,$B6)</f>
        <v>4.1244892866376306</v>
      </c>
      <c r="F6" s="10">
        <f>SUMIFS('Data and Calcs'!H$3:H$14,'Data and Calcs'!$C$3:$C$14,$A6,'Data and Calcs'!$D$3:$D$14,$B6)</f>
        <v>3.8885783611679705</v>
      </c>
      <c r="G6" s="10">
        <f>SUMIFS('Data and Calcs'!I$3:I$14,'Data and Calcs'!$C$3:$C$14,$A6,'Data and Calcs'!$D$3:$D$14,$B6)</f>
        <v>3.57854011439778</v>
      </c>
      <c r="H6" s="10">
        <f>SUMIFS('Data and Calcs'!J$3:J$14,'Data and Calcs'!$C$3:$C$14,$A6,'Data and Calcs'!$D$3:$D$14,$B6)</f>
        <v>3.93097608871641</v>
      </c>
      <c r="I6" s="10">
        <f>SUMIFS('Data and Calcs'!K$3:K$14,'Data and Calcs'!$C$3:$C$14,$A6,'Data and Calcs'!$D$3:$D$14,$B6)</f>
        <v>4.1172735756093797</v>
      </c>
      <c r="J6" s="10">
        <f>SUMIFS('Data and Calcs'!L$3:L$14,'Data and Calcs'!$C$3:$C$14,$A6,'Data and Calcs'!$D$3:$D$14,$B6)</f>
        <v>4.2343003204290497</v>
      </c>
      <c r="K6" s="10">
        <f>SUMIFS('Data and Calcs'!M$3:M$14,'Data and Calcs'!$C$3:$C$14,$A6,'Data and Calcs'!$D$3:$D$14,$B6)</f>
        <v>4.4823607612110496</v>
      </c>
      <c r="L6" s="10">
        <f>SUMIFS('Data and Calcs'!N$3:N$14,'Data and Calcs'!$C$3:$C$14,$A6,'Data and Calcs'!$D$3:$D$14,$B6)</f>
        <v>4.4791665840560801</v>
      </c>
      <c r="M6" s="10">
        <f>SUMIFS('Data and Calcs'!O$3:O$14,'Data and Calcs'!$C$3:$C$14,$A6,'Data and Calcs'!$D$3:$D$14,$B6)</f>
        <v>4.4426623907568299</v>
      </c>
      <c r="N6" s="10">
        <f>SUMIFS('Data and Calcs'!P$3:P$14,'Data and Calcs'!$C$3:$C$14,$A6,'Data and Calcs'!$D$3:$D$14,$B6)</f>
        <v>5.0077700328312806</v>
      </c>
      <c r="O6" s="10">
        <f>SUMIFS('Data and Calcs'!Q$3:Q$14,'Data and Calcs'!$C$3:$C$14,$A6,'Data and Calcs'!$D$3:$D$14,$B6)</f>
        <v>4.6839628531562605</v>
      </c>
      <c r="P6" s="10">
        <f>SUMIFS('Data and Calcs'!R$3:R$14,'Data and Calcs'!$C$3:$C$14,$A6,'Data and Calcs'!$D$3:$D$14,$B6)</f>
        <v>5.39649455755288</v>
      </c>
      <c r="Q6" s="10">
        <f>SUMIFS('Data and Calcs'!S$3:S$14,'Data and Calcs'!$C$3:$C$14,$A6,'Data and Calcs'!$D$3:$D$14,$B6)</f>
        <v>4.7591188133647204</v>
      </c>
      <c r="R6" s="10">
        <f>SUMIFS('Data and Calcs'!T$3:T$14,'Data and Calcs'!$C$3:$C$14,$A6,'Data and Calcs'!$D$3:$D$14,$B6)</f>
        <v>5.1452541770579403</v>
      </c>
      <c r="S6" s="10">
        <f>SUMIFS('Data and Calcs'!U$3:U$14,'Data and Calcs'!$C$3:$C$14,$A6,'Data and Calcs'!$D$3:$D$14,$B6)</f>
        <v>5.2295123466967395</v>
      </c>
      <c r="T6" s="10">
        <f>SUMIFS('Data and Calcs'!V$3:V$14,'Data and Calcs'!$C$3:$C$14,$A6,'Data and Calcs'!$D$3:$D$14,$B6)</f>
        <v>4.6278722908681198</v>
      </c>
      <c r="U6" s="10">
        <f>SUMIFS('Data and Calcs'!W$3:W$14,'Data and Calcs'!$C$3:$C$14,$A6,'Data and Calcs'!$D$3:$D$14,$B6)</f>
        <v>4.7877218217186996</v>
      </c>
      <c r="V6" s="10">
        <f>SUMIFS('Data and Calcs'!X$3:X$14,'Data and Calcs'!$C$3:$C$14,$A6,'Data and Calcs'!$D$3:$D$14,$B6)</f>
        <v>4.8961357860891095</v>
      </c>
      <c r="W6" s="10">
        <f>SUMIFS('Data and Calcs'!Y$3:Y$14,'Data and Calcs'!$C$3:$C$14,$A6,'Data and Calcs'!$D$3:$D$14,$B6)</f>
        <v>5.1338817832124404</v>
      </c>
    </row>
    <row r="7" spans="1:23" x14ac:dyDescent="0.35">
      <c r="A7" s="14" t="s">
        <v>56</v>
      </c>
      <c r="B7" s="14" t="s">
        <v>4</v>
      </c>
      <c r="C7" s="10">
        <f>SUMIFS('Data and Calcs'!E$3:E$14,'Data and Calcs'!$C$3:$C$14,$A7,'Data and Calcs'!$D$3:$D$14,$B7)</f>
        <v>3.3021267745970397</v>
      </c>
      <c r="D7" s="10">
        <f>SUMIFS('Data and Calcs'!F$3:F$14,'Data and Calcs'!$C$3:$C$14,$A7,'Data and Calcs'!$D$3:$D$14,$B7)</f>
        <v>3.4408177352401497</v>
      </c>
      <c r="E7" s="10">
        <f>SUMIFS('Data and Calcs'!G$3:G$14,'Data and Calcs'!$C$3:$C$14,$A7,'Data and Calcs'!$D$3:$D$14,$B7)</f>
        <v>3.3939207376497</v>
      </c>
      <c r="F7" s="10">
        <f>SUMIFS('Data and Calcs'!H$3:H$14,'Data and Calcs'!$C$3:$C$14,$A7,'Data and Calcs'!$D$3:$D$14,$B7)</f>
        <v>3.59265187948027</v>
      </c>
      <c r="G7" s="10">
        <f>SUMIFS('Data and Calcs'!I$3:I$14,'Data and Calcs'!$C$3:$C$14,$A7,'Data and Calcs'!$D$3:$D$14,$B7)</f>
        <v>3.5238918749364601</v>
      </c>
      <c r="H7" s="10">
        <f>SUMIFS('Data and Calcs'!J$3:J$14,'Data and Calcs'!$C$3:$C$14,$A7,'Data and Calcs'!$D$3:$D$14,$B7)</f>
        <v>3.6959161592257601</v>
      </c>
      <c r="I7" s="10">
        <f>SUMIFS('Data and Calcs'!K$3:K$14,'Data and Calcs'!$C$3:$C$14,$A7,'Data and Calcs'!$D$3:$D$14,$B7)</f>
        <v>3.6618676975081796</v>
      </c>
      <c r="J7" s="10">
        <f>SUMIFS('Data and Calcs'!L$3:L$14,'Data and Calcs'!$C$3:$C$14,$A7,'Data and Calcs'!$D$3:$D$14,$B7)</f>
        <v>3.7189375099031601</v>
      </c>
      <c r="K7" s="10">
        <f>SUMIFS('Data and Calcs'!M$3:M$14,'Data and Calcs'!$C$3:$C$14,$A7,'Data and Calcs'!$D$3:$D$14,$B7)</f>
        <v>3.9726815484114399</v>
      </c>
      <c r="L7" s="10">
        <f>SUMIFS('Data and Calcs'!N$3:N$14,'Data and Calcs'!$C$3:$C$14,$A7,'Data and Calcs'!$D$3:$D$14,$B7)</f>
        <v>3.9416892327261097</v>
      </c>
      <c r="M7" s="10">
        <f>SUMIFS('Data and Calcs'!O$3:O$14,'Data and Calcs'!$C$3:$C$14,$A7,'Data and Calcs'!$D$3:$D$14,$B7)</f>
        <v>3.8644147276930196</v>
      </c>
      <c r="N7" s="10">
        <f>SUMIFS('Data and Calcs'!P$3:P$14,'Data and Calcs'!$C$3:$C$14,$A7,'Data and Calcs'!$D$3:$D$14,$B7)</f>
        <v>3.9330889933880999</v>
      </c>
      <c r="O7" s="10">
        <f>SUMIFS('Data and Calcs'!Q$3:Q$14,'Data and Calcs'!$C$3:$C$14,$A7,'Data and Calcs'!$D$3:$D$14,$B7)</f>
        <v>3.9920543098302499</v>
      </c>
      <c r="P7" s="10">
        <f>SUMIFS('Data and Calcs'!R$3:R$14,'Data and Calcs'!$C$3:$C$14,$A7,'Data and Calcs'!$D$3:$D$14,$B7)</f>
        <v>3.9097135854851399</v>
      </c>
      <c r="Q7" s="10">
        <f>SUMIFS('Data and Calcs'!S$3:S$14,'Data and Calcs'!$C$3:$C$14,$A7,'Data and Calcs'!$D$3:$D$14,$B7)</f>
        <v>3.8731113240685198</v>
      </c>
      <c r="R7" s="10">
        <f>SUMIFS('Data and Calcs'!T$3:T$14,'Data and Calcs'!$C$3:$C$14,$A7,'Data and Calcs'!$D$3:$D$14,$B7)</f>
        <v>4.0701017494940306</v>
      </c>
      <c r="S7" s="10">
        <f>SUMIFS('Data and Calcs'!U$3:U$14,'Data and Calcs'!$C$3:$C$14,$A7,'Data and Calcs'!$D$3:$D$14,$B7)</f>
        <v>3.9229910556246601</v>
      </c>
      <c r="T7" s="10">
        <f>SUMIFS('Data and Calcs'!V$3:V$14,'Data and Calcs'!$C$3:$C$14,$A7,'Data and Calcs'!$D$3:$D$14,$B7)</f>
        <v>3.8282906751023003</v>
      </c>
      <c r="U7" s="10">
        <f>SUMIFS('Data and Calcs'!W$3:W$14,'Data and Calcs'!$C$3:$C$14,$A7,'Data and Calcs'!$D$3:$D$14,$B7)</f>
        <v>3.9341540565296502</v>
      </c>
      <c r="V7" s="10">
        <f>SUMIFS('Data and Calcs'!X$3:X$14,'Data and Calcs'!$C$3:$C$14,$A7,'Data and Calcs'!$D$3:$D$14,$B7)</f>
        <v>4.144142823138</v>
      </c>
      <c r="W7" s="10">
        <f>SUMIFS('Data and Calcs'!Y$3:Y$14,'Data and Calcs'!$C$3:$C$14,$A7,'Data and Calcs'!$D$3:$D$14,$B7)</f>
        <v>3.7991726651451501</v>
      </c>
    </row>
    <row r="8" spans="1:23" x14ac:dyDescent="0.35">
      <c r="A8" s="14" t="s">
        <v>51</v>
      </c>
      <c r="B8" s="14" t="s">
        <v>53</v>
      </c>
      <c r="C8" s="11">
        <f>SUMIFS('Data and Calcs'!E$3:E$14,'Data and Calcs'!$C$3:$C$14,$A8,'Data and Calcs'!$D$3:$D$14,$B8)</f>
        <v>661.01426004927066</v>
      </c>
      <c r="D8" s="11">
        <f>SUMIFS('Data and Calcs'!F$3:F$14,'Data and Calcs'!$C$3:$C$14,$A8,'Data and Calcs'!$D$3:$D$14,$B8)</f>
        <v>559.62707000088437</v>
      </c>
      <c r="E8" s="11">
        <f>SUMIFS('Data and Calcs'!G$3:G$14,'Data and Calcs'!$C$3:$C$14,$A8,'Data and Calcs'!$D$3:$D$14,$B8)</f>
        <v>533.8198682816253</v>
      </c>
      <c r="F8" s="11">
        <f>SUMIFS('Data and Calcs'!H$3:H$14,'Data and Calcs'!$C$3:$C$14,$A8,'Data and Calcs'!$D$3:$D$14,$B8)</f>
        <v>496.98687478712731</v>
      </c>
      <c r="G8" s="11">
        <f>SUMIFS('Data and Calcs'!I$3:I$14,'Data and Calcs'!$C$3:$C$14,$A8,'Data and Calcs'!$D$3:$D$14,$B8)</f>
        <v>507.31734060639479</v>
      </c>
      <c r="H8" s="11">
        <f>SUMIFS('Data and Calcs'!J$3:J$14,'Data and Calcs'!$C$3:$C$14,$A8,'Data and Calcs'!$D$3:$D$14,$B8)</f>
        <v>510.59988482665631</v>
      </c>
      <c r="I8" s="11">
        <f>SUMIFS('Data and Calcs'!K$3:K$14,'Data and Calcs'!$C$3:$C$14,$A8,'Data and Calcs'!$D$3:$D$14,$B8)</f>
        <v>517.97324109001511</v>
      </c>
      <c r="J8" s="11">
        <f>SUMIFS('Data and Calcs'!L$3:L$14,'Data and Calcs'!$C$3:$C$14,$A8,'Data and Calcs'!$D$3:$D$14,$B8)</f>
        <v>519.84722890036494</v>
      </c>
      <c r="K8" s="11">
        <f>SUMIFS('Data and Calcs'!M$3:M$14,'Data and Calcs'!$C$3:$C$14,$A8,'Data and Calcs'!$D$3:$D$14,$B8)</f>
        <v>520.96166523389138</v>
      </c>
      <c r="L8" s="11">
        <f>SUMIFS('Data and Calcs'!N$3:N$14,'Data and Calcs'!$C$3:$C$14,$A8,'Data and Calcs'!$D$3:$D$14,$B8)</f>
        <v>520.9982969757092</v>
      </c>
      <c r="M8" s="11">
        <f>SUMIFS('Data and Calcs'!O$3:O$14,'Data and Calcs'!$C$3:$C$14,$A8,'Data and Calcs'!$D$3:$D$14,$B8)</f>
        <v>516.96532485745388</v>
      </c>
      <c r="N8" s="11">
        <f>SUMIFS('Data and Calcs'!P$3:P$14,'Data and Calcs'!$C$3:$C$14,$A8,'Data and Calcs'!$D$3:$D$14,$B8)</f>
        <v>514.48374954024666</v>
      </c>
      <c r="O8" s="11">
        <f>SUMIFS('Data and Calcs'!Q$3:Q$14,'Data and Calcs'!$C$3:$C$14,$A8,'Data and Calcs'!$D$3:$D$14,$B8)</f>
        <v>516.20614797588405</v>
      </c>
      <c r="P8" s="11">
        <f>SUMIFS('Data and Calcs'!R$3:R$14,'Data and Calcs'!$C$3:$C$14,$A8,'Data and Calcs'!$D$3:$D$14,$B8)</f>
        <v>516.32298783625652</v>
      </c>
      <c r="Q8" s="11">
        <f>SUMIFS('Data and Calcs'!S$3:S$14,'Data and Calcs'!$C$3:$C$14,$A8,'Data and Calcs'!$D$3:$D$14,$B8)</f>
        <v>517.22991005135691</v>
      </c>
      <c r="R8" s="11">
        <f>SUMIFS('Data and Calcs'!T$3:T$14,'Data and Calcs'!$C$3:$C$14,$A8,'Data and Calcs'!$D$3:$D$14,$B8)</f>
        <v>514.50215910286022</v>
      </c>
      <c r="S8" s="11">
        <f>SUMIFS('Data and Calcs'!U$3:U$14,'Data and Calcs'!$C$3:$C$14,$A8,'Data and Calcs'!$D$3:$D$14,$B8)</f>
        <v>512.41826805588346</v>
      </c>
      <c r="T8" s="11">
        <f>SUMIFS('Data and Calcs'!V$3:V$14,'Data and Calcs'!$C$3:$C$14,$A8,'Data and Calcs'!$D$3:$D$14,$B8)</f>
        <v>515.3638928634399</v>
      </c>
      <c r="U8" s="11">
        <f>SUMIFS('Data and Calcs'!W$3:W$14,'Data and Calcs'!$C$3:$C$14,$A8,'Data and Calcs'!$D$3:$D$14,$B8)</f>
        <v>514.70518644924675</v>
      </c>
      <c r="V8" s="11">
        <f>SUMIFS('Data and Calcs'!X$3:X$14,'Data and Calcs'!$C$3:$C$14,$A8,'Data and Calcs'!$D$3:$D$14,$B8)</f>
        <v>512.85972641551712</v>
      </c>
      <c r="W8" s="11">
        <f>SUMIFS('Data and Calcs'!Y$3:Y$14,'Data and Calcs'!$C$3:$C$14,$A8,'Data and Calcs'!$D$3:$D$14,$B8)</f>
        <v>508.88209451759002</v>
      </c>
    </row>
    <row r="9" spans="1:23" x14ac:dyDescent="0.35">
      <c r="A9" s="14" t="s">
        <v>56</v>
      </c>
      <c r="B9" s="14" t="s">
        <v>53</v>
      </c>
      <c r="C9" s="11">
        <f>SUMIFS('Data and Calcs'!E$3:E$14,'Data and Calcs'!$C$3:$C$14,$A9,'Data and Calcs'!$D$3:$D$14,$B9)</f>
        <v>853.72570504272187</v>
      </c>
      <c r="D9" s="11">
        <f>SUMIFS('Data and Calcs'!F$3:F$14,'Data and Calcs'!$C$3:$C$14,$A9,'Data and Calcs'!$D$3:$D$14,$B9)</f>
        <v>910.45792328471691</v>
      </c>
      <c r="E9" s="11">
        <f>SUMIFS('Data and Calcs'!G$3:G$14,'Data and Calcs'!$C$3:$C$14,$A9,'Data and Calcs'!$D$3:$D$14,$B9)</f>
        <v>942.73183627134733</v>
      </c>
      <c r="F9" s="11">
        <f>SUMIFS('Data and Calcs'!H$3:H$14,'Data and Calcs'!$C$3:$C$14,$A9,'Data and Calcs'!$D$3:$D$14,$B9)</f>
        <v>974.42628717006664</v>
      </c>
      <c r="G9" s="11">
        <f>SUMIFS('Data and Calcs'!I$3:I$14,'Data and Calcs'!$C$3:$C$14,$A9,'Data and Calcs'!$D$3:$D$14,$B9)</f>
        <v>996.01261735069818</v>
      </c>
      <c r="H9" s="11">
        <f>SUMIFS('Data and Calcs'!J$3:J$14,'Data and Calcs'!$C$3:$C$14,$A9,'Data and Calcs'!$D$3:$D$14,$B9)</f>
        <v>1007.5810770715358</v>
      </c>
      <c r="I9" s="11">
        <f>SUMIFS('Data and Calcs'!K$3:K$14,'Data and Calcs'!$C$3:$C$14,$A9,'Data and Calcs'!$D$3:$D$14,$B9)</f>
        <v>1031.3199309202857</v>
      </c>
      <c r="J9" s="11">
        <f>SUMIFS('Data and Calcs'!L$3:L$14,'Data and Calcs'!$C$3:$C$14,$A9,'Data and Calcs'!$D$3:$D$14,$B9)</f>
        <v>1040.9524826551872</v>
      </c>
      <c r="K9" s="11">
        <f>SUMIFS('Data and Calcs'!M$3:M$14,'Data and Calcs'!$C$3:$C$14,$A9,'Data and Calcs'!$D$3:$D$14,$B9)</f>
        <v>1047.68055488149</v>
      </c>
      <c r="L9" s="11">
        <f>SUMIFS('Data and Calcs'!N$3:N$14,'Data and Calcs'!$C$3:$C$14,$A9,'Data and Calcs'!$D$3:$D$14,$B9)</f>
        <v>1048.2194651266464</v>
      </c>
      <c r="M9" s="11">
        <f>SUMIFS('Data and Calcs'!O$3:O$14,'Data and Calcs'!$C$3:$C$14,$A9,'Data and Calcs'!$D$3:$D$14,$B9)</f>
        <v>1047.5245417711817</v>
      </c>
      <c r="N9" s="11">
        <f>SUMIFS('Data and Calcs'!P$3:P$14,'Data and Calcs'!$C$3:$C$14,$A9,'Data and Calcs'!$D$3:$D$14,$B9)</f>
        <v>1038.212422871226</v>
      </c>
      <c r="O9" s="11">
        <f>SUMIFS('Data and Calcs'!Q$3:Q$14,'Data and Calcs'!$C$3:$C$14,$A9,'Data and Calcs'!$D$3:$D$14,$B9)</f>
        <v>1037.3614355179534</v>
      </c>
      <c r="P9" s="11">
        <f>SUMIFS('Data and Calcs'!R$3:R$14,'Data and Calcs'!$C$3:$C$14,$A9,'Data and Calcs'!$D$3:$D$14,$B9)</f>
        <v>1040.6312358158843</v>
      </c>
      <c r="Q9" s="11">
        <f>SUMIFS('Data and Calcs'!S$3:S$14,'Data and Calcs'!$C$3:$C$14,$A9,'Data and Calcs'!$D$3:$D$14,$B9)</f>
        <v>1033.9045944258603</v>
      </c>
      <c r="R9" s="11">
        <f>SUMIFS('Data and Calcs'!T$3:T$14,'Data and Calcs'!$C$3:$C$14,$A9,'Data and Calcs'!$D$3:$D$14,$B9)</f>
        <v>1018.1142815586661</v>
      </c>
      <c r="S9" s="11">
        <f>SUMIFS('Data and Calcs'!U$3:U$14,'Data and Calcs'!$C$3:$C$14,$A9,'Data and Calcs'!$D$3:$D$14,$B9)</f>
        <v>1012.3523108582751</v>
      </c>
      <c r="T9" s="11">
        <f>SUMIFS('Data and Calcs'!V$3:V$14,'Data and Calcs'!$C$3:$C$14,$A9,'Data and Calcs'!$D$3:$D$14,$B9)</f>
        <v>1012.5492805379895</v>
      </c>
      <c r="U9" s="11">
        <f>SUMIFS('Data and Calcs'!W$3:W$14,'Data and Calcs'!$C$3:$C$14,$A9,'Data and Calcs'!$D$3:$D$14,$B9)</f>
        <v>1000.9350871308762</v>
      </c>
      <c r="V9" s="11">
        <f>SUMIFS('Data and Calcs'!X$3:X$14,'Data and Calcs'!$C$3:$C$14,$A9,'Data and Calcs'!$D$3:$D$14,$B9)</f>
        <v>991.36733487642459</v>
      </c>
      <c r="W9" s="11">
        <f>SUMIFS('Data and Calcs'!Y$3:Y$14,'Data and Calcs'!$C$3:$C$14,$A9,'Data and Calcs'!$D$3:$D$14,$B9)</f>
        <v>989.66709739697887</v>
      </c>
    </row>
    <row r="10" spans="1:23" x14ac:dyDescent="0.35">
      <c r="A10" s="14" t="s">
        <v>51</v>
      </c>
      <c r="B10" s="14" t="s">
        <v>52</v>
      </c>
      <c r="C10" s="11">
        <f>SUMIFS('Data and Calcs'!E$3:E$14,'Data and Calcs'!$C$3:$C$14,$A10,'Data and Calcs'!$D$3:$D$14,$B10)</f>
        <v>24.996632170000002</v>
      </c>
      <c r="D10" s="11">
        <f>SUMIFS('Data and Calcs'!F$3:F$14,'Data and Calcs'!$C$3:$C$14,$A10,'Data and Calcs'!$D$3:$D$14,$B10)</f>
        <v>25.456359689999999</v>
      </c>
      <c r="E10" s="11">
        <f>SUMIFS('Data and Calcs'!G$3:G$14,'Data and Calcs'!$C$3:$C$14,$A10,'Data and Calcs'!$D$3:$D$14,$B10)</f>
        <v>25.728800320000001</v>
      </c>
      <c r="F10" s="11">
        <f>SUMIFS('Data and Calcs'!H$3:H$14,'Data and Calcs'!$C$3:$C$14,$A10,'Data and Calcs'!$D$3:$D$14,$B10)</f>
        <v>25.156228800000001</v>
      </c>
      <c r="G10" s="11">
        <f>SUMIFS('Data and Calcs'!I$3:I$14,'Data and Calcs'!$C$3:$C$14,$A10,'Data and Calcs'!$D$3:$D$14,$B10)</f>
        <v>25.190013910000001</v>
      </c>
      <c r="H10" s="11">
        <f>SUMIFS('Data and Calcs'!J$3:J$14,'Data and Calcs'!$C$3:$C$14,$A10,'Data and Calcs'!$D$3:$D$14,$B10)</f>
        <v>25.108835979999999</v>
      </c>
      <c r="I10" s="11">
        <f>SUMIFS('Data and Calcs'!K$3:K$14,'Data and Calcs'!$C$3:$C$14,$A10,'Data and Calcs'!$D$3:$D$14,$B10)</f>
        <v>25.54687899</v>
      </c>
      <c r="J10" s="11">
        <f>SUMIFS('Data and Calcs'!L$3:L$14,'Data and Calcs'!$C$3:$C$14,$A10,'Data and Calcs'!$D$3:$D$14,$B10)</f>
        <v>25.17943051</v>
      </c>
      <c r="K10" s="11">
        <f>SUMIFS('Data and Calcs'!M$3:M$14,'Data and Calcs'!$C$3:$C$14,$A10,'Data and Calcs'!$D$3:$D$14,$B10)</f>
        <v>25.291053649999998</v>
      </c>
      <c r="L10" s="11">
        <f>SUMIFS('Data and Calcs'!N$3:N$14,'Data and Calcs'!$C$3:$C$14,$A10,'Data and Calcs'!$D$3:$D$14,$B10)</f>
        <v>25.209205310000002</v>
      </c>
      <c r="M10" s="11">
        <f>SUMIFS('Data and Calcs'!O$3:O$14,'Data and Calcs'!$C$3:$C$14,$A10,'Data and Calcs'!$D$3:$D$14,$B10)</f>
        <v>25.155698940000001</v>
      </c>
      <c r="N10" s="11">
        <f>SUMIFS('Data and Calcs'!P$3:P$14,'Data and Calcs'!$C$3:$C$14,$A10,'Data and Calcs'!$D$3:$D$14,$B10)</f>
        <v>25.412364270000001</v>
      </c>
      <c r="O10" s="11">
        <f>SUMIFS('Data and Calcs'!Q$3:Q$14,'Data and Calcs'!$C$3:$C$14,$A10,'Data and Calcs'!$D$3:$D$14,$B10)</f>
        <v>25.038558569999999</v>
      </c>
      <c r="P10" s="11">
        <f>SUMIFS('Data and Calcs'!R$3:R$14,'Data and Calcs'!$C$3:$C$14,$A10,'Data and Calcs'!$D$3:$D$14,$B10)</f>
        <v>25.110209569999999</v>
      </c>
      <c r="Q10" s="11">
        <f>SUMIFS('Data and Calcs'!S$3:S$14,'Data and Calcs'!$C$3:$C$14,$A10,'Data and Calcs'!$D$3:$D$14,$B10)</f>
        <v>25.05130977</v>
      </c>
      <c r="R10" s="11">
        <f>SUMIFS('Data and Calcs'!T$3:T$14,'Data and Calcs'!$C$3:$C$14,$A10,'Data and Calcs'!$D$3:$D$14,$B10)</f>
        <v>25.303447559999999</v>
      </c>
      <c r="S10" s="11">
        <f>SUMIFS('Data and Calcs'!U$3:U$14,'Data and Calcs'!$C$3:$C$14,$A10,'Data and Calcs'!$D$3:$D$14,$B10)</f>
        <v>25.006218560000001</v>
      </c>
      <c r="T10" s="11">
        <f>SUMIFS('Data and Calcs'!V$3:V$14,'Data and Calcs'!$C$3:$C$14,$A10,'Data and Calcs'!$D$3:$D$14,$B10)</f>
        <v>25.193502630000001</v>
      </c>
      <c r="U10" s="11">
        <f>SUMIFS('Data and Calcs'!W$3:W$14,'Data and Calcs'!$C$3:$C$14,$A10,'Data and Calcs'!$D$3:$D$14,$B10)</f>
        <v>25.356634150000001</v>
      </c>
      <c r="V10" s="11">
        <f>SUMIFS('Data and Calcs'!X$3:X$14,'Data and Calcs'!$C$3:$C$14,$A10,'Data and Calcs'!$D$3:$D$14,$B10)</f>
        <v>25.01054766</v>
      </c>
      <c r="W10" s="11">
        <f>SUMIFS('Data and Calcs'!Y$3:Y$14,'Data and Calcs'!$C$3:$C$14,$A10,'Data and Calcs'!$D$3:$D$14,$B10)</f>
        <v>25.009511320000001</v>
      </c>
    </row>
    <row r="11" spans="1:23" x14ac:dyDescent="0.35">
      <c r="A11" s="14" t="s">
        <v>56</v>
      </c>
      <c r="B11" s="14" t="s">
        <v>52</v>
      </c>
      <c r="C11" s="11">
        <f>SUMIFS('Data and Calcs'!E$3:E$14,'Data and Calcs'!$C$3:$C$14,$A11,'Data and Calcs'!$D$3:$D$14,$B11)</f>
        <v>25.079931599999998</v>
      </c>
      <c r="D11" s="11">
        <f>SUMIFS('Data and Calcs'!F$3:F$14,'Data and Calcs'!$C$3:$C$14,$A11,'Data and Calcs'!$D$3:$D$14,$B11)</f>
        <v>25.535733820000001</v>
      </c>
      <c r="E11" s="11">
        <f>SUMIFS('Data and Calcs'!G$3:G$14,'Data and Calcs'!$C$3:$C$14,$A11,'Data and Calcs'!$D$3:$D$14,$B11)</f>
        <v>25.047372129999999</v>
      </c>
      <c r="F11" s="11">
        <f>SUMIFS('Data and Calcs'!H$3:H$14,'Data and Calcs'!$C$3:$C$14,$A11,'Data and Calcs'!$D$3:$D$14,$B11)</f>
        <v>25.228549610000002</v>
      </c>
      <c r="G11" s="11">
        <f>SUMIFS('Data and Calcs'!I$3:I$14,'Data and Calcs'!$C$3:$C$14,$A11,'Data and Calcs'!$D$3:$D$14,$B11)</f>
        <v>25.259157890000001</v>
      </c>
      <c r="H11" s="11">
        <f>SUMIFS('Data and Calcs'!J$3:J$14,'Data and Calcs'!$C$3:$C$14,$A11,'Data and Calcs'!$D$3:$D$14,$B11)</f>
        <v>25.83676311</v>
      </c>
      <c r="I11" s="11">
        <f>SUMIFS('Data and Calcs'!K$3:K$14,'Data and Calcs'!$C$3:$C$14,$A11,'Data and Calcs'!$D$3:$D$14,$B11)</f>
        <v>26.244160919999999</v>
      </c>
      <c r="J11" s="11">
        <f>SUMIFS('Data and Calcs'!L$3:L$14,'Data and Calcs'!$C$3:$C$14,$A11,'Data and Calcs'!$D$3:$D$14,$B11)</f>
        <v>28.277675630000001</v>
      </c>
      <c r="K11" s="11">
        <f>SUMIFS('Data and Calcs'!M$3:M$14,'Data and Calcs'!$C$3:$C$14,$A11,'Data and Calcs'!$D$3:$D$14,$B11)</f>
        <v>26.51450238</v>
      </c>
      <c r="L11" s="11">
        <f>SUMIFS('Data and Calcs'!N$3:N$14,'Data and Calcs'!$C$3:$C$14,$A11,'Data and Calcs'!$D$3:$D$14,$B11)</f>
        <v>25.04155708</v>
      </c>
      <c r="M11" s="11">
        <f>SUMIFS('Data and Calcs'!O$3:O$14,'Data and Calcs'!$C$3:$C$14,$A11,'Data and Calcs'!$D$3:$D$14,$B11)</f>
        <v>25.370505959999999</v>
      </c>
      <c r="N11" s="11">
        <f>SUMIFS('Data and Calcs'!P$3:P$14,'Data and Calcs'!$C$3:$C$14,$A11,'Data and Calcs'!$D$3:$D$14,$B11)</f>
        <v>25.051178799999999</v>
      </c>
      <c r="O11" s="11">
        <f>SUMIFS('Data and Calcs'!Q$3:Q$14,'Data and Calcs'!$C$3:$C$14,$A11,'Data and Calcs'!$D$3:$D$14,$B11)</f>
        <v>25.038558569999999</v>
      </c>
      <c r="P11" s="11">
        <f>SUMIFS('Data and Calcs'!R$3:R$14,'Data and Calcs'!$C$3:$C$14,$A11,'Data and Calcs'!$D$3:$D$14,$B11)</f>
        <v>25.110209569999999</v>
      </c>
      <c r="Q11" s="11">
        <f>SUMIFS('Data and Calcs'!S$3:S$14,'Data and Calcs'!$C$3:$C$14,$A11,'Data and Calcs'!$D$3:$D$14,$B11)</f>
        <v>25.005361539999999</v>
      </c>
      <c r="R11" s="11">
        <f>SUMIFS('Data and Calcs'!T$3:T$14,'Data and Calcs'!$C$3:$C$14,$A11,'Data and Calcs'!$D$3:$D$14,$B11)</f>
        <v>25.303447559999999</v>
      </c>
      <c r="S11" s="11">
        <f>SUMIFS('Data and Calcs'!U$3:U$14,'Data and Calcs'!$C$3:$C$14,$A11,'Data and Calcs'!$D$3:$D$14,$B11)</f>
        <v>25.006218560000001</v>
      </c>
      <c r="T11" s="11">
        <f>SUMIFS('Data and Calcs'!V$3:V$14,'Data and Calcs'!$C$3:$C$14,$A11,'Data and Calcs'!$D$3:$D$14,$B11)</f>
        <v>25.028859369999999</v>
      </c>
      <c r="U11" s="11">
        <f>SUMIFS('Data and Calcs'!W$3:W$14,'Data and Calcs'!$C$3:$C$14,$A11,'Data and Calcs'!$D$3:$D$14,$B11)</f>
        <v>25.316870829999999</v>
      </c>
      <c r="V11" s="11">
        <f>SUMIFS('Data and Calcs'!X$3:X$14,'Data and Calcs'!$C$3:$C$14,$A11,'Data and Calcs'!$D$3:$D$14,$B11)</f>
        <v>25.01054766</v>
      </c>
      <c r="W11" s="11">
        <f>SUMIFS('Data and Calcs'!Y$3:Y$14,'Data and Calcs'!$C$3:$C$14,$A11,'Data and Calcs'!$D$3:$D$14,$B11)</f>
        <v>25.269748759999999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W11"/>
  <sheetViews>
    <sheetView zoomScale="85" zoomScaleNormal="85" workbookViewId="0">
      <selection activeCell="Q11" sqref="Q11"/>
    </sheetView>
  </sheetViews>
  <sheetFormatPr defaultRowHeight="14.4" x14ac:dyDescent="0.3"/>
  <cols>
    <col min="1" max="1" width="17.44140625" bestFit="1" customWidth="1"/>
    <col min="3" max="3" width="9.77734375" bestFit="1" customWidth="1"/>
  </cols>
  <sheetData>
    <row r="2" spans="1:23" x14ac:dyDescent="0.35"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8">
        <v>2026</v>
      </c>
      <c r="J2" s="8">
        <v>2027</v>
      </c>
      <c r="K2" s="8">
        <v>2028</v>
      </c>
      <c r="L2" s="8">
        <v>2029</v>
      </c>
      <c r="M2" s="8">
        <v>2030</v>
      </c>
      <c r="N2" s="8">
        <v>2031</v>
      </c>
      <c r="O2" s="8">
        <v>2032</v>
      </c>
      <c r="P2" s="8">
        <v>2033</v>
      </c>
      <c r="Q2" s="8">
        <v>2034</v>
      </c>
      <c r="R2" s="8">
        <v>2035</v>
      </c>
      <c r="S2" s="8">
        <v>2036</v>
      </c>
      <c r="T2" s="8">
        <v>2037</v>
      </c>
      <c r="U2" s="8">
        <v>2038</v>
      </c>
      <c r="V2" s="8">
        <v>2039</v>
      </c>
      <c r="W2" s="8">
        <v>2040</v>
      </c>
    </row>
    <row r="3" spans="1:23" x14ac:dyDescent="0.35">
      <c r="A3" s="14" t="s">
        <v>50</v>
      </c>
      <c r="B3" s="14" t="s">
        <v>2</v>
      </c>
      <c r="C3" s="9">
        <f>SUMIFS('Data and Calcs'!E$3:E$14,'Data and Calcs'!$C$3:$C$14,'Policy of 100% SCC'!$A3,'Data and Calcs'!$D$3:$D$14,'Policy of 100% SCC'!$B3)</f>
        <v>0.55125337783667339</v>
      </c>
      <c r="D3" s="9">
        <f>SUMIFS('Data and Calcs'!F$3:F$14,'Data and Calcs'!$C$3:$C$14,'Policy of 100% SCC'!$A3,'Data and Calcs'!$D$3:$D$14,'Policy of 100% SCC'!$B3)</f>
        <v>0.71740618029187719</v>
      </c>
      <c r="E3" s="9">
        <f>SUMIFS('Data and Calcs'!G$3:G$14,'Data and Calcs'!$C$3:$C$14,'Policy of 100% SCC'!$A3,'Data and Calcs'!$D$3:$D$14,'Policy of 100% SCC'!$B3)</f>
        <v>0.71824748552169138</v>
      </c>
      <c r="F3" s="9">
        <f>SUMIFS('Data and Calcs'!H$3:H$14,'Data and Calcs'!$C$3:$C$14,'Policy of 100% SCC'!$A3,'Data and Calcs'!$D$3:$D$14,'Policy of 100% SCC'!$B3)</f>
        <v>0.71497300832277499</v>
      </c>
      <c r="G3" s="9">
        <f>SUMIFS('Data and Calcs'!I$3:I$14,'Data and Calcs'!$C$3:$C$14,'Policy of 100% SCC'!$A3,'Data and Calcs'!$D$3:$D$14,'Policy of 100% SCC'!$B3)</f>
        <v>0.69555078684065719</v>
      </c>
      <c r="H3" s="9">
        <f>SUMIFS('Data and Calcs'!J$3:J$14,'Data and Calcs'!$C$3:$C$14,'Policy of 100% SCC'!$A3,'Data and Calcs'!$D$3:$D$14,'Policy of 100% SCC'!$B3)</f>
        <v>0.68472012169245478</v>
      </c>
      <c r="I3" s="9">
        <f>SUMIFS('Data and Calcs'!K$3:K$14,'Data and Calcs'!$C$3:$C$14,'Policy of 100% SCC'!$A3,'Data and Calcs'!$D$3:$D$14,'Policy of 100% SCC'!$B3)</f>
        <v>0.66756698799365766</v>
      </c>
      <c r="J3" s="9">
        <f>SUMIFS('Data and Calcs'!L$3:L$14,'Data and Calcs'!$C$3:$C$14,'Policy of 100% SCC'!$A3,'Data and Calcs'!$D$3:$D$14,'Policy of 100% SCC'!$B3)</f>
        <v>0.64873304052693059</v>
      </c>
      <c r="K3" s="9">
        <f>SUMIFS('Data and Calcs'!M$3:M$14,'Data and Calcs'!$C$3:$C$14,'Policy of 100% SCC'!$A3,'Data and Calcs'!$D$3:$D$14,'Policy of 100% SCC'!$B3)</f>
        <v>0.64585611059846648</v>
      </c>
      <c r="L3" s="9">
        <f>SUMIFS('Data and Calcs'!N$3:N$14,'Data and Calcs'!$C$3:$C$14,'Policy of 100% SCC'!$A3,'Data and Calcs'!$D$3:$D$14,'Policy of 100% SCC'!$B3)</f>
        <v>0.64636332077701841</v>
      </c>
      <c r="M3" s="9">
        <f>SUMIFS('Data and Calcs'!O$3:O$14,'Data and Calcs'!$C$3:$C$14,'Policy of 100% SCC'!$A3,'Data and Calcs'!$D$3:$D$14,'Policy of 100% SCC'!$B3)</f>
        <v>0.65452673784793558</v>
      </c>
      <c r="N3" s="9">
        <f>SUMIFS('Data and Calcs'!P$3:P$14,'Data and Calcs'!$C$3:$C$14,'Policy of 100% SCC'!$A3,'Data and Calcs'!$D$3:$D$14,'Policy of 100% SCC'!$B3)</f>
        <v>0.65132414973910657</v>
      </c>
      <c r="O3" s="9">
        <f>SUMIFS('Data and Calcs'!Q$3:Q$14,'Data and Calcs'!$C$3:$C$14,'Policy of 100% SCC'!$A3,'Data and Calcs'!$D$3:$D$14,'Policy of 100% SCC'!$B3)</f>
        <v>0.65407934200906703</v>
      </c>
      <c r="P3" s="9">
        <f>SUMIFS('Data and Calcs'!R$3:R$14,'Data and Calcs'!$C$3:$C$14,'Policy of 100% SCC'!$A3,'Data and Calcs'!$D$3:$D$14,'Policy of 100% SCC'!$B3)</f>
        <v>0.65344523924841535</v>
      </c>
      <c r="Q3" s="9">
        <f>SUMIFS('Data and Calcs'!S$3:S$14,'Data and Calcs'!$C$3:$C$14,'Policy of 100% SCC'!$A3,'Data and Calcs'!$D$3:$D$14,'Policy of 100% SCC'!$B3)</f>
        <v>0.65427831948614568</v>
      </c>
      <c r="R3" s="9">
        <f>SUMIFS('Data and Calcs'!T$3:T$14,'Data and Calcs'!$C$3:$C$14,'Policy of 100% SCC'!$A3,'Data and Calcs'!$D$3:$D$14,'Policy of 100% SCC'!$B3)</f>
        <v>0.65621379917242917</v>
      </c>
      <c r="S3" s="9">
        <f>SUMIFS('Data and Calcs'!U$3:U$14,'Data and Calcs'!$C$3:$C$14,'Policy of 100% SCC'!$A3,'Data and Calcs'!$D$3:$D$14,'Policy of 100% SCC'!$B3)</f>
        <v>0.65652135071353201</v>
      </c>
      <c r="T3" s="9">
        <f>SUMIFS('Data and Calcs'!V$3:V$14,'Data and Calcs'!$C$3:$C$14,'Policy of 100% SCC'!$A3,'Data and Calcs'!$D$3:$D$14,'Policy of 100% SCC'!$B3)</f>
        <v>0.65913812972191721</v>
      </c>
      <c r="U3" s="9">
        <f>SUMIFS('Data and Calcs'!W$3:W$14,'Data and Calcs'!$C$3:$C$14,'Policy of 100% SCC'!$A3,'Data and Calcs'!$D$3:$D$14,'Policy of 100% SCC'!$B3)</f>
        <v>0.65736507707706848</v>
      </c>
      <c r="V3" s="9">
        <f>SUMIFS('Data and Calcs'!X$3:X$14,'Data and Calcs'!$C$3:$C$14,'Policy of 100% SCC'!$A3,'Data and Calcs'!$D$3:$D$14,'Policy of 100% SCC'!$B3)</f>
        <v>0.66088063130295904</v>
      </c>
      <c r="W3" s="9">
        <f>SUMIFS('Data and Calcs'!Y$3:Y$14,'Data and Calcs'!$C$3:$C$14,'Policy of 100% SCC'!$A3,'Data and Calcs'!$D$3:$D$14,'Policy of 100% SCC'!$B3)</f>
        <v>0.66240524363943709</v>
      </c>
    </row>
    <row r="4" spans="1:23" x14ac:dyDescent="0.35">
      <c r="A4" s="14" t="s">
        <v>50</v>
      </c>
      <c r="B4" s="14" t="s">
        <v>4</v>
      </c>
      <c r="C4" s="10">
        <f>SUMIFS('Data and Calcs'!E$3:E$14,'Data and Calcs'!$C$3:$C$14,'Policy of 100% SCC'!$A4,'Data and Calcs'!$D$3:$D$14,'Policy of 100% SCC'!$B4)</f>
        <v>5.40471545208639</v>
      </c>
      <c r="D4" s="10">
        <f>SUMIFS('Data and Calcs'!F$3:F$14,'Data and Calcs'!$C$3:$C$14,'Policy of 100% SCC'!$A4,'Data and Calcs'!$D$3:$D$14,'Policy of 100% SCC'!$B4)</f>
        <v>4.9909348177656705</v>
      </c>
      <c r="E4" s="10">
        <f>SUMIFS('Data and Calcs'!G$3:G$14,'Data and Calcs'!$C$3:$C$14,'Policy of 100% SCC'!$A4,'Data and Calcs'!$D$3:$D$14,'Policy of 100% SCC'!$B4)</f>
        <v>4.1943883223382201</v>
      </c>
      <c r="F4" s="10">
        <f>SUMIFS('Data and Calcs'!H$3:H$14,'Data and Calcs'!$C$3:$C$14,'Policy of 100% SCC'!$A4,'Data and Calcs'!$D$3:$D$14,'Policy of 100% SCC'!$B4)</f>
        <v>4.0092723195170201</v>
      </c>
      <c r="G4" s="10">
        <f>SUMIFS('Data and Calcs'!I$3:I$14,'Data and Calcs'!$C$3:$C$14,'Policy of 100% SCC'!$A4,'Data and Calcs'!$D$3:$D$14,'Policy of 100% SCC'!$B4)</f>
        <v>3.7730201564632102</v>
      </c>
      <c r="H4" s="10">
        <f>SUMIFS('Data and Calcs'!J$3:J$14,'Data and Calcs'!$C$3:$C$14,'Policy of 100% SCC'!$A4,'Data and Calcs'!$D$3:$D$14,'Policy of 100% SCC'!$B4)</f>
        <v>4.02926790568144</v>
      </c>
      <c r="I4" s="10">
        <f>SUMIFS('Data and Calcs'!K$3:K$14,'Data and Calcs'!$C$3:$C$14,'Policy of 100% SCC'!$A4,'Data and Calcs'!$D$3:$D$14,'Policy of 100% SCC'!$B4)</f>
        <v>5.0105478118135496</v>
      </c>
      <c r="J4" s="10">
        <f>SUMIFS('Data and Calcs'!L$3:L$14,'Data and Calcs'!$C$3:$C$14,'Policy of 100% SCC'!$A4,'Data and Calcs'!$D$3:$D$14,'Policy of 100% SCC'!$B4)</f>
        <v>5.1188522385147097</v>
      </c>
      <c r="K4" s="10">
        <f>SUMIFS('Data and Calcs'!M$3:M$14,'Data and Calcs'!$C$3:$C$14,'Policy of 100% SCC'!$A4,'Data and Calcs'!$D$3:$D$14,'Policy of 100% SCC'!$B4)</f>
        <v>5.4098598720346498</v>
      </c>
      <c r="L4" s="10">
        <f>SUMIFS('Data and Calcs'!N$3:N$14,'Data and Calcs'!$C$3:$C$14,'Policy of 100% SCC'!$A4,'Data and Calcs'!$D$3:$D$14,'Policy of 100% SCC'!$B4)</f>
        <v>5.4212792001770591</v>
      </c>
      <c r="M4" s="10">
        <f>SUMIFS('Data and Calcs'!O$3:O$14,'Data and Calcs'!$C$3:$C$14,'Policy of 100% SCC'!$A4,'Data and Calcs'!$D$3:$D$14,'Policy of 100% SCC'!$B4)</f>
        <v>5.2205196580692803</v>
      </c>
      <c r="N4" s="10">
        <f>SUMIFS('Data and Calcs'!P$3:P$14,'Data and Calcs'!$C$3:$C$14,'Policy of 100% SCC'!$A4,'Data and Calcs'!$D$3:$D$14,'Policy of 100% SCC'!$B4)</f>
        <v>5.38686325692992</v>
      </c>
      <c r="O4" s="10">
        <f>SUMIFS('Data and Calcs'!Q$3:Q$14,'Data and Calcs'!$C$3:$C$14,'Policy of 100% SCC'!$A4,'Data and Calcs'!$D$3:$D$14,'Policy of 100% SCC'!$B4)</f>
        <v>5.5429697276667103</v>
      </c>
      <c r="P4" s="10">
        <f>SUMIFS('Data and Calcs'!R$3:R$14,'Data and Calcs'!$C$3:$C$14,'Policy of 100% SCC'!$A4,'Data and Calcs'!$D$3:$D$14,'Policy of 100% SCC'!$B4)</f>
        <v>5.6629817736791903</v>
      </c>
      <c r="Q4" s="10">
        <f>SUMIFS('Data and Calcs'!S$3:S$14,'Data and Calcs'!$C$3:$C$14,'Policy of 100% SCC'!$A4,'Data and Calcs'!$D$3:$D$14,'Policy of 100% SCC'!$B4)</f>
        <v>5.63444930368866</v>
      </c>
      <c r="R4" s="10">
        <f>SUMIFS('Data and Calcs'!T$3:T$14,'Data and Calcs'!$C$3:$C$14,'Policy of 100% SCC'!$A4,'Data and Calcs'!$D$3:$D$14,'Policy of 100% SCC'!$B4)</f>
        <v>5.8542459569813996</v>
      </c>
      <c r="S4" s="10">
        <f>SUMIFS('Data and Calcs'!U$3:U$14,'Data and Calcs'!$C$3:$C$14,'Policy of 100% SCC'!$A4,'Data and Calcs'!$D$3:$D$14,'Policy of 100% SCC'!$B4)</f>
        <v>6.2036060087328098</v>
      </c>
      <c r="T4" s="10">
        <f>SUMIFS('Data and Calcs'!V$3:V$14,'Data and Calcs'!$C$3:$C$14,'Policy of 100% SCC'!$A4,'Data and Calcs'!$D$3:$D$14,'Policy of 100% SCC'!$B4)</f>
        <v>6.3618810880416508</v>
      </c>
      <c r="U4" s="10">
        <f>SUMIFS('Data and Calcs'!W$3:W$14,'Data and Calcs'!$C$3:$C$14,'Policy of 100% SCC'!$A4,'Data and Calcs'!$D$3:$D$14,'Policy of 100% SCC'!$B4)</f>
        <v>6.0897307937548995</v>
      </c>
      <c r="V4" s="10">
        <f>SUMIFS('Data and Calcs'!X$3:X$14,'Data and Calcs'!$C$3:$C$14,'Policy of 100% SCC'!$A4,'Data and Calcs'!$D$3:$D$14,'Policy of 100% SCC'!$B4)</f>
        <v>6.3538813110360186</v>
      </c>
      <c r="W4" s="10">
        <f>SUMIFS('Data and Calcs'!Y$3:Y$14,'Data and Calcs'!$C$3:$C$14,'Policy of 100% SCC'!$A4,'Data and Calcs'!$D$3:$D$14,'Policy of 100% SCC'!$B4)</f>
        <v>6.7362136381289108</v>
      </c>
    </row>
    <row r="5" spans="1:23" x14ac:dyDescent="0.35">
      <c r="A5" s="14" t="s">
        <v>50</v>
      </c>
      <c r="B5" s="14" t="s">
        <v>53</v>
      </c>
      <c r="C5" s="11">
        <f>SUMIFS('Data and Calcs'!E$3:E$14,'Data and Calcs'!$C$3:$C$14,'Policy of 100% SCC'!$A5,'Data and Calcs'!$D$3:$D$14,'Policy of 100% SCC'!$B5)</f>
        <v>656.68125537551396</v>
      </c>
      <c r="D5" s="11">
        <f>SUMIFS('Data and Calcs'!F$3:F$14,'Data and Calcs'!$C$3:$C$14,'Policy of 100% SCC'!$A5,'Data and Calcs'!$D$3:$D$14,'Policy of 100% SCC'!$B5)</f>
        <v>512.12759930334619</v>
      </c>
      <c r="E5" s="11">
        <f>SUMIFS('Data and Calcs'!G$3:G$14,'Data and Calcs'!$C$3:$C$14,'Policy of 100% SCC'!$A5,'Data and Calcs'!$D$3:$D$14,'Policy of 100% SCC'!$B5)</f>
        <v>498.68671581913605</v>
      </c>
      <c r="F5" s="11">
        <f>SUMIFS('Data and Calcs'!H$3:H$14,'Data and Calcs'!$C$3:$C$14,'Policy of 100% SCC'!$A5,'Data and Calcs'!$D$3:$D$14,'Policy of 100% SCC'!$B5)</f>
        <v>479.21304136654169</v>
      </c>
      <c r="G5" s="11">
        <f>SUMIFS('Data and Calcs'!I$3:I$14,'Data and Calcs'!$C$3:$C$14,'Policy of 100% SCC'!$A5,'Data and Calcs'!$D$3:$D$14,'Policy of 100% SCC'!$B5)</f>
        <v>486.71871277934383</v>
      </c>
      <c r="H5" s="11">
        <f>SUMIFS('Data and Calcs'!J$3:J$14,'Data and Calcs'!$C$3:$C$14,'Policy of 100% SCC'!$A5,'Data and Calcs'!$D$3:$D$14,'Policy of 100% SCC'!$B5)</f>
        <v>480.30365405198904</v>
      </c>
      <c r="I5" s="11">
        <f>SUMIFS('Data and Calcs'!K$3:K$14,'Data and Calcs'!$C$3:$C$14,'Policy of 100% SCC'!$A5,'Data and Calcs'!$D$3:$D$14,'Policy of 100% SCC'!$B5)</f>
        <v>478.97671903634256</v>
      </c>
      <c r="J5" s="11">
        <f>SUMIFS('Data and Calcs'!L$3:L$14,'Data and Calcs'!$C$3:$C$14,'Policy of 100% SCC'!$A5,'Data and Calcs'!$D$3:$D$14,'Policy of 100% SCC'!$B5)</f>
        <v>474.97688906731543</v>
      </c>
      <c r="K5" s="11">
        <f>SUMIFS('Data and Calcs'!M$3:M$14,'Data and Calcs'!$C$3:$C$14,'Policy of 100% SCC'!$A5,'Data and Calcs'!$D$3:$D$14,'Policy of 100% SCC'!$B5)</f>
        <v>468.81805113664143</v>
      </c>
      <c r="L5" s="11">
        <f>SUMIFS('Data and Calcs'!N$3:N$14,'Data and Calcs'!$C$3:$C$14,'Policy of 100% SCC'!$A5,'Data and Calcs'!$D$3:$D$14,'Policy of 100% SCC'!$B5)</f>
        <v>462.89653358675321</v>
      </c>
      <c r="M5" s="11">
        <f>SUMIFS('Data and Calcs'!O$3:O$14,'Data and Calcs'!$C$3:$C$14,'Policy of 100% SCC'!$A5,'Data and Calcs'!$D$3:$D$14,'Policy of 100% SCC'!$B5)</f>
        <v>446.86199469224357</v>
      </c>
      <c r="N5" s="11">
        <f>SUMIFS('Data and Calcs'!P$3:P$14,'Data and Calcs'!$C$3:$C$14,'Policy of 100% SCC'!$A5,'Data and Calcs'!$D$3:$D$14,'Policy of 100% SCC'!$B5)</f>
        <v>439.13921257947607</v>
      </c>
      <c r="O5" s="11">
        <f>SUMIFS('Data and Calcs'!Q$3:Q$14,'Data and Calcs'!$C$3:$C$14,'Policy of 100% SCC'!$A5,'Data and Calcs'!$D$3:$D$14,'Policy of 100% SCC'!$B5)</f>
        <v>429.00052882419982</v>
      </c>
      <c r="P5" s="11">
        <f>SUMIFS('Data and Calcs'!R$3:R$14,'Data and Calcs'!$C$3:$C$14,'Policy of 100% SCC'!$A5,'Data and Calcs'!$D$3:$D$14,'Policy of 100% SCC'!$B5)</f>
        <v>423.13593546942195</v>
      </c>
      <c r="Q5" s="11">
        <f>SUMIFS('Data and Calcs'!S$3:S$14,'Data and Calcs'!$C$3:$C$14,'Policy of 100% SCC'!$A5,'Data and Calcs'!$D$3:$D$14,'Policy of 100% SCC'!$B5)</f>
        <v>415.82888947763939</v>
      </c>
      <c r="R5" s="11">
        <f>SUMIFS('Data and Calcs'!T$3:T$14,'Data and Calcs'!$C$3:$C$14,'Policy of 100% SCC'!$A5,'Data and Calcs'!$D$3:$D$14,'Policy of 100% SCC'!$B5)</f>
        <v>407.72010726212426</v>
      </c>
      <c r="S5" s="11">
        <f>SUMIFS('Data and Calcs'!U$3:U$14,'Data and Calcs'!$C$3:$C$14,'Policy of 100% SCC'!$A5,'Data and Calcs'!$D$3:$D$14,'Policy of 100% SCC'!$B5)</f>
        <v>402.14541171354438</v>
      </c>
      <c r="T5" s="11">
        <f>SUMIFS('Data and Calcs'!V$3:V$14,'Data and Calcs'!$C$3:$C$14,'Policy of 100% SCC'!$A5,'Data and Calcs'!$D$3:$D$14,'Policy of 100% SCC'!$B5)</f>
        <v>395.93052880171808</v>
      </c>
      <c r="U5" s="11">
        <f>SUMIFS('Data and Calcs'!W$3:W$14,'Data and Calcs'!$C$3:$C$14,'Policy of 100% SCC'!$A5,'Data and Calcs'!$D$3:$D$14,'Policy of 100% SCC'!$B5)</f>
        <v>394.04157827603694</v>
      </c>
      <c r="V5" s="11">
        <f>SUMIFS('Data and Calcs'!X$3:X$14,'Data and Calcs'!$C$3:$C$14,'Policy of 100% SCC'!$A5,'Data and Calcs'!$D$3:$D$14,'Policy of 100% SCC'!$B5)</f>
        <v>387.78223148519106</v>
      </c>
      <c r="W5" s="11">
        <f>SUMIFS('Data and Calcs'!Y$3:Y$14,'Data and Calcs'!$C$3:$C$14,'Policy of 100% SCC'!$A5,'Data and Calcs'!$D$3:$D$14,'Policy of 100% SCC'!$B5)</f>
        <v>380.38430848459797</v>
      </c>
    </row>
    <row r="6" spans="1:23" x14ac:dyDescent="0.35">
      <c r="A6" s="14" t="s">
        <v>50</v>
      </c>
      <c r="B6" s="14" t="s">
        <v>52</v>
      </c>
      <c r="C6" s="11">
        <f>SUMIFS('Data and Calcs'!E$3:E$14,'Data and Calcs'!$C$3:$C$14,'Policy of 100% SCC'!$A6,'Data and Calcs'!$D$3:$D$14,'Policy of 100% SCC'!$B6)</f>
        <v>25.079931599999998</v>
      </c>
      <c r="D6" s="11">
        <f>SUMIFS('Data and Calcs'!F$3:F$14,'Data and Calcs'!$C$3:$C$14,'Policy of 100% SCC'!$A6,'Data and Calcs'!$D$3:$D$14,'Policy of 100% SCC'!$B6)</f>
        <v>25.535733820000001</v>
      </c>
      <c r="E6" s="11">
        <f>SUMIFS('Data and Calcs'!G$3:G$14,'Data and Calcs'!$C$3:$C$14,'Policy of 100% SCC'!$A6,'Data and Calcs'!$D$3:$D$14,'Policy of 100% SCC'!$B6)</f>
        <v>25.047372129999999</v>
      </c>
      <c r="F6" s="11">
        <f>SUMIFS('Data and Calcs'!H$3:H$14,'Data and Calcs'!$C$3:$C$14,'Policy of 100% SCC'!$A6,'Data and Calcs'!$D$3:$D$14,'Policy of 100% SCC'!$B6)</f>
        <v>25.228549610000002</v>
      </c>
      <c r="G6" s="11">
        <f>SUMIFS('Data and Calcs'!I$3:I$14,'Data and Calcs'!$C$3:$C$14,'Policy of 100% SCC'!$A6,'Data and Calcs'!$D$3:$D$14,'Policy of 100% SCC'!$B6)</f>
        <v>25.120869930000001</v>
      </c>
      <c r="H6" s="11">
        <f>SUMIFS('Data and Calcs'!J$3:J$14,'Data and Calcs'!$C$3:$C$14,'Policy of 100% SCC'!$A6,'Data and Calcs'!$D$3:$D$14,'Policy of 100% SCC'!$B6)</f>
        <v>25.042660789999999</v>
      </c>
      <c r="I6" s="11">
        <f>SUMIFS('Data and Calcs'!K$3:K$14,'Data and Calcs'!$C$3:$C$14,'Policy of 100% SCC'!$A6,'Data and Calcs'!$D$3:$D$14,'Policy of 100% SCC'!$B6)</f>
        <v>25.039764859999998</v>
      </c>
      <c r="J6" s="11">
        <f>SUMIFS('Data and Calcs'!L$3:L$14,'Data and Calcs'!$C$3:$C$14,'Policy of 100% SCC'!$A6,'Data and Calcs'!$D$3:$D$14,'Policy of 100% SCC'!$B6)</f>
        <v>25.0579307</v>
      </c>
      <c r="K6" s="11">
        <f>SUMIFS('Data and Calcs'!M$3:M$14,'Data and Calcs'!$C$3:$C$14,'Policy of 100% SCC'!$A6,'Data and Calcs'!$D$3:$D$14,'Policy of 100% SCC'!$B6)</f>
        <v>25.0580158</v>
      </c>
      <c r="L6" s="11">
        <f>SUMIFS('Data and Calcs'!N$3:N$14,'Data and Calcs'!$C$3:$C$14,'Policy of 100% SCC'!$A6,'Data and Calcs'!$D$3:$D$14,'Policy of 100% SCC'!$B6)</f>
        <v>25.04155708</v>
      </c>
      <c r="M6" s="11">
        <f>SUMIFS('Data and Calcs'!O$3:O$14,'Data and Calcs'!$C$3:$C$14,'Policy of 100% SCC'!$A6,'Data and Calcs'!$D$3:$D$14,'Policy of 100% SCC'!$B6)</f>
        <v>25.04829543</v>
      </c>
      <c r="N6" s="11">
        <f>SUMIFS('Data and Calcs'!P$3:P$14,'Data and Calcs'!$C$3:$C$14,'Policy of 100% SCC'!$A6,'Data and Calcs'!$D$3:$D$14,'Policy of 100% SCC'!$B6)</f>
        <v>25.051178799999999</v>
      </c>
      <c r="O6" s="11">
        <f>SUMIFS('Data and Calcs'!Q$3:Q$14,'Data and Calcs'!$C$3:$C$14,'Policy of 100% SCC'!$A6,'Data and Calcs'!$D$3:$D$14,'Policy of 100% SCC'!$B6)</f>
        <v>25.038558569999999</v>
      </c>
      <c r="P6" s="11">
        <f>SUMIFS('Data and Calcs'!R$3:R$14,'Data and Calcs'!$C$3:$C$14,'Policy of 100% SCC'!$A6,'Data and Calcs'!$D$3:$D$14,'Policy of 100% SCC'!$B6)</f>
        <v>25.014762789999999</v>
      </c>
      <c r="Q6" s="11">
        <f>SUMIFS('Data and Calcs'!S$3:S$14,'Data and Calcs'!$C$3:$C$14,'Policy of 100% SCC'!$A6,'Data and Calcs'!$D$3:$D$14,'Policy of 100% SCC'!$B6)</f>
        <v>25.005361539999999</v>
      </c>
      <c r="R6" s="11">
        <f>SUMIFS('Data and Calcs'!T$3:T$14,'Data and Calcs'!$C$3:$C$14,'Policy of 100% SCC'!$A6,'Data and Calcs'!$D$3:$D$14,'Policy of 100% SCC'!$B6)</f>
        <v>25.037933840000001</v>
      </c>
      <c r="S6" s="11">
        <f>SUMIFS('Data and Calcs'!U$3:U$14,'Data and Calcs'!$C$3:$C$14,'Policy of 100% SCC'!$A6,'Data and Calcs'!$D$3:$D$14,'Policy of 100% SCC'!$B6)</f>
        <v>25.048859950000001</v>
      </c>
      <c r="T6" s="11">
        <f>SUMIFS('Data and Calcs'!V$3:V$14,'Data and Calcs'!$C$3:$C$14,'Policy of 100% SCC'!$A6,'Data and Calcs'!$D$3:$D$14,'Policy of 100% SCC'!$B6)</f>
        <v>25.028859369999999</v>
      </c>
      <c r="U6" s="11">
        <f>SUMIFS('Data and Calcs'!W$3:W$14,'Data and Calcs'!$C$3:$C$14,'Policy of 100% SCC'!$A6,'Data and Calcs'!$D$3:$D$14,'Policy of 100% SCC'!$B6)</f>
        <v>25.038527630000001</v>
      </c>
      <c r="V6" s="11">
        <f>SUMIFS('Data and Calcs'!X$3:X$14,'Data and Calcs'!$C$3:$C$14,'Policy of 100% SCC'!$A6,'Data and Calcs'!$D$3:$D$14,'Policy of 100% SCC'!$B6)</f>
        <v>25.048982049999999</v>
      </c>
      <c r="W6" s="11">
        <f>SUMIFS('Data and Calcs'!Y$3:Y$14,'Data and Calcs'!$C$3:$C$14,'Policy of 100% SCC'!$A6,'Data and Calcs'!$D$3:$D$14,'Policy of 100% SCC'!$B6)</f>
        <v>25.009511320000001</v>
      </c>
    </row>
    <row r="8" spans="1:23" x14ac:dyDescent="0.35">
      <c r="A8" s="14" t="s">
        <v>50</v>
      </c>
      <c r="B8" s="14" t="s">
        <v>2</v>
      </c>
      <c r="C8" s="9">
        <f>SUMIFS('Data and Calcs'!E$30:E$41,'Data and Calcs'!$C$3:$C$14,'Policy of 100% SCC'!$A8,'Data and Calcs'!$D$3:$D$14,'Policy of 100% SCC'!$B8)</f>
        <v>0.61569238554888206</v>
      </c>
      <c r="D8" s="9">
        <f>SUMIFS('Data and Calcs'!F$30:F$41,'Data and Calcs'!$C$3:$C$14,'Policy of 100% SCC'!$A8,'Data and Calcs'!$D$3:$D$14,'Policy of 100% SCC'!$B8)</f>
        <v>0.99806388374789257</v>
      </c>
      <c r="E8" s="9">
        <f>SUMIFS('Data and Calcs'!G$30:G$41,'Data and Calcs'!$C$3:$C$14,'Policy of 100% SCC'!$A8,'Data and Calcs'!$D$3:$D$14,'Policy of 100% SCC'!$B8)</f>
        <v>1</v>
      </c>
      <c r="F8" s="9">
        <f>SUMIFS('Data and Calcs'!H$30:H$41,'Data and Calcs'!$C$3:$C$14,'Policy of 100% SCC'!$A8,'Data and Calcs'!$D$3:$D$14,'Policy of 100% SCC'!$B8)</f>
        <v>0.99246436572921648</v>
      </c>
      <c r="G8" s="9">
        <f>SUMIFS('Data and Calcs'!I$30:I$41,'Data and Calcs'!$C$3:$C$14,'Policy of 100% SCC'!$A8,'Data and Calcs'!$D$3:$D$14,'Policy of 100% SCC'!$B8)</f>
        <v>0.94776753355587628</v>
      </c>
      <c r="H8" s="9">
        <f>SUMIFS('Data and Calcs'!J$30:J$41,'Data and Calcs'!$C$3:$C$14,'Policy of 100% SCC'!$A8,'Data and Calcs'!$D$3:$D$14,'Policy of 100% SCC'!$B8)</f>
        <v>0.92284265959639855</v>
      </c>
      <c r="I8" s="9">
        <f>SUMIFS('Data and Calcs'!K$30:K$41,'Data and Calcs'!$C$3:$C$14,'Policy of 100% SCC'!$A8,'Data and Calcs'!$D$3:$D$14,'Policy of 100% SCC'!$B8)</f>
        <v>0.88336773450155803</v>
      </c>
      <c r="J8" s="9">
        <f>SUMIFS('Data and Calcs'!L$30:L$41,'Data and Calcs'!$C$3:$C$14,'Policy of 100% SCC'!$A8,'Data and Calcs'!$D$3:$D$14,'Policy of 100% SCC'!$B8)</f>
        <v>0.84002471167294535</v>
      </c>
      <c r="K8" s="9">
        <f>SUMIFS('Data and Calcs'!M$30:M$41,'Data and Calcs'!$C$3:$C$14,'Policy of 100% SCC'!$A8,'Data and Calcs'!$D$3:$D$14,'Policy of 100% SCC'!$B8)</f>
        <v>0.83340396263528171</v>
      </c>
      <c r="L8" s="9">
        <f>SUMIFS('Data and Calcs'!N$30:N$41,'Data and Calcs'!$C$3:$C$14,'Policy of 100% SCC'!$A8,'Data and Calcs'!$D$3:$D$14,'Policy of 100% SCC'!$B8)</f>
        <v>0.83457121779444154</v>
      </c>
      <c r="M8" s="9">
        <f>SUMIFS('Data and Calcs'!O$30:O$41,'Data and Calcs'!$C$3:$C$14,'Policy of 100% SCC'!$A8,'Data and Calcs'!$D$3:$D$14,'Policy of 100% SCC'!$B8)</f>
        <v>0.85335788867633378</v>
      </c>
      <c r="N8" s="9">
        <f>SUMIFS('Data and Calcs'!P$30:P$41,'Data and Calcs'!$C$3:$C$14,'Policy of 100% SCC'!$A8,'Data and Calcs'!$D$3:$D$14,'Policy of 100% SCC'!$B8)</f>
        <v>0.84598769452256717</v>
      </c>
      <c r="O8" s="9">
        <f>SUMIFS('Data and Calcs'!Q$30:Q$41,'Data and Calcs'!$C$3:$C$14,'Policy of 100% SCC'!$A8,'Data and Calcs'!$D$3:$D$14,'Policy of 100% SCC'!$B8)</f>
        <v>0.85232828571647823</v>
      </c>
      <c r="P8" s="9">
        <f>SUMIFS('Data and Calcs'!R$30:R$41,'Data and Calcs'!$C$3:$C$14,'Policy of 100% SCC'!$A8,'Data and Calcs'!$D$3:$D$14,'Policy of 100% SCC'!$B8)</f>
        <v>0.85086900956212097</v>
      </c>
      <c r="Q8" s="9">
        <f>SUMIFS('Data and Calcs'!S$30:S$41,'Data and Calcs'!$C$3:$C$14,'Policy of 100% SCC'!$A8,'Data and Calcs'!$D$3:$D$14,'Policy of 100% SCC'!$B8)</f>
        <v>0.85278619743926687</v>
      </c>
      <c r="R8" s="9">
        <f>SUMIFS('Data and Calcs'!T$30:T$41,'Data and Calcs'!$C$3:$C$14,'Policy of 100% SCC'!$A8,'Data and Calcs'!$D$3:$D$14,'Policy of 100% SCC'!$B8)</f>
        <v>0.85724036406445814</v>
      </c>
      <c r="S8" s="9">
        <f>SUMIFS('Data and Calcs'!U$30:U$41,'Data and Calcs'!$C$3:$C$14,'Policy of 100% SCC'!$A8,'Data and Calcs'!$D$3:$D$14,'Policy of 100% SCC'!$B8)</f>
        <v>0.85794813992984942</v>
      </c>
      <c r="T8" s="9">
        <f>SUMIFS('Data and Calcs'!V$30:V$41,'Data and Calcs'!$C$3:$C$14,'Policy of 100% SCC'!$A8,'Data and Calcs'!$D$3:$D$14,'Policy of 100% SCC'!$B8)</f>
        <v>0.86397019730779656</v>
      </c>
      <c r="U8" s="9">
        <f>SUMIFS('Data and Calcs'!W$30:W$41,'Data and Calcs'!$C$3:$C$14,'Policy of 100% SCC'!$A8,'Data and Calcs'!$D$3:$D$14,'Policy of 100% SCC'!$B8)</f>
        <v>0.85988982799606439</v>
      </c>
      <c r="V8" s="9">
        <f>SUMIFS('Data and Calcs'!X$30:X$41,'Data and Calcs'!$C$3:$C$14,'Policy of 100% SCC'!$A8,'Data and Calcs'!$D$3:$D$14,'Policy of 100% SCC'!$B8)</f>
        <v>0.8679802587109845</v>
      </c>
      <c r="W8" s="9">
        <f>SUMIFS('Data and Calcs'!Y$30:Y$41,'Data and Calcs'!$C$3:$C$14,'Policy of 100% SCC'!$A8,'Data and Calcs'!$D$3:$D$14,'Policy of 100% SCC'!$B8)</f>
        <v>0.87148888627944798</v>
      </c>
    </row>
    <row r="9" spans="1:23" x14ac:dyDescent="0.35">
      <c r="A9" s="14" t="s">
        <v>50</v>
      </c>
      <c r="B9" s="14" t="s">
        <v>4</v>
      </c>
      <c r="C9" s="9">
        <f>SUMIFS('Data and Calcs'!E$30:E$41,'Data and Calcs'!$C$3:$C$14,'Policy of 100% SCC'!$A9,'Data and Calcs'!$D$3:$D$14,'Policy of 100% SCC'!$B9)</f>
        <v>0.236891900074849</v>
      </c>
      <c r="D9" s="9">
        <f>SUMIFS('Data and Calcs'!F$30:F$41,'Data and Calcs'!$C$3:$C$14,'Policy of 100% SCC'!$A9,'Data and Calcs'!$D$3:$D$14,'Policy of 100% SCC'!$B9)</f>
        <v>0.33625239534850748</v>
      </c>
      <c r="E9" s="9">
        <f>SUMIFS('Data and Calcs'!G$30:G$41,'Data and Calcs'!$C$3:$C$14,'Policy of 100% SCC'!$A9,'Data and Calcs'!$D$3:$D$14,'Policy of 100% SCC'!$B9)</f>
        <v>0.58271947334871632</v>
      </c>
      <c r="F9" s="9">
        <f>SUMIFS('Data and Calcs'!H$30:H$41,'Data and Calcs'!$C$3:$C$14,'Policy of 100% SCC'!$A9,'Data and Calcs'!$D$3:$D$14,'Policy of 100% SCC'!$B9)</f>
        <v>0.65402252076951317</v>
      </c>
      <c r="G9" s="9">
        <f>SUMIFS('Data and Calcs'!I$30:I$41,'Data and Calcs'!$C$3:$C$14,'Policy of 100% SCC'!$A9,'Data and Calcs'!$D$3:$D$14,'Policy of 100% SCC'!$B9)</f>
        <v>0.75518499231094283</v>
      </c>
      <c r="H9" s="9">
        <f>SUMIFS('Data and Calcs'!J$30:J$41,'Data and Calcs'!$C$3:$C$14,'Policy of 100% SCC'!$A9,'Data and Calcs'!$D$3:$D$14,'Policy of 100% SCC'!$B9)</f>
        <v>0.64600498772813597</v>
      </c>
      <c r="I9" s="9">
        <f>SUMIFS('Data and Calcs'!K$30:K$41,'Data and Calcs'!$C$3:$C$14,'Policy of 100% SCC'!$A9,'Data and Calcs'!$D$3:$D$14,'Policy of 100% SCC'!$B9)</f>
        <v>0.33117226206576938</v>
      </c>
      <c r="J9" s="9">
        <f>SUMIFS('Data and Calcs'!L$30:L$41,'Data and Calcs'!$C$3:$C$14,'Policy of 100% SCC'!$A9,'Data and Calcs'!$D$3:$D$14,'Policy of 100% SCC'!$B9)</f>
        <v>0.30382041103080148</v>
      </c>
      <c r="K9" s="9">
        <f>SUMIFS('Data and Calcs'!M$30:M$41,'Data and Calcs'!$C$3:$C$14,'Policy of 100% SCC'!$A9,'Data and Calcs'!$D$3:$D$14,'Policy of 100% SCC'!$B9)</f>
        <v>0.23575223856189595</v>
      </c>
      <c r="L9" s="9">
        <f>SUMIFS('Data and Calcs'!N$30:N$41,'Data and Calcs'!$C$3:$C$14,'Policy of 100% SCC'!$A9,'Data and Calcs'!$D$3:$D$14,'Policy of 100% SCC'!$B9)</f>
        <v>0.23323020372507966</v>
      </c>
      <c r="M9" s="9">
        <f>SUMIFS('Data and Calcs'!O$30:O$41,'Data and Calcs'!$C$3:$C$14,'Policy of 100% SCC'!$A9,'Data and Calcs'!$D$3:$D$14,'Policy of 100% SCC'!$B9)</f>
        <v>0.27917739890982618</v>
      </c>
      <c r="N9" s="9">
        <f>SUMIFS('Data and Calcs'!P$30:P$41,'Data and Calcs'!$C$3:$C$14,'Policy of 100% SCC'!$A9,'Data and Calcs'!$D$3:$D$14,'Policy of 100% SCC'!$B9)</f>
        <v>0.2408636432600374</v>
      </c>
      <c r="O9" s="9">
        <f>SUMIFS('Data and Calcs'!Q$30:Q$41,'Data and Calcs'!$C$3:$C$14,'Policy of 100% SCC'!$A9,'Data and Calcs'!$D$3:$D$14,'Policy of 100% SCC'!$B9)</f>
        <v>0.20699944750983876</v>
      </c>
      <c r="P9" s="9">
        <f>SUMIFS('Data and Calcs'!R$30:R$41,'Data and Calcs'!$C$3:$C$14,'Policy of 100% SCC'!$A9,'Data and Calcs'!$D$3:$D$14,'Policy of 100% SCC'!$B9)</f>
        <v>0.18223460970784131</v>
      </c>
      <c r="Q9" s="9">
        <f>SUMIFS('Data and Calcs'!S$30:S$41,'Data and Calcs'!$C$3:$C$14,'Policy of 100% SCC'!$A9,'Data and Calcs'!$D$3:$D$14,'Policy of 100% SCC'!$B9)</f>
        <v>0.18802677635257414</v>
      </c>
      <c r="R9" s="9">
        <f>SUMIFS('Data and Calcs'!T$30:T$41,'Data and Calcs'!$C$3:$C$14,'Policy of 100% SCC'!$A9,'Data and Calcs'!$D$3:$D$14,'Policy of 100% SCC'!$B9)</f>
        <v>0.14486523417991853</v>
      </c>
      <c r="S9" s="9">
        <f>SUMIFS('Data and Calcs'!U$30:U$41,'Data and Calcs'!$C$3:$C$14,'Policy of 100% SCC'!$A9,'Data and Calcs'!$D$3:$D$14,'Policy of 100% SCC'!$B9)</f>
        <v>8.2555429588635862E-2</v>
      </c>
      <c r="T9" s="9">
        <f>SUMIFS('Data and Calcs'!V$30:V$41,'Data and Calcs'!$C$3:$C$14,'Policy of 100% SCC'!$A9,'Data and Calcs'!$D$3:$D$14,'Policy of 100% SCC'!$B9)</f>
        <v>5.6578901587642602E-2</v>
      </c>
      <c r="U9" s="9">
        <f>SUMIFS('Data and Calcs'!W$30:W$41,'Data and Calcs'!$C$3:$C$14,'Policy of 100% SCC'!$A9,'Data and Calcs'!$D$3:$D$14,'Policy of 100% SCC'!$B9)</f>
        <v>0.102080168098756</v>
      </c>
      <c r="V9" s="9">
        <f>SUMIFS('Data and Calcs'!X$30:X$41,'Data and Calcs'!$C$3:$C$14,'Policy of 100% SCC'!$A9,'Data and Calcs'!$D$3:$D$14,'Policy of 100% SCC'!$B9)</f>
        <v>5.7860793933775065E-2</v>
      </c>
      <c r="W9" s="9">
        <f>SUMIFS('Data and Calcs'!Y$30:Y$41,'Data and Calcs'!$C$3:$C$14,'Policy of 100% SCC'!$A9,'Data and Calcs'!$D$3:$D$14,'Policy of 100% SCC'!$B9)</f>
        <v>0</v>
      </c>
    </row>
    <row r="10" spans="1:23" x14ac:dyDescent="0.35">
      <c r="A10" s="14" t="s">
        <v>50</v>
      </c>
      <c r="B10" s="14" t="s">
        <v>53</v>
      </c>
      <c r="C10" s="9">
        <f>SUMIFS('Data and Calcs'!E$30:E$41,'Data and Calcs'!$C$3:$C$14,'Policy of 100% SCC'!$A10,'Data and Calcs'!$D$3:$D$14,'Policy of 100% SCC'!$B10)</f>
        <v>0.33960403875820905</v>
      </c>
      <c r="D10" s="9">
        <f>SUMIFS('Data and Calcs'!F$30:F$41,'Data and Calcs'!$C$3:$C$14,'Policy of 100% SCC'!$A10,'Data and Calcs'!$D$3:$D$14,'Policy of 100% SCC'!$B10)</f>
        <v>0.59623072440582858</v>
      </c>
      <c r="E10" s="9">
        <f>SUMIFS('Data and Calcs'!G$30:G$41,'Data and Calcs'!$C$3:$C$14,'Policy of 100% SCC'!$A10,'Data and Calcs'!$D$3:$D$14,'Policy of 100% SCC'!$B10)</f>
        <v>0.62765225751930909</v>
      </c>
      <c r="F10" s="9">
        <f>SUMIFS('Data and Calcs'!H$30:H$41,'Data and Calcs'!$C$3:$C$14,'Policy of 100% SCC'!$A10,'Data and Calcs'!$D$3:$D$14,'Policy of 100% SCC'!$B10)</f>
        <v>0.67630384471713234</v>
      </c>
      <c r="G10" s="9">
        <f>SUMIFS('Data and Calcs'!I$30:I$41,'Data and Calcs'!$C$3:$C$14,'Policy of 100% SCC'!$A10,'Data and Calcs'!$D$3:$D$14,'Policy of 100% SCC'!$B10)</f>
        <v>0.6570911442909575</v>
      </c>
      <c r="H10" s="9">
        <f>SUMIFS('Data and Calcs'!J$30:J$41,'Data and Calcs'!$C$3:$C$14,'Policy of 100% SCC'!$A10,'Data and Calcs'!$D$3:$D$14,'Policy of 100% SCC'!$B10)</f>
        <v>0.67347485374625193</v>
      </c>
      <c r="I10" s="9">
        <f>SUMIFS('Data and Calcs'!K$30:K$41,'Data and Calcs'!$C$3:$C$14,'Policy of 100% SCC'!$A10,'Data and Calcs'!$D$3:$D$14,'Policy of 100% SCC'!$B10)</f>
        <v>0.67691855044882299</v>
      </c>
      <c r="J10" s="9">
        <f>SUMIFS('Data and Calcs'!L$30:L$41,'Data and Calcs'!$C$3:$C$14,'Policy of 100% SCC'!$A10,'Data and Calcs'!$D$3:$D$14,'Policy of 100% SCC'!$B10)</f>
        <v>0.68741542923664045</v>
      </c>
      <c r="K10" s="9">
        <f>SUMIFS('Data and Calcs'!M$30:M$41,'Data and Calcs'!$C$3:$C$14,'Policy of 100% SCC'!$A10,'Data and Calcs'!$D$3:$D$14,'Policy of 100% SCC'!$B10)</f>
        <v>0.70392848728501023</v>
      </c>
      <c r="L10" s="9">
        <f>SUMIFS('Data and Calcs'!N$30:N$41,'Data and Calcs'!$C$3:$C$14,'Policy of 100% SCC'!$A10,'Data and Calcs'!$D$3:$D$14,'Policy of 100% SCC'!$B10)</f>
        <v>0.72021958327549096</v>
      </c>
      <c r="M10" s="9">
        <f>SUMIFS('Data and Calcs'!O$30:O$41,'Data and Calcs'!$C$3:$C$14,'Policy of 100% SCC'!$A10,'Data and Calcs'!$D$3:$D$14,'Policy of 100% SCC'!$B10)</f>
        <v>0.76650078878611483</v>
      </c>
      <c r="N10" s="9">
        <f>SUMIFS('Data and Calcs'!P$30:P$41,'Data and Calcs'!$C$3:$C$14,'Policy of 100% SCC'!$A10,'Data and Calcs'!$D$3:$D$14,'Policy of 100% SCC'!$B10)</f>
        <v>0.78999731604130519</v>
      </c>
      <c r="O10" s="9">
        <f>SUMIFS('Data and Calcs'!Q$30:Q$41,'Data and Calcs'!$C$3:$C$14,'Policy of 100% SCC'!$A10,'Data and Calcs'!$D$3:$D$14,'Policy of 100% SCC'!$B10)</f>
        <v>0.82212852497121769</v>
      </c>
      <c r="P10" s="9">
        <f>SUMIFS('Data and Calcs'!R$30:R$41,'Data and Calcs'!$C$3:$C$14,'Policy of 100% SCC'!$A10,'Data and Calcs'!$D$3:$D$14,'Policy of 100% SCC'!$B10)</f>
        <v>0.84141734682207003</v>
      </c>
      <c r="Q10" s="9">
        <f>SUMIFS('Data and Calcs'!S$30:S$41,'Data and Calcs'!$C$3:$C$14,'Policy of 100% SCC'!$A10,'Data and Calcs'!$D$3:$D$14,'Policy of 100% SCC'!$B10)</f>
        <v>0.86621170142487003</v>
      </c>
      <c r="R10" s="9">
        <f>SUMIFS('Data and Calcs'!T$30:T$41,'Data and Calcs'!$C$3:$C$14,'Policy of 100% SCC'!$A10,'Data and Calcs'!$D$3:$D$14,'Policy of 100% SCC'!$B10)</f>
        <v>0.89476684734470402</v>
      </c>
      <c r="S10" s="9">
        <f>SUMIFS('Data and Calcs'!U$30:U$41,'Data and Calcs'!$C$3:$C$14,'Policy of 100% SCC'!$A10,'Data and Calcs'!$D$3:$D$14,'Policy of 100% SCC'!$B10)</f>
        <v>0.91506616511037786</v>
      </c>
      <c r="T10" s="9">
        <f>SUMIFS('Data and Calcs'!V$30:V$41,'Data and Calcs'!$C$3:$C$14,'Policy of 100% SCC'!$A10,'Data and Calcs'!$D$3:$D$14,'Policy of 100% SCC'!$B10)</f>
        <v>0.93837048208181839</v>
      </c>
      <c r="U10" s="9">
        <f>SUMIFS('Data and Calcs'!W$30:W$41,'Data and Calcs'!$C$3:$C$14,'Policy of 100% SCC'!$A10,'Data and Calcs'!$D$3:$D$14,'Policy of 100% SCC'!$B10)</f>
        <v>0.94559926327006349</v>
      </c>
      <c r="V10" s="9">
        <f>SUMIFS('Data and Calcs'!X$30:X$41,'Data and Calcs'!$C$3:$C$14,'Policy of 100% SCC'!$A10,'Data and Calcs'!$D$3:$D$14,'Policy of 100% SCC'!$B10)</f>
        <v>0.97005634269950025</v>
      </c>
      <c r="W10" s="9">
        <f>SUMIFS('Data and Calcs'!Y$30:Y$41,'Data and Calcs'!$C$3:$C$14,'Policy of 100% SCC'!$A10,'Data and Calcs'!$D$3:$D$14,'Policy of 100% SCC'!$B10)</f>
        <v>1</v>
      </c>
    </row>
    <row r="11" spans="1:23" x14ac:dyDescent="0.35">
      <c r="A11" s="14" t="s">
        <v>50</v>
      </c>
      <c r="B11" s="14" t="s">
        <v>52</v>
      </c>
      <c r="C11" s="9">
        <f>SUMIFS('Data and Calcs'!E$30:E$41,'Data and Calcs'!$C$3:$C$14,'Policy of 100% SCC'!$A11,'Data and Calcs'!$D$3:$D$14,'Policy of 100% SCC'!$B11)</f>
        <v>2.538809101906768E-2</v>
      </c>
      <c r="D11" s="9">
        <f>SUMIFS('Data and Calcs'!F$30:F$41,'Data and Calcs'!$C$3:$C$14,'Policy of 100% SCC'!$A11,'Data and Calcs'!$D$3:$D$14,'Policy of 100% SCC'!$B11)</f>
        <v>0.16430798816666675</v>
      </c>
      <c r="E11" s="9">
        <f>SUMIFS('Data and Calcs'!G$30:G$41,'Data and Calcs'!$C$3:$C$14,'Policy of 100% SCC'!$A11,'Data and Calcs'!$D$3:$D$14,'Policy of 100% SCC'!$B11)</f>
        <v>1.5464580283248616E-2</v>
      </c>
      <c r="F11" s="9">
        <f>SUMIFS('Data and Calcs'!H$30:H$41,'Data and Calcs'!$C$3:$C$14,'Policy of 100% SCC'!$A11,'Data and Calcs'!$D$3:$D$14,'Policy of 100% SCC'!$B11)</f>
        <v>7.0684050006457458E-2</v>
      </c>
      <c r="G11" s="9">
        <f>SUMIFS('Data and Calcs'!I$30:I$41,'Data and Calcs'!$C$3:$C$14,'Policy of 100% SCC'!$A11,'Data and Calcs'!$D$3:$D$14,'Policy of 100% SCC'!$B11)</f>
        <v>3.7865319833343437E-2</v>
      </c>
      <c r="H11" s="9">
        <f>SUMIFS('Data and Calcs'!J$30:J$41,'Data and Calcs'!$C$3:$C$14,'Policy of 100% SCC'!$A11,'Data and Calcs'!$D$3:$D$14,'Policy of 100% SCC'!$B11)</f>
        <v>1.4028652945669228E-2</v>
      </c>
      <c r="I11" s="9">
        <f>SUMIFS('Data and Calcs'!K$30:K$41,'Data and Calcs'!$C$3:$C$14,'Policy of 100% SCC'!$A11,'Data and Calcs'!$D$3:$D$14,'Policy of 100% SCC'!$B11)</f>
        <v>1.3146028245537672E-2</v>
      </c>
      <c r="J11" s="9">
        <f>SUMIFS('Data and Calcs'!L$30:L$41,'Data and Calcs'!$C$3:$C$14,'Policy of 100% SCC'!$A11,'Data and Calcs'!$D$3:$D$14,'Policy of 100% SCC'!$B11)</f>
        <v>1.8682632750008872E-2</v>
      </c>
      <c r="K11" s="9">
        <f>SUMIFS('Data and Calcs'!M$30:M$41,'Data and Calcs'!$C$3:$C$14,'Policy of 100% SCC'!$A11,'Data and Calcs'!$D$3:$D$14,'Policy of 100% SCC'!$B11)</f>
        <v>1.8708569620713936E-2</v>
      </c>
      <c r="L11" s="9">
        <f>SUMIFS('Data and Calcs'!N$30:N$41,'Data and Calcs'!$C$3:$C$14,'Policy of 100% SCC'!$A11,'Data and Calcs'!$D$3:$D$14,'Policy of 100% SCC'!$B11)</f>
        <v>1.3692263009524074E-2</v>
      </c>
      <c r="M11" s="9">
        <f>SUMIFS('Data and Calcs'!O$30:O$41,'Data and Calcs'!$C$3:$C$14,'Policy of 100% SCC'!$A11,'Data and Calcs'!$D$3:$D$14,'Policy of 100% SCC'!$B11)</f>
        <v>1.5745984663061426E-2</v>
      </c>
      <c r="N11" s="9">
        <f>SUMIFS('Data and Calcs'!P$30:P$41,'Data and Calcs'!$C$3:$C$14,'Policy of 100% SCC'!$A11,'Data and Calcs'!$D$3:$D$14,'Policy of 100% SCC'!$B11)</f>
        <v>1.6624781312709974E-2</v>
      </c>
      <c r="O11" s="9">
        <f>SUMIFS('Data and Calcs'!Q$30:Q$41,'Data and Calcs'!$C$3:$C$14,'Policy of 100% SCC'!$A11,'Data and Calcs'!$D$3:$D$14,'Policy of 100% SCC'!$B11)</f>
        <v>1.2778373865245206E-2</v>
      </c>
      <c r="P11" s="9">
        <f>SUMIFS('Data and Calcs'!R$30:R$41,'Data and Calcs'!$C$3:$C$14,'Policy of 100% SCC'!$A11,'Data and Calcs'!$D$3:$D$14,'Policy of 100% SCC'!$B11)</f>
        <v>5.5258701145023317E-3</v>
      </c>
      <c r="Q11" s="9">
        <f>SUMIFS('Data and Calcs'!S$30:S$41,'Data and Calcs'!$C$3:$C$14,'Policy of 100% SCC'!$A11,'Data and Calcs'!$D$3:$D$14,'Policy of 100% SCC'!$B11)</f>
        <v>2.6605468980887919E-3</v>
      </c>
      <c r="R11" s="9">
        <f>SUMIFS('Data and Calcs'!T$30:T$41,'Data and Calcs'!$C$3:$C$14,'Policy of 100% SCC'!$A11,'Data and Calcs'!$D$3:$D$14,'Policy of 100% SCC'!$B11)</f>
        <v>1.2587967975285308E-2</v>
      </c>
      <c r="S11" s="9">
        <f>SUMIFS('Data and Calcs'!U$30:U$41,'Data and Calcs'!$C$3:$C$14,'Policy of 100% SCC'!$A11,'Data and Calcs'!$D$3:$D$14,'Policy of 100% SCC'!$B11)</f>
        <v>1.5918039683631337E-2</v>
      </c>
      <c r="T11" s="9">
        <f>SUMIFS('Data and Calcs'!V$30:V$41,'Data and Calcs'!$C$3:$C$14,'Policy of 100% SCC'!$A11,'Data and Calcs'!$D$3:$D$14,'Policy of 100% SCC'!$B11)</f>
        <v>9.8222411232546381E-3</v>
      </c>
      <c r="U11" s="9">
        <f>SUMIFS('Data and Calcs'!W$30:W$41,'Data and Calcs'!$C$3:$C$14,'Policy of 100% SCC'!$A11,'Data and Calcs'!$D$3:$D$14,'Policy of 100% SCC'!$B11)</f>
        <v>1.2768943938340648E-2</v>
      </c>
      <c r="V11" s="9">
        <f>SUMIFS('Data and Calcs'!X$30:X$41,'Data and Calcs'!$C$3:$C$14,'Policy of 100% SCC'!$A11,'Data and Calcs'!$D$3:$D$14,'Policy of 100% SCC'!$B11)</f>
        <v>1.5955253454642673E-2</v>
      </c>
      <c r="W11" s="9">
        <f>SUMIFS('Data and Calcs'!Y$30:Y$41,'Data and Calcs'!$C$3:$C$14,'Policy of 100% SCC'!$A11,'Data and Calcs'!$D$3:$D$14,'Policy of 100% SCC'!$B11)</f>
        <v>3.9253213671238121E-3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W11"/>
  <sheetViews>
    <sheetView tabSelected="1" zoomScale="85" zoomScaleNormal="85" workbookViewId="0">
      <selection activeCell="A16" sqref="A16"/>
    </sheetView>
  </sheetViews>
  <sheetFormatPr defaultRowHeight="14.4" x14ac:dyDescent="0.3"/>
  <cols>
    <col min="1" max="1" width="20" bestFit="1" customWidth="1"/>
    <col min="3" max="3" width="9.77734375" bestFit="1" customWidth="1"/>
  </cols>
  <sheetData>
    <row r="2" spans="1:23" x14ac:dyDescent="0.35"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8">
        <v>2026</v>
      </c>
      <c r="J2" s="8">
        <v>2027</v>
      </c>
      <c r="K2" s="8">
        <v>2028</v>
      </c>
      <c r="L2" s="8">
        <v>2029</v>
      </c>
      <c r="M2" s="8">
        <v>2030</v>
      </c>
      <c r="N2" s="8">
        <v>2031</v>
      </c>
      <c r="O2" s="8">
        <v>2032</v>
      </c>
      <c r="P2" s="8">
        <v>2033</v>
      </c>
      <c r="Q2" s="8">
        <v>2034</v>
      </c>
      <c r="R2" s="8">
        <v>2035</v>
      </c>
      <c r="S2" s="8">
        <v>2036</v>
      </c>
      <c r="T2" s="8">
        <v>2037</v>
      </c>
      <c r="U2" s="8">
        <v>2038</v>
      </c>
      <c r="V2" s="8">
        <v>2039</v>
      </c>
      <c r="W2" s="8">
        <v>2040</v>
      </c>
    </row>
    <row r="3" spans="1:23" x14ac:dyDescent="0.35">
      <c r="A3" s="14" t="s">
        <v>56</v>
      </c>
      <c r="B3" s="14" t="s">
        <v>2</v>
      </c>
      <c r="C3" s="9">
        <f>SUMIFS('Data and Calcs'!E$3:E$14,'Data and Calcs'!$C$3:$C$14,'Figure 6_Trilemma Paper'!$A3,'Data and Calcs'!$D$3:$D$14,'Figure 6_Trilemma Paper'!$B3)</f>
        <v>0.54098629583087665</v>
      </c>
      <c r="D3" s="9">
        <f>SUMIFS('Data and Calcs'!F$3:F$14,'Data and Calcs'!$C$3:$C$14,'Figure 6_Trilemma Paper'!$A3,'Data and Calcs'!$D$3:$D$14,'Figure 6_Trilemma Paper'!$B3)</f>
        <v>0.5225466938915706</v>
      </c>
      <c r="E3" s="9">
        <f>SUMIFS('Data and Calcs'!G$3:G$14,'Data and Calcs'!$C$3:$C$14,'Figure 6_Trilemma Paper'!$A3,'Data and Calcs'!$D$3:$D$14,'Figure 6_Trilemma Paper'!$B3)</f>
        <v>0.48078028825486685</v>
      </c>
      <c r="F3" s="9">
        <f>SUMIFS('Data and Calcs'!H$3:H$14,'Data and Calcs'!$C$3:$C$14,'Figure 6_Trilemma Paper'!$A3,'Data and Calcs'!$D$3:$D$14,'Figure 6_Trilemma Paper'!$B3)</f>
        <v>0.43327162642778</v>
      </c>
      <c r="G3" s="9">
        <f>SUMIFS('Data and Calcs'!I$3:I$14,'Data and Calcs'!$C$3:$C$14,'Figure 6_Trilemma Paper'!$A3,'Data and Calcs'!$D$3:$D$14,'Figure 6_Trilemma Paper'!$B3)</f>
        <v>0.39909746246909134</v>
      </c>
      <c r="H3" s="9">
        <f>SUMIFS('Data and Calcs'!J$3:J$14,'Data and Calcs'!$C$3:$C$14,'Figure 6_Trilemma Paper'!$A3,'Data and Calcs'!$D$3:$D$14,'Figure 6_Trilemma Paper'!$B3)</f>
        <v>0.3804784760617862</v>
      </c>
      <c r="I3" s="9">
        <f>SUMIFS('Data and Calcs'!K$3:K$14,'Data and Calcs'!$C$3:$C$14,'Figure 6_Trilemma Paper'!$A3,'Data and Calcs'!$D$3:$D$14,'Figure 6_Trilemma Paper'!$B3)</f>
        <v>0.34394265185954453</v>
      </c>
      <c r="J3" s="9">
        <f>SUMIFS('Data and Calcs'!L$3:L$14,'Data and Calcs'!$C$3:$C$14,'Figure 6_Trilemma Paper'!$A3,'Data and Calcs'!$D$3:$D$14,'Figure 6_Trilemma Paper'!$B3)</f>
        <v>0.32268203684137209</v>
      </c>
      <c r="K3" s="9">
        <f>SUMIFS('Data and Calcs'!M$3:M$14,'Data and Calcs'!$C$3:$C$14,'Figure 6_Trilemma Paper'!$A3,'Data and Calcs'!$D$3:$D$14,'Figure 6_Trilemma Paper'!$B3)</f>
        <v>0.31115173639234739</v>
      </c>
      <c r="L3" s="9">
        <f>SUMIFS('Data and Calcs'!N$3:N$14,'Data and Calcs'!$C$3:$C$14,'Figure 6_Trilemma Paper'!$A3,'Data and Calcs'!$D$3:$D$14,'Figure 6_Trilemma Paper'!$B3)</f>
        <v>0.3016878483976122</v>
      </c>
      <c r="M3" s="9">
        <f>SUMIFS('Data and Calcs'!O$3:O$14,'Data and Calcs'!$C$3:$C$14,'Figure 6_Trilemma Paper'!$A3,'Data and Calcs'!$D$3:$D$14,'Figure 6_Trilemma Paper'!$B3)</f>
        <v>0.29649479094009001</v>
      </c>
      <c r="N3" s="9">
        <f>SUMIFS('Data and Calcs'!P$3:P$14,'Data and Calcs'!$C$3:$C$14,'Figure 6_Trilemma Paper'!$A3,'Data and Calcs'!$D$3:$D$14,'Figure 6_Trilemma Paper'!$B3)</f>
        <v>0.29905930524722163</v>
      </c>
      <c r="O3" s="9">
        <f>SUMIFS('Data and Calcs'!Q$3:Q$14,'Data and Calcs'!$C$3:$C$14,'Figure 6_Trilemma Paper'!$A3,'Data and Calcs'!$D$3:$D$14,'Figure 6_Trilemma Paper'!$B3)</f>
        <v>0.29453103538881226</v>
      </c>
      <c r="P3" s="9">
        <f>SUMIFS('Data and Calcs'!R$3:R$14,'Data and Calcs'!$C$3:$C$14,'Figure 6_Trilemma Paper'!$A3,'Data and Calcs'!$D$3:$D$14,'Figure 6_Trilemma Paper'!$B3)</f>
        <v>0.28521489913426246</v>
      </c>
      <c r="Q3" s="9">
        <f>SUMIFS('Data and Calcs'!S$3:S$14,'Data and Calcs'!$C$3:$C$14,'Figure 6_Trilemma Paper'!$A3,'Data and Calcs'!$D$3:$D$14,'Figure 6_Trilemma Paper'!$B3)</f>
        <v>0.28371509166442938</v>
      </c>
      <c r="R3" s="9">
        <f>SUMIFS('Data and Calcs'!T$3:T$14,'Data and Calcs'!$C$3:$C$14,'Figure 6_Trilemma Paper'!$A3,'Data and Calcs'!$D$3:$D$14,'Figure 6_Trilemma Paper'!$B3)</f>
        <v>0.29229761524256331</v>
      </c>
      <c r="S3" s="9">
        <f>SUMIFS('Data and Calcs'!U$3:U$14,'Data and Calcs'!$C$3:$C$14,'Figure 6_Trilemma Paper'!$A3,'Data and Calcs'!$D$3:$D$14,'Figure 6_Trilemma Paper'!$B3)</f>
        <v>0.29208442812407581</v>
      </c>
      <c r="T3" s="9">
        <f>SUMIFS('Data and Calcs'!V$3:V$14,'Data and Calcs'!$C$3:$C$14,'Figure 6_Trilemma Paper'!$A3,'Data and Calcs'!$D$3:$D$14,'Figure 6_Trilemma Paper'!$B3)</f>
        <v>0.28793594630978364</v>
      </c>
      <c r="U3" s="9">
        <f>SUMIFS('Data and Calcs'!W$3:W$14,'Data and Calcs'!$C$3:$C$14,'Figure 6_Trilemma Paper'!$A3,'Data and Calcs'!$D$3:$D$14,'Figure 6_Trilemma Paper'!$B3)</f>
        <v>0.29099306869126368</v>
      </c>
      <c r="V3" s="9">
        <f>SUMIFS('Data and Calcs'!X$3:X$14,'Data and Calcs'!$C$3:$C$14,'Figure 6_Trilemma Paper'!$A3,'Data and Calcs'!$D$3:$D$14,'Figure 6_Trilemma Paper'!$B3)</f>
        <v>0.29511078108630506</v>
      </c>
      <c r="W3" s="9">
        <f>SUMIFS('Data and Calcs'!Y$3:Y$14,'Data and Calcs'!$C$3:$C$14,'Figure 6_Trilemma Paper'!$A3,'Data and Calcs'!$D$3:$D$14,'Figure 6_Trilemma Paper'!$B3)</f>
        <v>0.2908102423590937</v>
      </c>
    </row>
    <row r="4" spans="1:23" x14ac:dyDescent="0.35">
      <c r="A4" s="14" t="s">
        <v>56</v>
      </c>
      <c r="B4" s="14" t="s">
        <v>4</v>
      </c>
      <c r="C4" s="10">
        <f>SUMIFS('Data and Calcs'!E$3:E$14,'Data and Calcs'!$C$3:$C$14,'Figure 6_Trilemma Paper'!$A4,'Data and Calcs'!$D$3:$D$14,'Figure 6_Trilemma Paper'!$B4)</f>
        <v>3.3021267745970397</v>
      </c>
      <c r="D4" s="10">
        <f>SUMIFS('Data and Calcs'!F$3:F$14,'Data and Calcs'!$C$3:$C$14,'Figure 6_Trilemma Paper'!$A4,'Data and Calcs'!$D$3:$D$14,'Figure 6_Trilemma Paper'!$B4)</f>
        <v>3.4408177352401497</v>
      </c>
      <c r="E4" s="10">
        <f>SUMIFS('Data and Calcs'!G$3:G$14,'Data and Calcs'!$C$3:$C$14,'Figure 6_Trilemma Paper'!$A4,'Data and Calcs'!$D$3:$D$14,'Figure 6_Trilemma Paper'!$B4)</f>
        <v>3.3939207376497</v>
      </c>
      <c r="F4" s="10">
        <f>SUMIFS('Data and Calcs'!H$3:H$14,'Data and Calcs'!$C$3:$C$14,'Figure 6_Trilemma Paper'!$A4,'Data and Calcs'!$D$3:$D$14,'Figure 6_Trilemma Paper'!$B4)</f>
        <v>3.59265187948027</v>
      </c>
      <c r="G4" s="10">
        <f>SUMIFS('Data and Calcs'!I$3:I$14,'Data and Calcs'!$C$3:$C$14,'Figure 6_Trilemma Paper'!$A4,'Data and Calcs'!$D$3:$D$14,'Figure 6_Trilemma Paper'!$B4)</f>
        <v>3.5238918749364601</v>
      </c>
      <c r="H4" s="10">
        <f>SUMIFS('Data and Calcs'!J$3:J$14,'Data and Calcs'!$C$3:$C$14,'Figure 6_Trilemma Paper'!$A4,'Data and Calcs'!$D$3:$D$14,'Figure 6_Trilemma Paper'!$B4)</f>
        <v>3.6959161592257601</v>
      </c>
      <c r="I4" s="10">
        <f>SUMIFS('Data and Calcs'!K$3:K$14,'Data and Calcs'!$C$3:$C$14,'Figure 6_Trilemma Paper'!$A4,'Data and Calcs'!$D$3:$D$14,'Figure 6_Trilemma Paper'!$B4)</f>
        <v>3.6618676975081796</v>
      </c>
      <c r="J4" s="10">
        <f>SUMIFS('Data and Calcs'!L$3:L$14,'Data and Calcs'!$C$3:$C$14,'Figure 6_Trilemma Paper'!$A4,'Data and Calcs'!$D$3:$D$14,'Figure 6_Trilemma Paper'!$B4)</f>
        <v>3.7189375099031601</v>
      </c>
      <c r="K4" s="10">
        <f>SUMIFS('Data and Calcs'!M$3:M$14,'Data and Calcs'!$C$3:$C$14,'Figure 6_Trilemma Paper'!$A4,'Data and Calcs'!$D$3:$D$14,'Figure 6_Trilemma Paper'!$B4)</f>
        <v>3.9726815484114399</v>
      </c>
      <c r="L4" s="10">
        <f>SUMIFS('Data and Calcs'!N$3:N$14,'Data and Calcs'!$C$3:$C$14,'Figure 6_Trilemma Paper'!$A4,'Data and Calcs'!$D$3:$D$14,'Figure 6_Trilemma Paper'!$B4)</f>
        <v>3.9416892327261097</v>
      </c>
      <c r="M4" s="10">
        <f>SUMIFS('Data and Calcs'!O$3:O$14,'Data and Calcs'!$C$3:$C$14,'Figure 6_Trilemma Paper'!$A4,'Data and Calcs'!$D$3:$D$14,'Figure 6_Trilemma Paper'!$B4)</f>
        <v>3.8644147276930196</v>
      </c>
      <c r="N4" s="10">
        <f>SUMIFS('Data and Calcs'!P$3:P$14,'Data and Calcs'!$C$3:$C$14,'Figure 6_Trilemma Paper'!$A4,'Data and Calcs'!$D$3:$D$14,'Figure 6_Trilemma Paper'!$B4)</f>
        <v>3.9330889933880999</v>
      </c>
      <c r="O4" s="10">
        <f>SUMIFS('Data and Calcs'!Q$3:Q$14,'Data and Calcs'!$C$3:$C$14,'Figure 6_Trilemma Paper'!$A4,'Data and Calcs'!$D$3:$D$14,'Figure 6_Trilemma Paper'!$B4)</f>
        <v>3.9920543098302499</v>
      </c>
      <c r="P4" s="10">
        <f>SUMIFS('Data and Calcs'!R$3:R$14,'Data and Calcs'!$C$3:$C$14,'Figure 6_Trilemma Paper'!$A4,'Data and Calcs'!$D$3:$D$14,'Figure 6_Trilemma Paper'!$B4)</f>
        <v>3.9097135854851399</v>
      </c>
      <c r="Q4" s="10">
        <f>SUMIFS('Data and Calcs'!S$3:S$14,'Data and Calcs'!$C$3:$C$14,'Figure 6_Trilemma Paper'!$A4,'Data and Calcs'!$D$3:$D$14,'Figure 6_Trilemma Paper'!$B4)</f>
        <v>3.8731113240685198</v>
      </c>
      <c r="R4" s="10">
        <f>SUMIFS('Data and Calcs'!T$3:T$14,'Data and Calcs'!$C$3:$C$14,'Figure 6_Trilemma Paper'!$A4,'Data and Calcs'!$D$3:$D$14,'Figure 6_Trilemma Paper'!$B4)</f>
        <v>4.0701017494940306</v>
      </c>
      <c r="S4" s="10">
        <f>SUMIFS('Data and Calcs'!U$3:U$14,'Data and Calcs'!$C$3:$C$14,'Figure 6_Trilemma Paper'!$A4,'Data and Calcs'!$D$3:$D$14,'Figure 6_Trilemma Paper'!$B4)</f>
        <v>3.9229910556246601</v>
      </c>
      <c r="T4" s="10">
        <f>SUMIFS('Data and Calcs'!V$3:V$14,'Data and Calcs'!$C$3:$C$14,'Figure 6_Trilemma Paper'!$A4,'Data and Calcs'!$D$3:$D$14,'Figure 6_Trilemma Paper'!$B4)</f>
        <v>3.8282906751023003</v>
      </c>
      <c r="U4" s="10">
        <f>SUMIFS('Data and Calcs'!W$3:W$14,'Data and Calcs'!$C$3:$C$14,'Figure 6_Trilemma Paper'!$A4,'Data and Calcs'!$D$3:$D$14,'Figure 6_Trilemma Paper'!$B4)</f>
        <v>3.9341540565296502</v>
      </c>
      <c r="V4" s="10">
        <f>SUMIFS('Data and Calcs'!X$3:X$14,'Data and Calcs'!$C$3:$C$14,'Figure 6_Trilemma Paper'!$A4,'Data and Calcs'!$D$3:$D$14,'Figure 6_Trilemma Paper'!$B4)</f>
        <v>4.144142823138</v>
      </c>
      <c r="W4" s="10">
        <f>SUMIFS('Data and Calcs'!Y$3:Y$14,'Data and Calcs'!$C$3:$C$14,'Figure 6_Trilemma Paper'!$A4,'Data and Calcs'!$D$3:$D$14,'Figure 6_Trilemma Paper'!$B4)</f>
        <v>3.7991726651451501</v>
      </c>
    </row>
    <row r="5" spans="1:23" x14ac:dyDescent="0.35">
      <c r="A5" s="14" t="s">
        <v>56</v>
      </c>
      <c r="B5" s="14" t="s">
        <v>53</v>
      </c>
      <c r="C5" s="11">
        <f>SUMIFS('Data and Calcs'!E$3:E$14,'Data and Calcs'!$C$3:$C$14,'Figure 6_Trilemma Paper'!$A5,'Data and Calcs'!$D$3:$D$14,'Figure 6_Trilemma Paper'!$B5)</f>
        <v>853.72570504272187</v>
      </c>
      <c r="D5" s="11">
        <f>SUMIFS('Data and Calcs'!F$3:F$14,'Data and Calcs'!$C$3:$C$14,'Figure 6_Trilemma Paper'!$A5,'Data and Calcs'!$D$3:$D$14,'Figure 6_Trilemma Paper'!$B5)</f>
        <v>910.45792328471691</v>
      </c>
      <c r="E5" s="11">
        <f>SUMIFS('Data and Calcs'!G$3:G$14,'Data and Calcs'!$C$3:$C$14,'Figure 6_Trilemma Paper'!$A5,'Data and Calcs'!$D$3:$D$14,'Figure 6_Trilemma Paper'!$B5)</f>
        <v>942.73183627134733</v>
      </c>
      <c r="F5" s="11">
        <f>SUMIFS('Data and Calcs'!H$3:H$14,'Data and Calcs'!$C$3:$C$14,'Figure 6_Trilemma Paper'!$A5,'Data and Calcs'!$D$3:$D$14,'Figure 6_Trilemma Paper'!$B5)</f>
        <v>974.42628717006664</v>
      </c>
      <c r="G5" s="11">
        <f>SUMIFS('Data and Calcs'!I$3:I$14,'Data and Calcs'!$C$3:$C$14,'Figure 6_Trilemma Paper'!$A5,'Data and Calcs'!$D$3:$D$14,'Figure 6_Trilemma Paper'!$B5)</f>
        <v>996.01261735069818</v>
      </c>
      <c r="H5" s="11">
        <f>SUMIFS('Data and Calcs'!J$3:J$14,'Data and Calcs'!$C$3:$C$14,'Figure 6_Trilemma Paper'!$A5,'Data and Calcs'!$D$3:$D$14,'Figure 6_Trilemma Paper'!$B5)</f>
        <v>1007.5810770715358</v>
      </c>
      <c r="I5" s="11">
        <f>SUMIFS('Data and Calcs'!K$3:K$14,'Data and Calcs'!$C$3:$C$14,'Figure 6_Trilemma Paper'!$A5,'Data and Calcs'!$D$3:$D$14,'Figure 6_Trilemma Paper'!$B5)</f>
        <v>1031.3199309202857</v>
      </c>
      <c r="J5" s="11">
        <f>SUMIFS('Data and Calcs'!L$3:L$14,'Data and Calcs'!$C$3:$C$14,'Figure 6_Trilemma Paper'!$A5,'Data and Calcs'!$D$3:$D$14,'Figure 6_Trilemma Paper'!$B5)</f>
        <v>1040.9524826551872</v>
      </c>
      <c r="K5" s="11">
        <f>SUMIFS('Data and Calcs'!M$3:M$14,'Data and Calcs'!$C$3:$C$14,'Figure 6_Trilemma Paper'!$A5,'Data and Calcs'!$D$3:$D$14,'Figure 6_Trilemma Paper'!$B5)</f>
        <v>1047.68055488149</v>
      </c>
      <c r="L5" s="11">
        <f>SUMIFS('Data and Calcs'!N$3:N$14,'Data and Calcs'!$C$3:$C$14,'Figure 6_Trilemma Paper'!$A5,'Data and Calcs'!$D$3:$D$14,'Figure 6_Trilemma Paper'!$B5)</f>
        <v>1048.2194651266464</v>
      </c>
      <c r="M5" s="11">
        <f>SUMIFS('Data and Calcs'!O$3:O$14,'Data and Calcs'!$C$3:$C$14,'Figure 6_Trilemma Paper'!$A5,'Data and Calcs'!$D$3:$D$14,'Figure 6_Trilemma Paper'!$B5)</f>
        <v>1047.5245417711817</v>
      </c>
      <c r="N5" s="11">
        <f>SUMIFS('Data and Calcs'!P$3:P$14,'Data and Calcs'!$C$3:$C$14,'Figure 6_Trilemma Paper'!$A5,'Data and Calcs'!$D$3:$D$14,'Figure 6_Trilemma Paper'!$B5)</f>
        <v>1038.212422871226</v>
      </c>
      <c r="O5" s="11">
        <f>SUMIFS('Data and Calcs'!Q$3:Q$14,'Data and Calcs'!$C$3:$C$14,'Figure 6_Trilemma Paper'!$A5,'Data and Calcs'!$D$3:$D$14,'Figure 6_Trilemma Paper'!$B5)</f>
        <v>1037.3614355179534</v>
      </c>
      <c r="P5" s="11">
        <f>SUMIFS('Data and Calcs'!R$3:R$14,'Data and Calcs'!$C$3:$C$14,'Figure 6_Trilemma Paper'!$A5,'Data and Calcs'!$D$3:$D$14,'Figure 6_Trilemma Paper'!$B5)</f>
        <v>1040.6312358158843</v>
      </c>
      <c r="Q5" s="11">
        <f>SUMIFS('Data and Calcs'!S$3:S$14,'Data and Calcs'!$C$3:$C$14,'Figure 6_Trilemma Paper'!$A5,'Data and Calcs'!$D$3:$D$14,'Figure 6_Trilemma Paper'!$B5)</f>
        <v>1033.9045944258603</v>
      </c>
      <c r="R5" s="11">
        <f>SUMIFS('Data and Calcs'!T$3:T$14,'Data and Calcs'!$C$3:$C$14,'Figure 6_Trilemma Paper'!$A5,'Data and Calcs'!$D$3:$D$14,'Figure 6_Trilemma Paper'!$B5)</f>
        <v>1018.1142815586661</v>
      </c>
      <c r="S5" s="11">
        <f>SUMIFS('Data and Calcs'!U$3:U$14,'Data and Calcs'!$C$3:$C$14,'Figure 6_Trilemma Paper'!$A5,'Data and Calcs'!$D$3:$D$14,'Figure 6_Trilemma Paper'!$B5)</f>
        <v>1012.3523108582751</v>
      </c>
      <c r="T5" s="11">
        <f>SUMIFS('Data and Calcs'!V$3:V$14,'Data and Calcs'!$C$3:$C$14,'Figure 6_Trilemma Paper'!$A5,'Data and Calcs'!$D$3:$D$14,'Figure 6_Trilemma Paper'!$B5)</f>
        <v>1012.5492805379895</v>
      </c>
      <c r="U5" s="11">
        <f>SUMIFS('Data and Calcs'!W$3:W$14,'Data and Calcs'!$C$3:$C$14,'Figure 6_Trilemma Paper'!$A5,'Data and Calcs'!$D$3:$D$14,'Figure 6_Trilemma Paper'!$B5)</f>
        <v>1000.9350871308762</v>
      </c>
      <c r="V5" s="11">
        <f>SUMIFS('Data and Calcs'!X$3:X$14,'Data and Calcs'!$C$3:$C$14,'Figure 6_Trilemma Paper'!$A5,'Data and Calcs'!$D$3:$D$14,'Figure 6_Trilemma Paper'!$B5)</f>
        <v>991.36733487642459</v>
      </c>
      <c r="W5" s="11">
        <f>SUMIFS('Data and Calcs'!Y$3:Y$14,'Data and Calcs'!$C$3:$C$14,'Figure 6_Trilemma Paper'!$A5,'Data and Calcs'!$D$3:$D$14,'Figure 6_Trilemma Paper'!$B5)</f>
        <v>989.66709739697887</v>
      </c>
    </row>
    <row r="6" spans="1:23" x14ac:dyDescent="0.35">
      <c r="A6" s="14" t="s">
        <v>56</v>
      </c>
      <c r="B6" s="14" t="s">
        <v>52</v>
      </c>
      <c r="C6" s="11">
        <f>SUMIFS('Data and Calcs'!E$3:E$14,'Data and Calcs'!$C$3:$C$14,'Figure 6_Trilemma Paper'!$A6,'Data and Calcs'!$D$3:$D$14,'Figure 6_Trilemma Paper'!$B6)</f>
        <v>25.079931599999998</v>
      </c>
      <c r="D6" s="11">
        <f>SUMIFS('Data and Calcs'!F$3:F$14,'Data and Calcs'!$C$3:$C$14,'Figure 6_Trilemma Paper'!$A6,'Data and Calcs'!$D$3:$D$14,'Figure 6_Trilemma Paper'!$B6)</f>
        <v>25.535733820000001</v>
      </c>
      <c r="E6" s="11">
        <f>SUMIFS('Data and Calcs'!G$3:G$14,'Data and Calcs'!$C$3:$C$14,'Figure 6_Trilemma Paper'!$A6,'Data and Calcs'!$D$3:$D$14,'Figure 6_Trilemma Paper'!$B6)</f>
        <v>25.047372129999999</v>
      </c>
      <c r="F6" s="11">
        <f>SUMIFS('Data and Calcs'!H$3:H$14,'Data and Calcs'!$C$3:$C$14,'Figure 6_Trilemma Paper'!$A6,'Data and Calcs'!$D$3:$D$14,'Figure 6_Trilemma Paper'!$B6)</f>
        <v>25.228549610000002</v>
      </c>
      <c r="G6" s="11">
        <f>SUMIFS('Data and Calcs'!I$3:I$14,'Data and Calcs'!$C$3:$C$14,'Figure 6_Trilemma Paper'!$A6,'Data and Calcs'!$D$3:$D$14,'Figure 6_Trilemma Paper'!$B6)</f>
        <v>25.259157890000001</v>
      </c>
      <c r="H6" s="11">
        <f>SUMIFS('Data and Calcs'!J$3:J$14,'Data and Calcs'!$C$3:$C$14,'Figure 6_Trilemma Paper'!$A6,'Data and Calcs'!$D$3:$D$14,'Figure 6_Trilemma Paper'!$B6)</f>
        <v>25.83676311</v>
      </c>
      <c r="I6" s="11">
        <f>SUMIFS('Data and Calcs'!K$3:K$14,'Data and Calcs'!$C$3:$C$14,'Figure 6_Trilemma Paper'!$A6,'Data and Calcs'!$D$3:$D$14,'Figure 6_Trilemma Paper'!$B6)</f>
        <v>26.244160919999999</v>
      </c>
      <c r="J6" s="11">
        <f>SUMIFS('Data and Calcs'!L$3:L$14,'Data and Calcs'!$C$3:$C$14,'Figure 6_Trilemma Paper'!$A6,'Data and Calcs'!$D$3:$D$14,'Figure 6_Trilemma Paper'!$B6)</f>
        <v>28.277675630000001</v>
      </c>
      <c r="K6" s="11">
        <f>SUMIFS('Data and Calcs'!M$3:M$14,'Data and Calcs'!$C$3:$C$14,'Figure 6_Trilemma Paper'!$A6,'Data and Calcs'!$D$3:$D$14,'Figure 6_Trilemma Paper'!$B6)</f>
        <v>26.51450238</v>
      </c>
      <c r="L6" s="11">
        <f>SUMIFS('Data and Calcs'!N$3:N$14,'Data and Calcs'!$C$3:$C$14,'Figure 6_Trilemma Paper'!$A6,'Data and Calcs'!$D$3:$D$14,'Figure 6_Trilemma Paper'!$B6)</f>
        <v>25.04155708</v>
      </c>
      <c r="M6" s="11">
        <f>SUMIFS('Data and Calcs'!O$3:O$14,'Data and Calcs'!$C$3:$C$14,'Figure 6_Trilemma Paper'!$A6,'Data and Calcs'!$D$3:$D$14,'Figure 6_Trilemma Paper'!$B6)</f>
        <v>25.370505959999999</v>
      </c>
      <c r="N6" s="11">
        <f>SUMIFS('Data and Calcs'!P$3:P$14,'Data and Calcs'!$C$3:$C$14,'Figure 6_Trilemma Paper'!$A6,'Data and Calcs'!$D$3:$D$14,'Figure 6_Trilemma Paper'!$B6)</f>
        <v>25.051178799999999</v>
      </c>
      <c r="O6" s="11">
        <f>SUMIFS('Data and Calcs'!Q$3:Q$14,'Data and Calcs'!$C$3:$C$14,'Figure 6_Trilemma Paper'!$A6,'Data and Calcs'!$D$3:$D$14,'Figure 6_Trilemma Paper'!$B6)</f>
        <v>25.038558569999999</v>
      </c>
      <c r="P6" s="11">
        <f>SUMIFS('Data and Calcs'!R$3:R$14,'Data and Calcs'!$C$3:$C$14,'Figure 6_Trilemma Paper'!$A6,'Data and Calcs'!$D$3:$D$14,'Figure 6_Trilemma Paper'!$B6)</f>
        <v>25.110209569999999</v>
      </c>
      <c r="Q6" s="11">
        <f>SUMIFS('Data and Calcs'!S$3:S$14,'Data and Calcs'!$C$3:$C$14,'Figure 6_Trilemma Paper'!$A6,'Data and Calcs'!$D$3:$D$14,'Figure 6_Trilemma Paper'!$B6)</f>
        <v>25.005361539999999</v>
      </c>
      <c r="R6" s="11">
        <f>SUMIFS('Data and Calcs'!T$3:T$14,'Data and Calcs'!$C$3:$C$14,'Figure 6_Trilemma Paper'!$A6,'Data and Calcs'!$D$3:$D$14,'Figure 6_Trilemma Paper'!$B6)</f>
        <v>25.303447559999999</v>
      </c>
      <c r="S6" s="11">
        <f>SUMIFS('Data and Calcs'!U$3:U$14,'Data and Calcs'!$C$3:$C$14,'Figure 6_Trilemma Paper'!$A6,'Data and Calcs'!$D$3:$D$14,'Figure 6_Trilemma Paper'!$B6)</f>
        <v>25.006218560000001</v>
      </c>
      <c r="T6" s="11">
        <f>SUMIFS('Data and Calcs'!V$3:V$14,'Data and Calcs'!$C$3:$C$14,'Figure 6_Trilemma Paper'!$A6,'Data and Calcs'!$D$3:$D$14,'Figure 6_Trilemma Paper'!$B6)</f>
        <v>25.028859369999999</v>
      </c>
      <c r="U6" s="11">
        <f>SUMIFS('Data and Calcs'!W$3:W$14,'Data and Calcs'!$C$3:$C$14,'Figure 6_Trilemma Paper'!$A6,'Data and Calcs'!$D$3:$D$14,'Figure 6_Trilemma Paper'!$B6)</f>
        <v>25.316870829999999</v>
      </c>
      <c r="V6" s="11">
        <f>SUMIFS('Data and Calcs'!X$3:X$14,'Data and Calcs'!$C$3:$C$14,'Figure 6_Trilemma Paper'!$A6,'Data and Calcs'!$D$3:$D$14,'Figure 6_Trilemma Paper'!$B6)</f>
        <v>25.01054766</v>
      </c>
      <c r="W6" s="11">
        <f>SUMIFS('Data and Calcs'!Y$3:Y$14,'Data and Calcs'!$C$3:$C$14,'Figure 6_Trilemma Paper'!$A6,'Data and Calcs'!$D$3:$D$14,'Figure 6_Trilemma Paper'!$B6)</f>
        <v>25.269748759999999</v>
      </c>
    </row>
    <row r="8" spans="1:23" x14ac:dyDescent="0.35">
      <c r="A8" s="14" t="s">
        <v>56</v>
      </c>
      <c r="B8" s="14" t="s">
        <v>2</v>
      </c>
      <c r="C8" s="9">
        <f>SUMIFS('Data and Calcs'!E$30:E$41,'Data and Calcs'!$C$3:$C$14,'Figure 6_Trilemma Paper'!$A8,'Data and Calcs'!$D$3:$D$14,'Figure 6_Trilemma Paper'!$B8)</f>
        <v>0.59206449922570648</v>
      </c>
      <c r="D8" s="9">
        <f>SUMIFS('Data and Calcs'!F$30:F$41,'Data and Calcs'!$C$3:$C$14,'Figure 6_Trilemma Paper'!$A8,'Data and Calcs'!$D$3:$D$14,'Figure 6_Trilemma Paper'!$B8)</f>
        <v>0.54962899338085747</v>
      </c>
      <c r="E8" s="9">
        <f>SUMIFS('Data and Calcs'!G$30:G$41,'Data and Calcs'!$C$3:$C$14,'Figure 6_Trilemma Paper'!$A8,'Data and Calcs'!$D$3:$D$14,'Figure 6_Trilemma Paper'!$B8)</f>
        <v>0.45351094504399764</v>
      </c>
      <c r="F8" s="9">
        <f>SUMIFS('Data and Calcs'!H$30:H$41,'Data and Calcs'!$C$3:$C$14,'Figure 6_Trilemma Paper'!$A8,'Data and Calcs'!$D$3:$D$14,'Figure 6_Trilemma Paper'!$B8)</f>
        <v>0.34417810243274499</v>
      </c>
      <c r="G8" s="9">
        <f>SUMIFS('Data and Calcs'!I$30:I$41,'Data and Calcs'!$C$3:$C$14,'Figure 6_Trilemma Paper'!$A8,'Data and Calcs'!$D$3:$D$14,'Figure 6_Trilemma Paper'!$B8)</f>
        <v>0.26553226511016692</v>
      </c>
      <c r="H8" s="9">
        <f>SUMIFS('Data and Calcs'!J$30:J$41,'Data and Calcs'!$C$3:$C$14,'Figure 6_Trilemma Paper'!$A8,'Data and Calcs'!$D$3:$D$14,'Figure 6_Trilemma Paper'!$B8)</f>
        <v>0.22268393741236767</v>
      </c>
      <c r="I8" s="9">
        <f>SUMIFS('Data and Calcs'!K$30:K$41,'Data and Calcs'!$C$3:$C$14,'Figure 6_Trilemma Paper'!$A8,'Data and Calcs'!$D$3:$D$14,'Figure 6_Trilemma Paper'!$B8)</f>
        <v>0.13860315374991145</v>
      </c>
      <c r="J8" s="9">
        <f>SUMIFS('Data and Calcs'!L$30:L$41,'Data and Calcs'!$C$3:$C$14,'Figure 6_Trilemma Paper'!$A8,'Data and Calcs'!$D$3:$D$14,'Figure 6_Trilemma Paper'!$B8)</f>
        <v>8.9675581677675392E-2</v>
      </c>
      <c r="K8" s="9">
        <f>SUMIFS('Data and Calcs'!M$30:M$41,'Data and Calcs'!$C$3:$C$14,'Figure 6_Trilemma Paper'!$A8,'Data and Calcs'!$D$3:$D$14,'Figure 6_Trilemma Paper'!$B8)</f>
        <v>6.314061993023834E-2</v>
      </c>
      <c r="L8" s="9">
        <f>SUMIFS('Data and Calcs'!N$30:N$41,'Data and Calcs'!$C$3:$C$14,'Figure 6_Trilemma Paper'!$A8,'Data and Calcs'!$D$3:$D$14,'Figure 6_Trilemma Paper'!$B8)</f>
        <v>4.1361143581591375E-2</v>
      </c>
      <c r="M8" s="9">
        <f>SUMIFS('Data and Calcs'!O$30:O$41,'Data and Calcs'!$C$3:$C$14,'Figure 6_Trilemma Paper'!$A8,'Data and Calcs'!$D$3:$D$14,'Figure 6_Trilemma Paper'!$B8)</f>
        <v>2.9410233750854942E-2</v>
      </c>
      <c r="N8" s="9">
        <f>SUMIFS('Data and Calcs'!P$30:P$41,'Data and Calcs'!$C$3:$C$14,'Figure 6_Trilemma Paper'!$A8,'Data and Calcs'!$D$3:$D$14,'Figure 6_Trilemma Paper'!$B8)</f>
        <v>3.5312013096617648E-2</v>
      </c>
      <c r="O8" s="9">
        <f>SUMIFS('Data and Calcs'!Q$30:Q$41,'Data and Calcs'!$C$3:$C$14,'Figure 6_Trilemma Paper'!$A8,'Data and Calcs'!$D$3:$D$14,'Figure 6_Trilemma Paper'!$B8)</f>
        <v>2.4890995187658603E-2</v>
      </c>
      <c r="P8" s="9">
        <f>SUMIFS('Data and Calcs'!R$30:R$41,'Data and Calcs'!$C$3:$C$14,'Figure 6_Trilemma Paper'!$A8,'Data and Calcs'!$D$3:$D$14,'Figure 6_Trilemma Paper'!$B8)</f>
        <v>3.4515435236475082E-3</v>
      </c>
      <c r="Q8" s="9">
        <f>SUMIFS('Data and Calcs'!S$30:S$41,'Data and Calcs'!$C$3:$C$14,'Figure 6_Trilemma Paper'!$A8,'Data and Calcs'!$D$3:$D$14,'Figure 6_Trilemma Paper'!$B8)</f>
        <v>0</v>
      </c>
      <c r="R8" s="9">
        <f>SUMIFS('Data and Calcs'!T$30:T$41,'Data and Calcs'!$C$3:$C$14,'Figure 6_Trilemma Paper'!$A8,'Data and Calcs'!$D$3:$D$14,'Figure 6_Trilemma Paper'!$B8)</f>
        <v>1.9751170912595255E-2</v>
      </c>
      <c r="S8" s="9">
        <f>SUMIFS('Data and Calcs'!U$30:U$41,'Data and Calcs'!$C$3:$C$14,'Figure 6_Trilemma Paper'!$A8,'Data and Calcs'!$D$3:$D$14,'Figure 6_Trilemma Paper'!$B8)</f>
        <v>1.9260558195335953E-2</v>
      </c>
      <c r="T8" s="9">
        <f>SUMIFS('Data and Calcs'!V$30:V$41,'Data and Calcs'!$C$3:$C$14,'Figure 6_Trilemma Paper'!$A8,'Data and Calcs'!$D$3:$D$14,'Figure 6_Trilemma Paper'!$B8)</f>
        <v>9.713555778630303E-3</v>
      </c>
      <c r="U8" s="9">
        <f>SUMIFS('Data and Calcs'!W$30:W$41,'Data and Calcs'!$C$3:$C$14,'Figure 6_Trilemma Paper'!$A8,'Data and Calcs'!$D$3:$D$14,'Figure 6_Trilemma Paper'!$B8)</f>
        <v>1.6748986104877191E-2</v>
      </c>
      <c r="V8" s="9">
        <f>SUMIFS('Data and Calcs'!X$30:X$41,'Data and Calcs'!$C$3:$C$14,'Figure 6_Trilemma Paper'!$A8,'Data and Calcs'!$D$3:$D$14,'Figure 6_Trilemma Paper'!$B8)</f>
        <v>2.6225178106327827E-2</v>
      </c>
      <c r="W8" s="9">
        <f>SUMIFS('Data and Calcs'!Y$30:Y$41,'Data and Calcs'!$C$3:$C$14,'Figure 6_Trilemma Paper'!$A8,'Data and Calcs'!$D$3:$D$14,'Figure 6_Trilemma Paper'!$B8)</f>
        <v>1.6328243405933463E-2</v>
      </c>
    </row>
    <row r="9" spans="1:23" x14ac:dyDescent="0.35">
      <c r="A9" s="14" t="s">
        <v>56</v>
      </c>
      <c r="B9" s="14" t="s">
        <v>4</v>
      </c>
      <c r="C9" s="9">
        <f>SUMIFS('Data and Calcs'!E$30:E$41,'Data and Calcs'!$C$3:$C$14,'Figure 6_Trilemma Paper'!$A9,'Data and Calcs'!$D$3:$D$14,'Figure 6_Trilemma Paper'!$B9)</f>
        <v>1</v>
      </c>
      <c r="D9" s="9">
        <f>SUMIFS('Data and Calcs'!F$30:F$41,'Data and Calcs'!$C$3:$C$14,'Figure 6_Trilemma Paper'!$A9,'Data and Calcs'!$D$3:$D$14,'Figure 6_Trilemma Paper'!$B9)</f>
        <v>0.92093376401783322</v>
      </c>
      <c r="E9" s="9">
        <f>SUMIFS('Data and Calcs'!G$30:G$41,'Data and Calcs'!$C$3:$C$14,'Figure 6_Trilemma Paper'!$A9,'Data and Calcs'!$D$3:$D$14,'Figure 6_Trilemma Paper'!$B9)</f>
        <v>0.94694613831869434</v>
      </c>
      <c r="F9" s="9">
        <f>SUMIFS('Data and Calcs'!H$30:H$41,'Data and Calcs'!$C$3:$C$14,'Figure 6_Trilemma Paper'!$A9,'Data and Calcs'!$D$3:$D$14,'Figure 6_Trilemma Paper'!$B9)</f>
        <v>0.84137446286339168</v>
      </c>
      <c r="G9" s="9">
        <f>SUMIFS('Data and Calcs'!I$30:I$41,'Data and Calcs'!$C$3:$C$14,'Figure 6_Trilemma Paper'!$A9,'Data and Calcs'!$D$3:$D$14,'Figure 6_Trilemma Paper'!$B9)</f>
        <v>0.87655451705165732</v>
      </c>
      <c r="H9" s="9">
        <f>SUMIFS('Data and Calcs'!J$30:J$41,'Data and Calcs'!$C$3:$C$14,'Figure 6_Trilemma Paper'!$A9,'Data and Calcs'!$D$3:$D$14,'Figure 6_Trilemma Paper'!$B9)</f>
        <v>0.79099991152889182</v>
      </c>
      <c r="I9" s="9">
        <f>SUMIFS('Data and Calcs'!K$30:K$41,'Data and Calcs'!$C$3:$C$14,'Figure 6_Trilemma Paper'!$A9,'Data and Calcs'!$D$3:$D$14,'Figure 6_Trilemma Paper'!$B9)</f>
        <v>0.80729553773689011</v>
      </c>
      <c r="J9" s="9">
        <f>SUMIFS('Data and Calcs'!L$30:L$41,'Data and Calcs'!$C$3:$C$14,'Figure 6_Trilemma Paper'!$A9,'Data and Calcs'!$D$3:$D$14,'Figure 6_Trilemma Paper'!$B9)</f>
        <v>0.780150951044561</v>
      </c>
      <c r="K9" s="9">
        <f>SUMIFS('Data and Calcs'!M$30:M$41,'Data and Calcs'!$C$3:$C$14,'Figure 6_Trilemma Paper'!$A9,'Data and Calcs'!$D$3:$D$14,'Figure 6_Trilemma Paper'!$B9)</f>
        <v>0.66890312518635742</v>
      </c>
      <c r="L9" s="9">
        <f>SUMIFS('Data and Calcs'!N$30:N$41,'Data and Calcs'!$C$3:$C$14,'Figure 6_Trilemma Paper'!$A9,'Data and Calcs'!$D$3:$D$14,'Figure 6_Trilemma Paper'!$B9)</f>
        <v>0.68172307164773316</v>
      </c>
      <c r="M9" s="9">
        <f>SUMIFS('Data and Calcs'!O$30:O$41,'Data and Calcs'!$C$3:$C$14,'Figure 6_Trilemma Paper'!$A9,'Data and Calcs'!$D$3:$D$14,'Figure 6_Trilemma Paper'!$B9)</f>
        <v>0.71458313837651299</v>
      </c>
      <c r="N9" s="9">
        <f>SUMIFS('Data and Calcs'!P$30:P$41,'Data and Calcs'!$C$3:$C$14,'Figure 6_Trilemma Paper'!$A9,'Data and Calcs'!$D$3:$D$14,'Figure 6_Trilemma Paper'!$B9)</f>
        <v>0.68531636523133133</v>
      </c>
      <c r="O9" s="9">
        <f>SUMIFS('Data and Calcs'!Q$30:Q$41,'Data and Calcs'!$C$3:$C$14,'Figure 6_Trilemma Paper'!$A9,'Data and Calcs'!$D$3:$D$14,'Figure 6_Trilemma Paper'!$B9)</f>
        <v>0.66099069931221799</v>
      </c>
      <c r="P9" s="9">
        <f>SUMIFS('Data and Calcs'!R$30:R$41,'Data and Calcs'!$C$3:$C$14,'Figure 6_Trilemma Paper'!$A9,'Data and Calcs'!$D$3:$D$14,'Figure 6_Trilemma Paper'!$B9)</f>
        <v>0.69516279528503688</v>
      </c>
      <c r="Q9" s="9">
        <f>SUMIFS('Data and Calcs'!S$30:S$41,'Data and Calcs'!$C$3:$C$14,'Figure 6_Trilemma Paper'!$A9,'Data and Calcs'!$D$3:$D$14,'Figure 6_Trilemma Paper'!$B9)</f>
        <v>0.71081953435216194</v>
      </c>
      <c r="R9" s="9">
        <f>SUMIFS('Data and Calcs'!T$30:T$41,'Data and Calcs'!$C$3:$C$14,'Figure 6_Trilemma Paper'!$A9,'Data and Calcs'!$D$3:$D$14,'Figure 6_Trilemma Paper'!$B9)</f>
        <v>0.62987674053921783</v>
      </c>
      <c r="S9" s="9">
        <f>SUMIFS('Data and Calcs'!U$30:U$41,'Data and Calcs'!$C$3:$C$14,'Figure 6_Trilemma Paper'!$A9,'Data and Calcs'!$D$3:$D$14,'Figure 6_Trilemma Paper'!$B9)</f>
        <v>0.68955552629115868</v>
      </c>
      <c r="T9" s="9">
        <f>SUMIFS('Data and Calcs'!V$30:V$41,'Data and Calcs'!$C$3:$C$14,'Figure 6_Trilemma Paper'!$A9,'Data and Calcs'!$D$3:$D$14,'Figure 6_Trilemma Paper'!$B9)</f>
        <v>0.73039948413367495</v>
      </c>
      <c r="U9" s="9">
        <f>SUMIFS('Data and Calcs'!W$30:W$41,'Data and Calcs'!$C$3:$C$14,'Figure 6_Trilemma Paper'!$A9,'Data and Calcs'!$D$3:$D$14,'Figure 6_Trilemma Paper'!$B9)</f>
        <v>0.68487051547000966</v>
      </c>
      <c r="V9" s="9">
        <f>SUMIFS('Data and Calcs'!X$30:X$41,'Data and Calcs'!$C$3:$C$14,'Figure 6_Trilemma Paper'!$A9,'Data and Calcs'!$D$3:$D$14,'Figure 6_Trilemma Paper'!$B9)</f>
        <v>0.60144319318006156</v>
      </c>
      <c r="W9" s="9">
        <f>SUMIFS('Data and Calcs'!Y$30:Y$41,'Data and Calcs'!$C$3:$C$14,'Figure 6_Trilemma Paper'!$A9,'Data and Calcs'!$D$3:$D$14,'Figure 6_Trilemma Paper'!$B9)</f>
        <v>0.74336727719523676</v>
      </c>
    </row>
    <row r="10" spans="1:23" x14ac:dyDescent="0.35">
      <c r="A10" s="14" t="s">
        <v>56</v>
      </c>
      <c r="B10" s="14" t="s">
        <v>53</v>
      </c>
      <c r="C10" s="9">
        <f>SUMIFS('Data and Calcs'!E$30:E$41,'Data and Calcs'!$C$3:$C$14,'Figure 6_Trilemma Paper'!$A10,'Data and Calcs'!$D$3:$D$14,'Figure 6_Trilemma Paper'!$B10)</f>
        <v>0.12975993820785753</v>
      </c>
      <c r="D10" s="9">
        <f>SUMIFS('Data and Calcs'!F$30:F$41,'Data and Calcs'!$C$3:$C$14,'Figure 6_Trilemma Paper'!$A10,'Data and Calcs'!$D$3:$D$14,'Figure 6_Trilemma Paper'!$B10)</f>
        <v>8.6182964857685077E-2</v>
      </c>
      <c r="E10" s="9">
        <f>SUMIFS('Data and Calcs'!G$30:G$41,'Data and Calcs'!$C$3:$C$14,'Figure 6_Trilemma Paper'!$A10,'Data and Calcs'!$D$3:$D$14,'Figure 6_Trilemma Paper'!$B10)</f>
        <v>6.3733339070979333E-2</v>
      </c>
      <c r="F10" s="9">
        <f>SUMIFS('Data and Calcs'!H$30:H$41,'Data and Calcs'!$C$3:$C$14,'Figure 6_Trilemma Paper'!$A10,'Data and Calcs'!$D$3:$D$14,'Figure 6_Trilemma Paper'!$B10)</f>
        <v>4.3134079852755358E-2</v>
      </c>
      <c r="G10" s="9">
        <f>SUMIFS('Data and Calcs'!I$30:I$41,'Data and Calcs'!$C$3:$C$14,'Figure 6_Trilemma Paper'!$A10,'Data and Calcs'!$D$3:$D$14,'Figure 6_Trilemma Paper'!$B10)</f>
        <v>2.9854922418254201E-2</v>
      </c>
      <c r="H10" s="9">
        <f>SUMIFS('Data and Calcs'!J$30:J$41,'Data and Calcs'!$C$3:$C$14,'Figure 6_Trilemma Paper'!$A10,'Data and Calcs'!$D$3:$D$14,'Figure 6_Trilemma Paper'!$B10)</f>
        <v>2.2972580706249707E-2</v>
      </c>
      <c r="I10" s="9">
        <f>SUMIFS('Data and Calcs'!K$30:K$41,'Data and Calcs'!$C$3:$C$14,'Figure 6_Trilemma Paper'!$A10,'Data and Calcs'!$D$3:$D$14,'Figure 6_Trilemma Paper'!$B10)</f>
        <v>9.3332873976683349E-3</v>
      </c>
      <c r="J10" s="9">
        <f>SUMIFS('Data and Calcs'!L$30:L$41,'Data and Calcs'!$C$3:$C$14,'Figure 6_Trilemma Paper'!$A10,'Data and Calcs'!$D$3:$D$14,'Figure 6_Trilemma Paper'!$B10)</f>
        <v>3.9762760084984614E-3</v>
      </c>
      <c r="K10" s="9">
        <f>SUMIFS('Data and Calcs'!M$30:M$41,'Data and Calcs'!$C$3:$C$14,'Figure 6_Trilemma Paper'!$A10,'Data and Calcs'!$D$3:$D$14,'Figure 6_Trilemma Paper'!$B10)</f>
        <v>2.9298195462159433E-4</v>
      </c>
      <c r="L10" s="9">
        <f>SUMIFS('Data and Calcs'!N$30:N$41,'Data and Calcs'!$C$3:$C$14,'Figure 6_Trilemma Paper'!$A10,'Data and Calcs'!$D$3:$D$14,'Figure 6_Trilemma Paper'!$B10)</f>
        <v>0</v>
      </c>
      <c r="M10" s="9">
        <f>SUMIFS('Data and Calcs'!O$30:O$41,'Data and Calcs'!$C$3:$C$14,'Figure 6_Trilemma Paper'!$A10,'Data and Calcs'!$D$3:$D$14,'Figure 6_Trilemma Paper'!$B10)</f>
        <v>3.7785573386511106E-4</v>
      </c>
      <c r="N10" s="9">
        <f>SUMIFS('Data and Calcs'!P$30:P$41,'Data and Calcs'!$C$3:$C$14,'Figure 6_Trilemma Paper'!$A10,'Data and Calcs'!$D$3:$D$14,'Figure 6_Trilemma Paper'!$B10)</f>
        <v>5.4900061116725362E-3</v>
      </c>
      <c r="O10" s="9">
        <f>SUMIFS('Data and Calcs'!Q$30:Q$41,'Data and Calcs'!$C$3:$C$14,'Figure 6_Trilemma Paper'!$A10,'Data and Calcs'!$D$3:$D$14,'Figure 6_Trilemma Paper'!$B10)</f>
        <v>5.9617565600499625E-3</v>
      </c>
      <c r="P10" s="9">
        <f>SUMIFS('Data and Calcs'!R$30:R$41,'Data and Calcs'!$C$3:$C$14,'Figure 6_Trilemma Paper'!$A10,'Data and Calcs'!$D$3:$D$14,'Figure 6_Trilemma Paper'!$B10)</f>
        <v>4.1533344495655487E-3</v>
      </c>
      <c r="Q10" s="9">
        <f>SUMIFS('Data and Calcs'!S$30:S$41,'Data and Calcs'!$C$3:$C$14,'Figure 6_Trilemma Paper'!$A10,'Data and Calcs'!$D$3:$D$14,'Figure 6_Trilemma Paper'!$B10)</f>
        <v>7.8860636831248002E-3</v>
      </c>
      <c r="R10" s="9">
        <f>SUMIFS('Data and Calcs'!T$30:T$41,'Data and Calcs'!$C$3:$C$14,'Figure 6_Trilemma Paper'!$A10,'Data and Calcs'!$D$3:$D$14,'Figure 6_Trilemma Paper'!$B10)</f>
        <v>1.6842170734632417E-2</v>
      </c>
      <c r="S10" s="9">
        <f>SUMIFS('Data and Calcs'!U$30:U$41,'Data and Calcs'!$C$3:$C$14,'Figure 6_Trilemma Paper'!$A10,'Data and Calcs'!$D$3:$D$14,'Figure 6_Trilemma Paper'!$B10)</f>
        <v>2.0179878991698673E-2</v>
      </c>
      <c r="T10" s="9">
        <f>SUMIFS('Data and Calcs'!V$30:V$41,'Data and Calcs'!$C$3:$C$14,'Figure 6_Trilemma Paper'!$A10,'Data and Calcs'!$D$3:$D$14,'Figure 6_Trilemma Paper'!$B10)</f>
        <v>2.0065154255853188E-2</v>
      </c>
      <c r="U10" s="9">
        <f>SUMIFS('Data and Calcs'!W$30:W$41,'Data and Calcs'!$C$3:$C$14,'Figure 6_Trilemma Paper'!$A10,'Data and Calcs'!$D$3:$D$14,'Figure 6_Trilemma Paper'!$B10)</f>
        <v>2.6906987843187256E-2</v>
      </c>
      <c r="V10" s="9">
        <f>SUMIFS('Data and Calcs'!X$30:X$41,'Data and Calcs'!$C$3:$C$14,'Figure 6_Trilemma Paper'!$A10,'Data and Calcs'!$D$3:$D$14,'Figure 6_Trilemma Paper'!$B10)</f>
        <v>3.2663705617237478E-2</v>
      </c>
      <c r="W10" s="9">
        <f>SUMIFS('Data and Calcs'!Y$30:Y$41,'Data and Calcs'!$C$3:$C$14,'Figure 6_Trilemma Paper'!$A10,'Data and Calcs'!$D$3:$D$14,'Figure 6_Trilemma Paper'!$B10)</f>
        <v>3.3698350666815105E-2</v>
      </c>
    </row>
    <row r="11" spans="1:23" x14ac:dyDescent="0.35">
      <c r="A11" s="14" t="s">
        <v>56</v>
      </c>
      <c r="B11" s="14" t="s">
        <v>52</v>
      </c>
      <c r="C11" s="9">
        <f>SUMIFS('Data and Calcs'!E$30:E$41,'Data and Calcs'!$C$3:$C$14,'Figure 6_Trilemma Paper'!$A11,'Data and Calcs'!$D$3:$D$14,'Figure 6_Trilemma Paper'!$B11)</f>
        <v>2.538809101906768E-2</v>
      </c>
      <c r="D11" s="9">
        <f>SUMIFS('Data and Calcs'!F$30:F$41,'Data and Calcs'!$C$3:$C$14,'Figure 6_Trilemma Paper'!$A11,'Data and Calcs'!$D$3:$D$14,'Figure 6_Trilemma Paper'!$B11)</f>
        <v>0.16430798816666675</v>
      </c>
      <c r="E11" s="9">
        <f>SUMIFS('Data and Calcs'!G$30:G$41,'Data and Calcs'!$C$3:$C$14,'Figure 6_Trilemma Paper'!$A11,'Data and Calcs'!$D$3:$D$14,'Figure 6_Trilemma Paper'!$B11)</f>
        <v>1.5464580283248616E-2</v>
      </c>
      <c r="F11" s="9">
        <f>SUMIFS('Data and Calcs'!H$30:H$41,'Data and Calcs'!$C$3:$C$14,'Figure 6_Trilemma Paper'!$A11,'Data and Calcs'!$D$3:$D$14,'Figure 6_Trilemma Paper'!$B11)</f>
        <v>7.0684050006457458E-2</v>
      </c>
      <c r="G11" s="9">
        <f>SUMIFS('Data and Calcs'!I$30:I$41,'Data and Calcs'!$C$3:$C$14,'Figure 6_Trilemma Paper'!$A11,'Data and Calcs'!$D$3:$D$14,'Figure 6_Trilemma Paper'!$B11)</f>
        <v>8.0012874928514152E-2</v>
      </c>
      <c r="H11" s="9">
        <f>SUMIFS('Data and Calcs'!J$30:J$41,'Data and Calcs'!$C$3:$C$14,'Figure 6_Trilemma Paper'!$A11,'Data and Calcs'!$D$3:$D$14,'Figure 6_Trilemma Paper'!$B11)</f>
        <v>0.25605602310430786</v>
      </c>
      <c r="I11" s="9">
        <f>SUMIFS('Data and Calcs'!K$30:K$41,'Data and Calcs'!$C$3:$C$14,'Figure 6_Trilemma Paper'!$A11,'Data and Calcs'!$D$3:$D$14,'Figure 6_Trilemma Paper'!$B11)</f>
        <v>0.38022317144192824</v>
      </c>
      <c r="J11" s="9">
        <f>SUMIFS('Data and Calcs'!L$30:L$41,'Data and Calcs'!$C$3:$C$14,'Figure 6_Trilemma Paper'!$A11,'Data and Calcs'!$D$3:$D$14,'Figure 6_Trilemma Paper'!$B11)</f>
        <v>1</v>
      </c>
      <c r="K11" s="9">
        <f>SUMIFS('Data and Calcs'!M$30:M$41,'Data and Calcs'!$C$3:$C$14,'Figure 6_Trilemma Paper'!$A11,'Data and Calcs'!$D$3:$D$14,'Figure 6_Trilemma Paper'!$B11)</f>
        <v>0.46261813612185387</v>
      </c>
      <c r="L11" s="9">
        <f>SUMIFS('Data and Calcs'!N$30:N$41,'Data and Calcs'!$C$3:$C$14,'Figure 6_Trilemma Paper'!$A11,'Data and Calcs'!$D$3:$D$14,'Figure 6_Trilemma Paper'!$B11)</f>
        <v>1.3692263009524074E-2</v>
      </c>
      <c r="M11" s="9">
        <f>SUMIFS('Data and Calcs'!O$30:O$41,'Data and Calcs'!$C$3:$C$14,'Figure 6_Trilemma Paper'!$A11,'Data and Calcs'!$D$3:$D$14,'Figure 6_Trilemma Paper'!$B11)</f>
        <v>0.11394966100205134</v>
      </c>
      <c r="N11" s="9">
        <f>SUMIFS('Data and Calcs'!P$30:P$41,'Data and Calcs'!$C$3:$C$14,'Figure 6_Trilemma Paper'!$A11,'Data and Calcs'!$D$3:$D$14,'Figure 6_Trilemma Paper'!$B11)</f>
        <v>1.6624781312709974E-2</v>
      </c>
      <c r="O11" s="9">
        <f>SUMIFS('Data and Calcs'!Q$30:Q$41,'Data and Calcs'!$C$3:$C$14,'Figure 6_Trilemma Paper'!$A11,'Data and Calcs'!$D$3:$D$14,'Figure 6_Trilemma Paper'!$B11)</f>
        <v>1.2778373865245206E-2</v>
      </c>
      <c r="P11" s="9">
        <f>SUMIFS('Data and Calcs'!R$30:R$41,'Data and Calcs'!$C$3:$C$14,'Figure 6_Trilemma Paper'!$A11,'Data and Calcs'!$D$3:$D$14,'Figure 6_Trilemma Paper'!$B11)</f>
        <v>3.461624369949582E-2</v>
      </c>
      <c r="Q11" s="9">
        <f>SUMIFS('Data and Calcs'!S$30:S$41,'Data and Calcs'!$C$3:$C$14,'Figure 6_Trilemma Paper'!$A11,'Data and Calcs'!$D$3:$D$14,'Figure 6_Trilemma Paper'!$B11)</f>
        <v>2.6605468980887919E-3</v>
      </c>
      <c r="R11" s="9">
        <f>SUMIFS('Data and Calcs'!T$30:T$41,'Data and Calcs'!$C$3:$C$14,'Figure 6_Trilemma Paper'!$A11,'Data and Calcs'!$D$3:$D$14,'Figure 6_Trilemma Paper'!$B11)</f>
        <v>9.351152879882825E-2</v>
      </c>
      <c r="S11" s="9">
        <f>SUMIFS('Data and Calcs'!U$30:U$41,'Data and Calcs'!$C$3:$C$14,'Figure 6_Trilemma Paper'!$A11,'Data and Calcs'!$D$3:$D$14,'Figure 6_Trilemma Paper'!$B11)</f>
        <v>2.9217503872987585E-3</v>
      </c>
      <c r="T11" s="9">
        <f>SUMIFS('Data and Calcs'!V$30:V$41,'Data and Calcs'!$C$3:$C$14,'Figure 6_Trilemma Paper'!$A11,'Data and Calcs'!$D$3:$D$14,'Figure 6_Trilemma Paper'!$B11)</f>
        <v>9.8222411232546381E-3</v>
      </c>
      <c r="U11" s="9">
        <f>SUMIFS('Data and Calcs'!W$30:W$41,'Data and Calcs'!$C$3:$C$14,'Figure 6_Trilemma Paper'!$A11,'Data and Calcs'!$D$3:$D$14,'Figure 6_Trilemma Paper'!$B11)</f>
        <v>9.7602687652298764E-2</v>
      </c>
      <c r="V11" s="9">
        <f>SUMIFS('Data and Calcs'!X$30:X$41,'Data and Calcs'!$C$3:$C$14,'Figure 6_Trilemma Paper'!$A11,'Data and Calcs'!$D$3:$D$14,'Figure 6_Trilemma Paper'!$B11)</f>
        <v>4.2411782012782909E-3</v>
      </c>
      <c r="W11" s="9">
        <f>SUMIFS('Data and Calcs'!Y$30:Y$41,'Data and Calcs'!$C$3:$C$14,'Figure 6_Trilemma Paper'!$A11,'Data and Calcs'!$D$3:$D$14,'Figure 6_Trilemma Paper'!$B11)</f>
        <v>8.3240771824460158E-2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W11"/>
  <sheetViews>
    <sheetView zoomScale="85" zoomScaleNormal="85" workbookViewId="0">
      <selection activeCell="E28" sqref="E28"/>
    </sheetView>
  </sheetViews>
  <sheetFormatPr defaultRowHeight="14.4" x14ac:dyDescent="0.3"/>
  <cols>
    <col min="1" max="1" width="16.33203125" bestFit="1" customWidth="1"/>
    <col min="3" max="3" width="9.77734375" bestFit="1" customWidth="1"/>
  </cols>
  <sheetData>
    <row r="2" spans="1:23" x14ac:dyDescent="0.35"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8">
        <v>2026</v>
      </c>
      <c r="J2" s="8">
        <v>2027</v>
      </c>
      <c r="K2" s="8">
        <v>2028</v>
      </c>
      <c r="L2" s="8">
        <v>2029</v>
      </c>
      <c r="M2" s="8">
        <v>2030</v>
      </c>
      <c r="N2" s="8">
        <v>2031</v>
      </c>
      <c r="O2" s="8">
        <v>2032</v>
      </c>
      <c r="P2" s="8">
        <v>2033</v>
      </c>
      <c r="Q2" s="8">
        <v>2034</v>
      </c>
      <c r="R2" s="8">
        <v>2035</v>
      </c>
      <c r="S2" s="8">
        <v>2036</v>
      </c>
      <c r="T2" s="8">
        <v>2037</v>
      </c>
      <c r="U2" s="8">
        <v>2038</v>
      </c>
      <c r="V2" s="8">
        <v>2039</v>
      </c>
      <c r="W2" s="8">
        <v>2040</v>
      </c>
    </row>
    <row r="3" spans="1:23" x14ac:dyDescent="0.35">
      <c r="A3" s="14" t="s">
        <v>51</v>
      </c>
      <c r="B3" s="14" t="s">
        <v>2</v>
      </c>
      <c r="C3" s="9">
        <f>SUMIFS('Data and Calcs'!E$3:E$14,'Data and Calcs'!$C$3:$C$14,'Policy of 50% SCC'!$A3,'Data and Calcs'!$D$3:$D$14,'Policy of 50% SCC'!$B3)</f>
        <v>0.54672655265153658</v>
      </c>
      <c r="D3" s="9">
        <f>SUMIFS('Data and Calcs'!F$3:F$14,'Data and Calcs'!$C$3:$C$14,'Policy of 50% SCC'!$A3,'Data and Calcs'!$D$3:$D$14,'Policy of 50% SCC'!$B3)</f>
        <v>0.67481129523606875</v>
      </c>
      <c r="E3" s="9">
        <f>SUMIFS('Data and Calcs'!G$3:G$14,'Data and Calcs'!$C$3:$C$14,'Policy of 50% SCC'!$A3,'Data and Calcs'!$D$3:$D$14,'Policy of 50% SCC'!$B3)</f>
        <v>0.67682608738789418</v>
      </c>
      <c r="F3" s="9">
        <f>SUMIFS('Data and Calcs'!H$3:H$14,'Data and Calcs'!$C$3:$C$14,'Policy of 50% SCC'!$A3,'Data and Calcs'!$D$3:$D$14,'Policy of 50% SCC'!$B3)</f>
        <v>0.68665206132817869</v>
      </c>
      <c r="G3" s="9">
        <f>SUMIFS('Data and Calcs'!I$3:I$14,'Data and Calcs'!$C$3:$C$14,'Policy of 50% SCC'!$A3,'Data and Calcs'!$D$3:$D$14,'Policy of 50% SCC'!$B3)</f>
        <v>0.66187682377691792</v>
      </c>
      <c r="H3" s="9">
        <f>SUMIFS('Data and Calcs'!J$3:J$14,'Data and Calcs'!$C$3:$C$14,'Policy of 50% SCC'!$A3,'Data and Calcs'!$D$3:$D$14,'Policy of 50% SCC'!$B3)</f>
        <v>0.6426296653341933</v>
      </c>
      <c r="I3" s="9">
        <f>SUMIFS('Data and Calcs'!K$3:K$14,'Data and Calcs'!$C$3:$C$14,'Policy of 50% SCC'!$A3,'Data and Calcs'!$D$3:$D$14,'Policy of 50% SCC'!$B3)</f>
        <v>0.62189652465454448</v>
      </c>
      <c r="J3" s="9">
        <f>SUMIFS('Data and Calcs'!L$3:L$14,'Data and Calcs'!$C$3:$C$14,'Policy of 50% SCC'!$A3,'Data and Calcs'!$D$3:$D$14,'Policy of 50% SCC'!$B3)</f>
        <v>0.61351112013169418</v>
      </c>
      <c r="K3" s="9">
        <f>SUMIFS('Data and Calcs'!M$3:M$14,'Data and Calcs'!$C$3:$C$14,'Policy of 50% SCC'!$A3,'Data and Calcs'!$D$3:$D$14,'Policy of 50% SCC'!$B3)</f>
        <v>0.61046520630157775</v>
      </c>
      <c r="L3" s="9">
        <f>SUMIFS('Data and Calcs'!N$3:N$14,'Data and Calcs'!$C$3:$C$14,'Policy of 50% SCC'!$A3,'Data and Calcs'!$D$3:$D$14,'Policy of 50% SCC'!$B3)</f>
        <v>0.61262645883562938</v>
      </c>
      <c r="M3" s="9">
        <f>SUMIFS('Data and Calcs'!O$3:O$14,'Data and Calcs'!$C$3:$C$14,'Policy of 50% SCC'!$A3,'Data and Calcs'!$D$3:$D$14,'Policy of 50% SCC'!$B3)</f>
        <v>0.61566660390343542</v>
      </c>
      <c r="N3" s="9">
        <f>SUMIFS('Data and Calcs'!P$3:P$14,'Data and Calcs'!$C$3:$C$14,'Policy of 50% SCC'!$A3,'Data and Calcs'!$D$3:$D$14,'Policy of 50% SCC'!$B3)</f>
        <v>0.61318785293610634</v>
      </c>
      <c r="O3" s="9">
        <f>SUMIFS('Data and Calcs'!Q$3:Q$14,'Data and Calcs'!$C$3:$C$14,'Policy of 50% SCC'!$A3,'Data and Calcs'!$D$3:$D$14,'Policy of 50% SCC'!$B3)</f>
        <v>0.60594224559943666</v>
      </c>
      <c r="P3" s="9">
        <f>SUMIFS('Data and Calcs'!R$3:R$14,'Data and Calcs'!$C$3:$C$14,'Policy of 50% SCC'!$A3,'Data and Calcs'!$D$3:$D$14,'Policy of 50% SCC'!$B3)</f>
        <v>0.60422989851573028</v>
      </c>
      <c r="Q3" s="9">
        <f>SUMIFS('Data and Calcs'!S$3:S$14,'Data and Calcs'!$C$3:$C$14,'Policy of 50% SCC'!$A3,'Data and Calcs'!$D$3:$D$14,'Policy of 50% SCC'!$B3)</f>
        <v>0.59823211185734182</v>
      </c>
      <c r="R3" s="9">
        <f>SUMIFS('Data and Calcs'!T$3:T$14,'Data and Calcs'!$C$3:$C$14,'Policy of 50% SCC'!$A3,'Data and Calcs'!$D$3:$D$14,'Policy of 50% SCC'!$B3)</f>
        <v>0.5965473122288566</v>
      </c>
      <c r="S3" s="9">
        <f>SUMIFS('Data and Calcs'!U$3:U$14,'Data and Calcs'!$C$3:$C$14,'Policy of 50% SCC'!$A3,'Data and Calcs'!$D$3:$D$14,'Policy of 50% SCC'!$B3)</f>
        <v>0.59829380187157821</v>
      </c>
      <c r="T3" s="9">
        <f>SUMIFS('Data and Calcs'!V$3:V$14,'Data and Calcs'!$C$3:$C$14,'Policy of 50% SCC'!$A3,'Data and Calcs'!$D$3:$D$14,'Policy of 50% SCC'!$B3)</f>
        <v>0.59097009112205579</v>
      </c>
      <c r="U3" s="9">
        <f>SUMIFS('Data and Calcs'!W$3:W$14,'Data and Calcs'!$C$3:$C$14,'Policy of 50% SCC'!$A3,'Data and Calcs'!$D$3:$D$14,'Policy of 50% SCC'!$B3)</f>
        <v>0.58664905421768043</v>
      </c>
      <c r="V3" s="9">
        <f>SUMIFS('Data and Calcs'!X$3:X$14,'Data and Calcs'!$C$3:$C$14,'Policy of 50% SCC'!$A3,'Data and Calcs'!$D$3:$D$14,'Policy of 50% SCC'!$B3)</f>
        <v>0.58641804020658883</v>
      </c>
      <c r="W3" s="9">
        <f>SUMIFS('Data and Calcs'!Y$3:Y$14,'Data and Calcs'!$C$3:$C$14,'Policy of 50% SCC'!$A3,'Data and Calcs'!$D$3:$D$14,'Policy of 50% SCC'!$B3)</f>
        <v>0.5830982703472174</v>
      </c>
    </row>
    <row r="4" spans="1:23" x14ac:dyDescent="0.35">
      <c r="A4" s="14" t="s">
        <v>51</v>
      </c>
      <c r="B4" s="14" t="s">
        <v>4</v>
      </c>
      <c r="C4" s="10">
        <f>SUMIFS('Data and Calcs'!E$3:E$14,'Data and Calcs'!$C$3:$C$14,'Policy of 50% SCC'!$A4,'Data and Calcs'!$D$3:$D$14,'Policy of 50% SCC'!$B4)</f>
        <v>4.4253843414185505</v>
      </c>
      <c r="D4" s="10">
        <f>SUMIFS('Data and Calcs'!F$3:F$14,'Data and Calcs'!$C$3:$C$14,'Policy of 50% SCC'!$A4,'Data and Calcs'!$D$3:$D$14,'Policy of 50% SCC'!$B4)</f>
        <v>4.3773838736994497</v>
      </c>
      <c r="E4" s="10">
        <f>SUMIFS('Data and Calcs'!G$3:G$14,'Data and Calcs'!$C$3:$C$14,'Policy of 50% SCC'!$A4,'Data and Calcs'!$D$3:$D$14,'Policy of 50% SCC'!$B4)</f>
        <v>4.1244892866376306</v>
      </c>
      <c r="F4" s="10">
        <f>SUMIFS('Data and Calcs'!H$3:H$14,'Data and Calcs'!$C$3:$C$14,'Policy of 50% SCC'!$A4,'Data and Calcs'!$D$3:$D$14,'Policy of 50% SCC'!$B4)</f>
        <v>3.8885783611679705</v>
      </c>
      <c r="G4" s="10">
        <f>SUMIFS('Data and Calcs'!I$3:I$14,'Data and Calcs'!$C$3:$C$14,'Policy of 50% SCC'!$A4,'Data and Calcs'!$D$3:$D$14,'Policy of 50% SCC'!$B4)</f>
        <v>3.57854011439778</v>
      </c>
      <c r="H4" s="10">
        <f>SUMIFS('Data and Calcs'!J$3:J$14,'Data and Calcs'!$C$3:$C$14,'Policy of 50% SCC'!$A4,'Data and Calcs'!$D$3:$D$14,'Policy of 50% SCC'!$B4)</f>
        <v>3.93097608871641</v>
      </c>
      <c r="I4" s="10">
        <f>SUMIFS('Data and Calcs'!K$3:K$14,'Data and Calcs'!$C$3:$C$14,'Policy of 50% SCC'!$A4,'Data and Calcs'!$D$3:$D$14,'Policy of 50% SCC'!$B4)</f>
        <v>4.1172735756093797</v>
      </c>
      <c r="J4" s="10">
        <f>SUMIFS('Data and Calcs'!L$3:L$14,'Data and Calcs'!$C$3:$C$14,'Policy of 50% SCC'!$A4,'Data and Calcs'!$D$3:$D$14,'Policy of 50% SCC'!$B4)</f>
        <v>4.2343003204290497</v>
      </c>
      <c r="K4" s="10">
        <f>SUMIFS('Data and Calcs'!M$3:M$14,'Data and Calcs'!$C$3:$C$14,'Policy of 50% SCC'!$A4,'Data and Calcs'!$D$3:$D$14,'Policy of 50% SCC'!$B4)</f>
        <v>4.4823607612110496</v>
      </c>
      <c r="L4" s="10">
        <f>SUMIFS('Data and Calcs'!N$3:N$14,'Data and Calcs'!$C$3:$C$14,'Policy of 50% SCC'!$A4,'Data and Calcs'!$D$3:$D$14,'Policy of 50% SCC'!$B4)</f>
        <v>4.4791665840560801</v>
      </c>
      <c r="M4" s="10">
        <f>SUMIFS('Data and Calcs'!O$3:O$14,'Data and Calcs'!$C$3:$C$14,'Policy of 50% SCC'!$A4,'Data and Calcs'!$D$3:$D$14,'Policy of 50% SCC'!$B4)</f>
        <v>4.4426623907568299</v>
      </c>
      <c r="N4" s="10">
        <f>SUMIFS('Data and Calcs'!P$3:P$14,'Data and Calcs'!$C$3:$C$14,'Policy of 50% SCC'!$A4,'Data and Calcs'!$D$3:$D$14,'Policy of 50% SCC'!$B4)</f>
        <v>5.0077700328312806</v>
      </c>
      <c r="O4" s="10">
        <f>SUMIFS('Data and Calcs'!Q$3:Q$14,'Data and Calcs'!$C$3:$C$14,'Policy of 50% SCC'!$A4,'Data and Calcs'!$D$3:$D$14,'Policy of 50% SCC'!$B4)</f>
        <v>4.6839628531562605</v>
      </c>
      <c r="P4" s="10">
        <f>SUMIFS('Data and Calcs'!R$3:R$14,'Data and Calcs'!$C$3:$C$14,'Policy of 50% SCC'!$A4,'Data and Calcs'!$D$3:$D$14,'Policy of 50% SCC'!$B4)</f>
        <v>5.39649455755288</v>
      </c>
      <c r="Q4" s="10">
        <f>SUMIFS('Data and Calcs'!S$3:S$14,'Data and Calcs'!$C$3:$C$14,'Policy of 50% SCC'!$A4,'Data and Calcs'!$D$3:$D$14,'Policy of 50% SCC'!$B4)</f>
        <v>4.7591188133647204</v>
      </c>
      <c r="R4" s="10">
        <f>SUMIFS('Data and Calcs'!T$3:T$14,'Data and Calcs'!$C$3:$C$14,'Policy of 50% SCC'!$A4,'Data and Calcs'!$D$3:$D$14,'Policy of 50% SCC'!$B4)</f>
        <v>5.1452541770579403</v>
      </c>
      <c r="S4" s="10">
        <f>SUMIFS('Data and Calcs'!U$3:U$14,'Data and Calcs'!$C$3:$C$14,'Policy of 50% SCC'!$A4,'Data and Calcs'!$D$3:$D$14,'Policy of 50% SCC'!$B4)</f>
        <v>5.2295123466967395</v>
      </c>
      <c r="T4" s="10">
        <f>SUMIFS('Data and Calcs'!V$3:V$14,'Data and Calcs'!$C$3:$C$14,'Policy of 50% SCC'!$A4,'Data and Calcs'!$D$3:$D$14,'Policy of 50% SCC'!$B4)</f>
        <v>4.6278722908681198</v>
      </c>
      <c r="U4" s="10">
        <f>SUMIFS('Data and Calcs'!W$3:W$14,'Data and Calcs'!$C$3:$C$14,'Policy of 50% SCC'!$A4,'Data and Calcs'!$D$3:$D$14,'Policy of 50% SCC'!$B4)</f>
        <v>4.7877218217186996</v>
      </c>
      <c r="V4" s="10">
        <f>SUMIFS('Data and Calcs'!X$3:X$14,'Data and Calcs'!$C$3:$C$14,'Policy of 50% SCC'!$A4,'Data and Calcs'!$D$3:$D$14,'Policy of 50% SCC'!$B4)</f>
        <v>4.8961357860891095</v>
      </c>
      <c r="W4" s="10">
        <f>SUMIFS('Data and Calcs'!Y$3:Y$14,'Data and Calcs'!$C$3:$C$14,'Policy of 50% SCC'!$A4,'Data and Calcs'!$D$3:$D$14,'Policy of 50% SCC'!$B4)</f>
        <v>5.1338817832124404</v>
      </c>
    </row>
    <row r="5" spans="1:23" x14ac:dyDescent="0.35">
      <c r="A5" s="14" t="s">
        <v>51</v>
      </c>
      <c r="B5" s="14" t="s">
        <v>53</v>
      </c>
      <c r="C5" s="11">
        <f>SUMIFS('Data and Calcs'!E$3:E$14,'Data and Calcs'!$C$3:$C$14,'Policy of 50% SCC'!$A5,'Data and Calcs'!$D$3:$D$14,'Policy of 50% SCC'!$B5)</f>
        <v>661.01426004927066</v>
      </c>
      <c r="D5" s="11">
        <f>SUMIFS('Data and Calcs'!F$3:F$14,'Data and Calcs'!$C$3:$C$14,'Policy of 50% SCC'!$A5,'Data and Calcs'!$D$3:$D$14,'Policy of 50% SCC'!$B5)</f>
        <v>559.62707000088437</v>
      </c>
      <c r="E5" s="11">
        <f>SUMIFS('Data and Calcs'!G$3:G$14,'Data and Calcs'!$C$3:$C$14,'Policy of 50% SCC'!$A5,'Data and Calcs'!$D$3:$D$14,'Policy of 50% SCC'!$B5)</f>
        <v>533.8198682816253</v>
      </c>
      <c r="F5" s="11">
        <f>SUMIFS('Data and Calcs'!H$3:H$14,'Data and Calcs'!$C$3:$C$14,'Policy of 50% SCC'!$A5,'Data and Calcs'!$D$3:$D$14,'Policy of 50% SCC'!$B5)</f>
        <v>496.98687478712731</v>
      </c>
      <c r="G5" s="11">
        <f>SUMIFS('Data and Calcs'!I$3:I$14,'Data and Calcs'!$C$3:$C$14,'Policy of 50% SCC'!$A5,'Data and Calcs'!$D$3:$D$14,'Policy of 50% SCC'!$B5)</f>
        <v>507.31734060639479</v>
      </c>
      <c r="H5" s="11">
        <f>SUMIFS('Data and Calcs'!J$3:J$14,'Data and Calcs'!$C$3:$C$14,'Policy of 50% SCC'!$A5,'Data and Calcs'!$D$3:$D$14,'Policy of 50% SCC'!$B5)</f>
        <v>510.59988482665631</v>
      </c>
      <c r="I5" s="11">
        <f>SUMIFS('Data and Calcs'!K$3:K$14,'Data and Calcs'!$C$3:$C$14,'Policy of 50% SCC'!$A5,'Data and Calcs'!$D$3:$D$14,'Policy of 50% SCC'!$B5)</f>
        <v>517.97324109001511</v>
      </c>
      <c r="J5" s="11">
        <f>SUMIFS('Data and Calcs'!L$3:L$14,'Data and Calcs'!$C$3:$C$14,'Policy of 50% SCC'!$A5,'Data and Calcs'!$D$3:$D$14,'Policy of 50% SCC'!$B5)</f>
        <v>519.84722890036494</v>
      </c>
      <c r="K5" s="11">
        <f>SUMIFS('Data and Calcs'!M$3:M$14,'Data and Calcs'!$C$3:$C$14,'Policy of 50% SCC'!$A5,'Data and Calcs'!$D$3:$D$14,'Policy of 50% SCC'!$B5)</f>
        <v>520.96166523389138</v>
      </c>
      <c r="L5" s="11">
        <f>SUMIFS('Data and Calcs'!N$3:N$14,'Data and Calcs'!$C$3:$C$14,'Policy of 50% SCC'!$A5,'Data and Calcs'!$D$3:$D$14,'Policy of 50% SCC'!$B5)</f>
        <v>520.9982969757092</v>
      </c>
      <c r="M5" s="11">
        <f>SUMIFS('Data and Calcs'!O$3:O$14,'Data and Calcs'!$C$3:$C$14,'Policy of 50% SCC'!$A5,'Data and Calcs'!$D$3:$D$14,'Policy of 50% SCC'!$B5)</f>
        <v>516.96532485745388</v>
      </c>
      <c r="N5" s="11">
        <f>SUMIFS('Data and Calcs'!P$3:P$14,'Data and Calcs'!$C$3:$C$14,'Policy of 50% SCC'!$A5,'Data and Calcs'!$D$3:$D$14,'Policy of 50% SCC'!$B5)</f>
        <v>514.48374954024666</v>
      </c>
      <c r="O5" s="11">
        <f>SUMIFS('Data and Calcs'!Q$3:Q$14,'Data and Calcs'!$C$3:$C$14,'Policy of 50% SCC'!$A5,'Data and Calcs'!$D$3:$D$14,'Policy of 50% SCC'!$B5)</f>
        <v>516.20614797588405</v>
      </c>
      <c r="P5" s="11">
        <f>SUMIFS('Data and Calcs'!R$3:R$14,'Data and Calcs'!$C$3:$C$14,'Policy of 50% SCC'!$A5,'Data and Calcs'!$D$3:$D$14,'Policy of 50% SCC'!$B5)</f>
        <v>516.32298783625652</v>
      </c>
      <c r="Q5" s="11">
        <f>SUMIFS('Data and Calcs'!S$3:S$14,'Data and Calcs'!$C$3:$C$14,'Policy of 50% SCC'!$A5,'Data and Calcs'!$D$3:$D$14,'Policy of 50% SCC'!$B5)</f>
        <v>517.22991005135691</v>
      </c>
      <c r="R5" s="11">
        <f>SUMIFS('Data and Calcs'!T$3:T$14,'Data and Calcs'!$C$3:$C$14,'Policy of 50% SCC'!$A5,'Data and Calcs'!$D$3:$D$14,'Policy of 50% SCC'!$B5)</f>
        <v>514.50215910286022</v>
      </c>
      <c r="S5" s="11">
        <f>SUMIFS('Data and Calcs'!U$3:U$14,'Data and Calcs'!$C$3:$C$14,'Policy of 50% SCC'!$A5,'Data and Calcs'!$D$3:$D$14,'Policy of 50% SCC'!$B5)</f>
        <v>512.41826805588346</v>
      </c>
      <c r="T5" s="11">
        <f>SUMIFS('Data and Calcs'!V$3:V$14,'Data and Calcs'!$C$3:$C$14,'Policy of 50% SCC'!$A5,'Data and Calcs'!$D$3:$D$14,'Policy of 50% SCC'!$B5)</f>
        <v>515.3638928634399</v>
      </c>
      <c r="U5" s="11">
        <f>SUMIFS('Data and Calcs'!W$3:W$14,'Data and Calcs'!$C$3:$C$14,'Policy of 50% SCC'!$A5,'Data and Calcs'!$D$3:$D$14,'Policy of 50% SCC'!$B5)</f>
        <v>514.70518644924675</v>
      </c>
      <c r="V5" s="11">
        <f>SUMIFS('Data and Calcs'!X$3:X$14,'Data and Calcs'!$C$3:$C$14,'Policy of 50% SCC'!$A5,'Data and Calcs'!$D$3:$D$14,'Policy of 50% SCC'!$B5)</f>
        <v>512.85972641551712</v>
      </c>
      <c r="W5" s="11">
        <f>SUMIFS('Data and Calcs'!Y$3:Y$14,'Data and Calcs'!$C$3:$C$14,'Policy of 50% SCC'!$A5,'Data and Calcs'!$D$3:$D$14,'Policy of 50% SCC'!$B5)</f>
        <v>508.88209451759002</v>
      </c>
    </row>
    <row r="6" spans="1:23" x14ac:dyDescent="0.35">
      <c r="A6" s="14" t="s">
        <v>51</v>
      </c>
      <c r="B6" s="14" t="s">
        <v>52</v>
      </c>
      <c r="C6" s="11">
        <f>SUMIFS('Data and Calcs'!E$3:E$14,'Data and Calcs'!$C$3:$C$14,'Policy of 50% SCC'!$A6,'Data and Calcs'!$D$3:$D$14,'Policy of 50% SCC'!$B6)</f>
        <v>24.996632170000002</v>
      </c>
      <c r="D6" s="11">
        <f>SUMIFS('Data and Calcs'!F$3:F$14,'Data and Calcs'!$C$3:$C$14,'Policy of 50% SCC'!$A6,'Data and Calcs'!$D$3:$D$14,'Policy of 50% SCC'!$B6)</f>
        <v>25.456359689999999</v>
      </c>
      <c r="E6" s="11">
        <f>SUMIFS('Data and Calcs'!G$3:G$14,'Data and Calcs'!$C$3:$C$14,'Policy of 50% SCC'!$A6,'Data and Calcs'!$D$3:$D$14,'Policy of 50% SCC'!$B6)</f>
        <v>25.728800320000001</v>
      </c>
      <c r="F6" s="11">
        <f>SUMIFS('Data and Calcs'!H$3:H$14,'Data and Calcs'!$C$3:$C$14,'Policy of 50% SCC'!$A6,'Data and Calcs'!$D$3:$D$14,'Policy of 50% SCC'!$B6)</f>
        <v>25.156228800000001</v>
      </c>
      <c r="G6" s="11">
        <f>SUMIFS('Data and Calcs'!I$3:I$14,'Data and Calcs'!$C$3:$C$14,'Policy of 50% SCC'!$A6,'Data and Calcs'!$D$3:$D$14,'Policy of 50% SCC'!$B6)</f>
        <v>25.190013910000001</v>
      </c>
      <c r="H6" s="11">
        <f>SUMIFS('Data and Calcs'!J$3:J$14,'Data and Calcs'!$C$3:$C$14,'Policy of 50% SCC'!$A6,'Data and Calcs'!$D$3:$D$14,'Policy of 50% SCC'!$B6)</f>
        <v>25.108835979999999</v>
      </c>
      <c r="I6" s="11">
        <f>SUMIFS('Data and Calcs'!K$3:K$14,'Data and Calcs'!$C$3:$C$14,'Policy of 50% SCC'!$A6,'Data and Calcs'!$D$3:$D$14,'Policy of 50% SCC'!$B6)</f>
        <v>25.54687899</v>
      </c>
      <c r="J6" s="11">
        <f>SUMIFS('Data and Calcs'!L$3:L$14,'Data and Calcs'!$C$3:$C$14,'Policy of 50% SCC'!$A6,'Data and Calcs'!$D$3:$D$14,'Policy of 50% SCC'!$B6)</f>
        <v>25.17943051</v>
      </c>
      <c r="K6" s="11">
        <f>SUMIFS('Data and Calcs'!M$3:M$14,'Data and Calcs'!$C$3:$C$14,'Policy of 50% SCC'!$A6,'Data and Calcs'!$D$3:$D$14,'Policy of 50% SCC'!$B6)</f>
        <v>25.291053649999998</v>
      </c>
      <c r="L6" s="11">
        <f>SUMIFS('Data and Calcs'!N$3:N$14,'Data and Calcs'!$C$3:$C$14,'Policy of 50% SCC'!$A6,'Data and Calcs'!$D$3:$D$14,'Policy of 50% SCC'!$B6)</f>
        <v>25.209205310000002</v>
      </c>
      <c r="M6" s="11">
        <f>SUMIFS('Data and Calcs'!O$3:O$14,'Data and Calcs'!$C$3:$C$14,'Policy of 50% SCC'!$A6,'Data and Calcs'!$D$3:$D$14,'Policy of 50% SCC'!$B6)</f>
        <v>25.155698940000001</v>
      </c>
      <c r="N6" s="11">
        <f>SUMIFS('Data and Calcs'!P$3:P$14,'Data and Calcs'!$C$3:$C$14,'Policy of 50% SCC'!$A6,'Data and Calcs'!$D$3:$D$14,'Policy of 50% SCC'!$B6)</f>
        <v>25.412364270000001</v>
      </c>
      <c r="O6" s="11">
        <f>SUMIFS('Data and Calcs'!Q$3:Q$14,'Data and Calcs'!$C$3:$C$14,'Policy of 50% SCC'!$A6,'Data and Calcs'!$D$3:$D$14,'Policy of 50% SCC'!$B6)</f>
        <v>25.038558569999999</v>
      </c>
      <c r="P6" s="11">
        <f>SUMIFS('Data and Calcs'!R$3:R$14,'Data and Calcs'!$C$3:$C$14,'Policy of 50% SCC'!$A6,'Data and Calcs'!$D$3:$D$14,'Policy of 50% SCC'!$B6)</f>
        <v>25.110209569999999</v>
      </c>
      <c r="Q6" s="11">
        <f>SUMIFS('Data and Calcs'!S$3:S$14,'Data and Calcs'!$C$3:$C$14,'Policy of 50% SCC'!$A6,'Data and Calcs'!$D$3:$D$14,'Policy of 50% SCC'!$B6)</f>
        <v>25.05130977</v>
      </c>
      <c r="R6" s="11">
        <f>SUMIFS('Data and Calcs'!T$3:T$14,'Data and Calcs'!$C$3:$C$14,'Policy of 50% SCC'!$A6,'Data and Calcs'!$D$3:$D$14,'Policy of 50% SCC'!$B6)</f>
        <v>25.303447559999999</v>
      </c>
      <c r="S6" s="11">
        <f>SUMIFS('Data and Calcs'!U$3:U$14,'Data and Calcs'!$C$3:$C$14,'Policy of 50% SCC'!$A6,'Data and Calcs'!$D$3:$D$14,'Policy of 50% SCC'!$B6)</f>
        <v>25.006218560000001</v>
      </c>
      <c r="T6" s="11">
        <f>SUMIFS('Data and Calcs'!V$3:V$14,'Data and Calcs'!$C$3:$C$14,'Policy of 50% SCC'!$A6,'Data and Calcs'!$D$3:$D$14,'Policy of 50% SCC'!$B6)</f>
        <v>25.193502630000001</v>
      </c>
      <c r="U6" s="11">
        <f>SUMIFS('Data and Calcs'!W$3:W$14,'Data and Calcs'!$C$3:$C$14,'Policy of 50% SCC'!$A6,'Data and Calcs'!$D$3:$D$14,'Policy of 50% SCC'!$B6)</f>
        <v>25.356634150000001</v>
      </c>
      <c r="V6" s="11">
        <f>SUMIFS('Data and Calcs'!X$3:X$14,'Data and Calcs'!$C$3:$C$14,'Policy of 50% SCC'!$A6,'Data and Calcs'!$D$3:$D$14,'Policy of 50% SCC'!$B6)</f>
        <v>25.01054766</v>
      </c>
      <c r="W6" s="11">
        <f>SUMIFS('Data and Calcs'!Y$3:Y$14,'Data and Calcs'!$C$3:$C$14,'Policy of 50% SCC'!$A6,'Data and Calcs'!$D$3:$D$14,'Policy of 50% SCC'!$B6)</f>
        <v>25.009511320000001</v>
      </c>
    </row>
    <row r="8" spans="1:23" x14ac:dyDescent="0.35">
      <c r="A8" s="14" t="s">
        <v>51</v>
      </c>
      <c r="B8" s="14" t="s">
        <v>2</v>
      </c>
      <c r="C8" s="9">
        <f>SUMIFS('Data and Calcs'!E$30:E$41,'Data and Calcs'!$C$3:$C$14,'Policy of 50% SCC'!$A8,'Data and Calcs'!$D$3:$D$14,'Policy of 50% SCC'!$B8)</f>
        <v>0.60527469230177322</v>
      </c>
      <c r="D8" s="9">
        <f>SUMIFS('Data and Calcs'!F$30:F$41,'Data and Calcs'!$C$3:$C$14,'Policy of 50% SCC'!$A8,'Data and Calcs'!$D$3:$D$14,'Policy of 50% SCC'!$B8)</f>
        <v>0.90003923551004383</v>
      </c>
      <c r="E8" s="9">
        <f>SUMIFS('Data and Calcs'!G$30:G$41,'Data and Calcs'!$C$3:$C$14,'Policy of 50% SCC'!$A8,'Data and Calcs'!$D$3:$D$14,'Policy of 50% SCC'!$B8)</f>
        <v>0.90467592584730616</v>
      </c>
      <c r="F8" s="9">
        <f>SUMIFS('Data and Calcs'!H$30:H$41,'Data and Calcs'!$C$3:$C$14,'Policy of 50% SCC'!$A8,'Data and Calcs'!$D$3:$D$14,'Policy of 50% SCC'!$B8)</f>
        <v>0.92728867941686444</v>
      </c>
      <c r="G8" s="9">
        <f>SUMIFS('Data and Calcs'!I$30:I$41,'Data and Calcs'!$C$3:$C$14,'Policy of 50% SCC'!$A8,'Data and Calcs'!$D$3:$D$14,'Policy of 50% SCC'!$B8)</f>
        <v>0.87027282075708623</v>
      </c>
      <c r="H8" s="9">
        <f>SUMIFS('Data and Calcs'!J$30:J$41,'Data and Calcs'!$C$3:$C$14,'Policy of 50% SCC'!$A8,'Data and Calcs'!$D$3:$D$14,'Policy of 50% SCC'!$B8)</f>
        <v>0.82597886542760834</v>
      </c>
      <c r="I8" s="9">
        <f>SUMIFS('Data and Calcs'!K$30:K$41,'Data and Calcs'!$C$3:$C$14,'Policy of 50% SCC'!$A8,'Data and Calcs'!$D$3:$D$14,'Policy of 50% SCC'!$B8)</f>
        <v>0.77826518292029367</v>
      </c>
      <c r="J8" s="9">
        <f>SUMIFS('Data and Calcs'!L$30:L$41,'Data and Calcs'!$C$3:$C$14,'Policy of 50% SCC'!$A8,'Data and Calcs'!$D$3:$D$14,'Policy of 50% SCC'!$B8)</f>
        <v>0.75896764689906715</v>
      </c>
      <c r="K8" s="9">
        <f>SUMIFS('Data and Calcs'!M$30:M$41,'Data and Calcs'!$C$3:$C$14,'Policy of 50% SCC'!$A8,'Data and Calcs'!$D$3:$D$14,'Policy of 50% SCC'!$B8)</f>
        <v>0.75195801108554716</v>
      </c>
      <c r="L8" s="9">
        <f>SUMIFS('Data and Calcs'!N$30:N$41,'Data and Calcs'!$C$3:$C$14,'Policy of 50% SCC'!$A8,'Data and Calcs'!$D$3:$D$14,'Policy of 50% SCC'!$B8)</f>
        <v>0.7569317542738665</v>
      </c>
      <c r="M8" s="9">
        <f>SUMIFS('Data and Calcs'!O$30:O$41,'Data and Calcs'!$C$3:$C$14,'Policy of 50% SCC'!$A8,'Data and Calcs'!$D$3:$D$14,'Policy of 50% SCC'!$B8)</f>
        <v>0.76392811429393137</v>
      </c>
      <c r="N8" s="9">
        <f>SUMIFS('Data and Calcs'!P$30:P$41,'Data and Calcs'!$C$3:$C$14,'Policy of 50% SCC'!$A8,'Data and Calcs'!$D$3:$D$14,'Policy of 50% SCC'!$B8)</f>
        <v>0.75822370421456842</v>
      </c>
      <c r="O8" s="9">
        <f>SUMIFS('Data and Calcs'!Q$30:Q$41,'Data and Calcs'!$C$3:$C$14,'Policy of 50% SCC'!$A8,'Data and Calcs'!$D$3:$D$14,'Policy of 50% SCC'!$B8)</f>
        <v>0.74154921126744477</v>
      </c>
      <c r="P8" s="9">
        <f>SUMIFS('Data and Calcs'!R$30:R$41,'Data and Calcs'!$C$3:$C$14,'Policy of 50% SCC'!$A8,'Data and Calcs'!$D$3:$D$14,'Policy of 50% SCC'!$B8)</f>
        <v>0.73760854514470486</v>
      </c>
      <c r="Q8" s="9">
        <f>SUMIFS('Data and Calcs'!S$30:S$41,'Data and Calcs'!$C$3:$C$14,'Policy of 50% SCC'!$A8,'Data and Calcs'!$D$3:$D$14,'Policy of 50% SCC'!$B8)</f>
        <v>0.72380569236968562</v>
      </c>
      <c r="R8" s="9">
        <f>SUMIFS('Data and Calcs'!T$30:T$41,'Data and Calcs'!$C$3:$C$14,'Policy of 50% SCC'!$A8,'Data and Calcs'!$D$3:$D$14,'Policy of 50% SCC'!$B8)</f>
        <v>0.71992842187776773</v>
      </c>
      <c r="S8" s="9">
        <f>SUMIFS('Data and Calcs'!U$30:U$41,'Data and Calcs'!$C$3:$C$14,'Policy of 50% SCC'!$A8,'Data and Calcs'!$D$3:$D$14,'Policy of 50% SCC'!$B8)</f>
        <v>0.72394766110460262</v>
      </c>
      <c r="T8" s="9">
        <f>SUMIFS('Data and Calcs'!V$30:V$41,'Data and Calcs'!$C$3:$C$14,'Policy of 50% SCC'!$A8,'Data and Calcs'!$D$3:$D$14,'Policy of 50% SCC'!$B8)</f>
        <v>0.70709342686786092</v>
      </c>
      <c r="U8" s="9">
        <f>SUMIFS('Data and Calcs'!W$30:W$41,'Data and Calcs'!$C$3:$C$14,'Policy of 50% SCC'!$A8,'Data and Calcs'!$D$3:$D$14,'Policy of 50% SCC'!$B8)</f>
        <v>0.69714931921223056</v>
      </c>
      <c r="V8" s="9">
        <f>SUMIFS('Data and Calcs'!X$30:X$41,'Data and Calcs'!$C$3:$C$14,'Policy of 50% SCC'!$A8,'Data and Calcs'!$D$3:$D$14,'Policy of 50% SCC'!$B8)</f>
        <v>0.69661768103206889</v>
      </c>
      <c r="W8" s="9">
        <f>SUMIFS('Data and Calcs'!Y$30:Y$41,'Data and Calcs'!$C$3:$C$14,'Policy of 50% SCC'!$A8,'Data and Calcs'!$D$3:$D$14,'Policy of 50% SCC'!$B8)</f>
        <v>0.68897781365669908</v>
      </c>
    </row>
    <row r="9" spans="1:23" x14ac:dyDescent="0.35">
      <c r="A9" s="14" t="s">
        <v>51</v>
      </c>
      <c r="B9" s="14" t="s">
        <v>4</v>
      </c>
      <c r="C9" s="9">
        <f>SUMIFS('Data and Calcs'!E$30:E$41,'Data and Calcs'!$C$3:$C$14,'Policy of 50% SCC'!$A9,'Data and Calcs'!$D$3:$D$14,'Policy of 50% SCC'!$B9)</f>
        <v>0.50211053827751861</v>
      </c>
      <c r="D9" s="9">
        <f>SUMIFS('Data and Calcs'!F$30:F$41,'Data and Calcs'!$C$3:$C$14,'Policy of 50% SCC'!$A9,'Data and Calcs'!$D$3:$D$14,'Policy of 50% SCC'!$B9)</f>
        <v>0.51816065367972441</v>
      </c>
      <c r="E9" s="9">
        <f>SUMIFS('Data and Calcs'!G$30:G$41,'Data and Calcs'!$C$3:$C$14,'Policy of 50% SCC'!$A9,'Data and Calcs'!$D$3:$D$14,'Policy of 50% SCC'!$B9)</f>
        <v>0.6088910982748188</v>
      </c>
      <c r="F9" s="9">
        <f>SUMIFS('Data and Calcs'!H$30:H$41,'Data and Calcs'!$C$3:$C$14,'Policy of 50% SCC'!$A9,'Data and Calcs'!$D$3:$D$14,'Policy of 50% SCC'!$B9)</f>
        <v>0.70416749804769285</v>
      </c>
      <c r="G9" s="9">
        <f>SUMIFS('Data and Calcs'!I$30:I$41,'Data and Calcs'!$C$3:$C$14,'Policy of 50% SCC'!$A9,'Data and Calcs'!$D$3:$D$14,'Policy of 50% SCC'!$B9)</f>
        <v>0.8484842832588142</v>
      </c>
      <c r="H9" s="9">
        <f>SUMIFS('Data and Calcs'!J$30:J$41,'Data and Calcs'!$C$3:$C$14,'Policy of 50% SCC'!$A9,'Data and Calcs'!$D$3:$D$14,'Policy of 50% SCC'!$B9)</f>
        <v>0.68620157061521991</v>
      </c>
      <c r="I9" s="9">
        <f>SUMIFS('Data and Calcs'!K$30:K$41,'Data and Calcs'!$C$3:$C$14,'Policy of 50% SCC'!$A9,'Data and Calcs'!$D$3:$D$14,'Policy of 50% SCC'!$B9)</f>
        <v>0.61164340953075413</v>
      </c>
      <c r="J9" s="9">
        <f>SUMIFS('Data and Calcs'!L$30:L$41,'Data and Calcs'!$C$3:$C$14,'Policy of 50% SCC'!$A9,'Data and Calcs'!$D$3:$D$14,'Policy of 50% SCC'!$B9)</f>
        <v>0.56816315665044026</v>
      </c>
      <c r="K9" s="9">
        <f>SUMIFS('Data and Calcs'!M$30:M$41,'Data and Calcs'!$C$3:$C$14,'Policy of 50% SCC'!$A9,'Data and Calcs'!$D$3:$D$14,'Policy of 50% SCC'!$B9)</f>
        <v>0.48350528132448017</v>
      </c>
      <c r="L9" s="9">
        <f>SUMIFS('Data and Calcs'!N$30:N$41,'Data and Calcs'!$C$3:$C$14,'Policy of 50% SCC'!$A9,'Data and Calcs'!$D$3:$D$14,'Policy of 50% SCC'!$B9)</f>
        <v>0.48453579389958268</v>
      </c>
      <c r="M9" s="9">
        <f>SUMIFS('Data and Calcs'!O$30:O$41,'Data and Calcs'!$C$3:$C$14,'Policy of 50% SCC'!$A9,'Data and Calcs'!$D$3:$D$14,'Policy of 50% SCC'!$B9)</f>
        <v>0.49641809486193128</v>
      </c>
      <c r="N9" s="9">
        <f>SUMIFS('Data and Calcs'!P$30:P$41,'Data and Calcs'!$C$3:$C$14,'Policy of 50% SCC'!$A9,'Data and Calcs'!$D$3:$D$14,'Policy of 50% SCC'!$B9)</f>
        <v>0.33188934009897564</v>
      </c>
      <c r="O9" s="9">
        <f>SUMIFS('Data and Calcs'!Q$30:Q$41,'Data and Calcs'!$C$3:$C$14,'Policy of 50% SCC'!$A9,'Data and Calcs'!$D$3:$D$14,'Policy of 50% SCC'!$B9)</f>
        <v>0.4213077563517727</v>
      </c>
      <c r="P9" s="9">
        <f>SUMIFS('Data and Calcs'!R$30:R$41,'Data and Calcs'!$C$3:$C$14,'Policy of 50% SCC'!$A9,'Data and Calcs'!$D$3:$D$14,'Policy of 50% SCC'!$B9)</f>
        <v>0.23871761437729841</v>
      </c>
      <c r="Q9" s="9">
        <f>SUMIFS('Data and Calcs'!S$30:S$41,'Data and Calcs'!$C$3:$C$14,'Policy of 50% SCC'!$A9,'Data and Calcs'!$D$3:$D$14,'Policy of 50% SCC'!$B9)</f>
        <v>0.39946930905368511</v>
      </c>
      <c r="R9" s="9">
        <f>SUMIFS('Data and Calcs'!T$30:T$41,'Data and Calcs'!$C$3:$C$14,'Policy of 50% SCC'!$A9,'Data and Calcs'!$D$3:$D$14,'Policy of 50% SCC'!$B9)</f>
        <v>0.29732727192269159</v>
      </c>
      <c r="S9" s="9">
        <f>SUMIFS('Data and Calcs'!U$30:U$41,'Data and Calcs'!$C$3:$C$14,'Policy of 50% SCC'!$A9,'Data and Calcs'!$D$3:$D$14,'Policy of 50% SCC'!$B9)</f>
        <v>0.27704379918475935</v>
      </c>
      <c r="T9" s="9">
        <f>SUMIFS('Data and Calcs'!V$30:V$41,'Data and Calcs'!$C$3:$C$14,'Policy of 50% SCC'!$A9,'Data and Calcs'!$D$3:$D$14,'Policy of 50% SCC'!$B9)</f>
        <v>0.43806850079762516</v>
      </c>
      <c r="U9" s="9">
        <f>SUMIFS('Data and Calcs'!W$30:W$41,'Data and Calcs'!$C$3:$C$14,'Policy of 50% SCC'!$A9,'Data and Calcs'!$D$3:$D$14,'Policy of 50% SCC'!$B9)</f>
        <v>0.39133811032553345</v>
      </c>
      <c r="V9" s="9">
        <f>SUMIFS('Data and Calcs'!X$30:X$41,'Data and Calcs'!$C$3:$C$14,'Policy of 50% SCC'!$A9,'Data and Calcs'!$D$3:$D$14,'Policy of 50% SCC'!$B9)</f>
        <v>0.36138091289709012</v>
      </c>
      <c r="W9" s="9">
        <f>SUMIFS('Data and Calcs'!Y$30:Y$41,'Data and Calcs'!$C$3:$C$14,'Policy of 50% SCC'!$A9,'Data and Calcs'!$D$3:$D$14,'Policy of 50% SCC'!$B9)</f>
        <v>0.3001159444122955</v>
      </c>
    </row>
    <row r="10" spans="1:23" x14ac:dyDescent="0.35">
      <c r="A10" s="14" t="s">
        <v>51</v>
      </c>
      <c r="B10" s="14" t="s">
        <v>53</v>
      </c>
      <c r="C10" s="9">
        <f>SUMIFS('Data and Calcs'!E$30:E$41,'Data and Calcs'!$C$3:$C$14,'Policy of 50% SCC'!$A10,'Data and Calcs'!$D$3:$D$14,'Policy of 50% SCC'!$B10)</f>
        <v>0.33364427225720733</v>
      </c>
      <c r="D10" s="9">
        <f>SUMIFS('Data and Calcs'!F$30:F$41,'Data and Calcs'!$C$3:$C$14,'Policy of 50% SCC'!$A10,'Data and Calcs'!$D$3:$D$14,'Policy of 50% SCC'!$B10)</f>
        <v>0.49728035707327939</v>
      </c>
      <c r="E10" s="9">
        <f>SUMIFS('Data and Calcs'!G$30:G$41,'Data and Calcs'!$C$3:$C$14,'Policy of 50% SCC'!$A10,'Data and Calcs'!$D$3:$D$14,'Policy of 50% SCC'!$B10)</f>
        <v>0.548856992111453</v>
      </c>
      <c r="F10" s="9">
        <f>SUMIFS('Data and Calcs'!H$30:H$41,'Data and Calcs'!$C$3:$C$14,'Policy of 50% SCC'!$A10,'Data and Calcs'!$D$3:$D$14,'Policy of 50% SCC'!$B10)</f>
        <v>0.63174713700839924</v>
      </c>
      <c r="G10" s="9">
        <f>SUMIFS('Data and Calcs'!I$30:I$41,'Data and Calcs'!$C$3:$C$14,'Policy of 50% SCC'!$A10,'Data and Calcs'!$D$3:$D$14,'Policy of 50% SCC'!$B10)</f>
        <v>0.60728463838733437</v>
      </c>
      <c r="H10" s="9">
        <f>SUMIFS('Data and Calcs'!J$30:J$41,'Data and Calcs'!$C$3:$C$14,'Policy of 50% SCC'!$A10,'Data and Calcs'!$D$3:$D$14,'Policy of 50% SCC'!$B10)</f>
        <v>0.59971882367302909</v>
      </c>
      <c r="I10" s="9">
        <f>SUMIFS('Data and Calcs'!K$30:K$41,'Data and Calcs'!$C$3:$C$14,'Policy of 50% SCC'!$A10,'Data and Calcs'!$D$3:$D$14,'Policy of 50% SCC'!$B10)</f>
        <v>0.58307386514913995</v>
      </c>
      <c r="J10" s="9">
        <f>SUMIFS('Data and Calcs'!L$30:L$41,'Data and Calcs'!$C$3:$C$14,'Policy of 50% SCC'!$A10,'Data and Calcs'!$D$3:$D$14,'Policy of 50% SCC'!$B10)</f>
        <v>0.57891869091113757</v>
      </c>
      <c r="K10" s="9">
        <f>SUMIFS('Data and Calcs'!M$30:M$41,'Data and Calcs'!$C$3:$C$14,'Policy of 50% SCC'!$A10,'Data and Calcs'!$D$3:$D$14,'Policy of 50% SCC'!$B10)</f>
        <v>0.57646183719945399</v>
      </c>
      <c r="L10" s="9">
        <f>SUMIFS('Data and Calcs'!N$30:N$41,'Data and Calcs'!$C$3:$C$14,'Policy of 50% SCC'!$A10,'Data and Calcs'!$D$3:$D$14,'Policy of 50% SCC'!$B10)</f>
        <v>0.57638125835511111</v>
      </c>
      <c r="M10" s="9">
        <f>SUMIFS('Data and Calcs'!O$30:O$41,'Data and Calcs'!$C$3:$C$14,'Policy of 50% SCC'!$A10,'Data and Calcs'!$D$3:$D$14,'Policy of 50% SCC'!$B10)</f>
        <v>0.58532116610695706</v>
      </c>
      <c r="N10" s="9">
        <f>SUMIFS('Data and Calcs'!P$30:P$41,'Data and Calcs'!$C$3:$C$14,'Policy of 50% SCC'!$A10,'Data and Calcs'!$D$3:$D$14,'Policy of 50% SCC'!$B10)</f>
        <v>0.59089173975947706</v>
      </c>
      <c r="O10" s="9">
        <f>SUMIFS('Data and Calcs'!Q$30:Q$41,'Data and Calcs'!$C$3:$C$14,'Policy of 50% SCC'!$A10,'Data and Calcs'!$D$3:$D$14,'Policy of 50% SCC'!$B10)</f>
        <v>0.58701965974095516</v>
      </c>
      <c r="P10" s="9">
        <f>SUMIFS('Data and Calcs'!R$30:R$41,'Data and Calcs'!$C$3:$C$14,'Policy of 50% SCC'!$A10,'Data and Calcs'!$D$3:$D$14,'Policy of 50% SCC'!$B10)</f>
        <v>0.58675793068959303</v>
      </c>
      <c r="Q10" s="9">
        <f>SUMIFS('Data and Calcs'!S$30:S$41,'Data and Calcs'!$C$3:$C$14,'Policy of 50% SCC'!$A10,'Data and Calcs'!$D$3:$D$14,'Policy of 50% SCC'!$B10)</f>
        <v>0.58473038577551539</v>
      </c>
      <c r="R10" s="9">
        <f>SUMIFS('Data and Calcs'!T$30:T$41,'Data and Calcs'!$C$3:$C$14,'Policy of 50% SCC'!$A10,'Data and Calcs'!$D$3:$D$14,'Policy of 50% SCC'!$B10)</f>
        <v>0.59085021662377479</v>
      </c>
      <c r="S10" s="9">
        <f>SUMIFS('Data and Calcs'!U$30:U$41,'Data and Calcs'!$C$3:$C$14,'Policy of 50% SCC'!$A10,'Data and Calcs'!$D$3:$D$14,'Policy of 50% SCC'!$B10)</f>
        <v>0.59556942048602535</v>
      </c>
      <c r="T10" s="9">
        <f>SUMIFS('Data and Calcs'!V$30:V$41,'Data and Calcs'!$C$3:$C$14,'Policy of 50% SCC'!$A10,'Data and Calcs'!$D$3:$D$14,'Policy of 50% SCC'!$B10)</f>
        <v>0.58890987833418462</v>
      </c>
      <c r="U10" s="9">
        <f>SUMIFS('Data and Calcs'!W$30:W$41,'Data and Calcs'!$C$3:$C$14,'Policy of 50% SCC'!$A10,'Data and Calcs'!$D$3:$D$14,'Policy of 50% SCC'!$B10)</f>
        <v>0.59039248140608214</v>
      </c>
      <c r="V10" s="9">
        <f>SUMIFS('Data and Calcs'!X$30:X$41,'Data and Calcs'!$C$3:$C$14,'Policy of 50% SCC'!$A10,'Data and Calcs'!$D$3:$D$14,'Policy of 50% SCC'!$B10)</f>
        <v>0.59456648711905691</v>
      </c>
      <c r="W10" s="9">
        <f>SUMIFS('Data and Calcs'!Y$30:Y$41,'Data and Calcs'!$C$3:$C$14,'Policy of 50% SCC'!$A10,'Data and Calcs'!$D$3:$D$14,'Policy of 50% SCC'!$B10)</f>
        <v>0.60366592069168346</v>
      </c>
    </row>
    <row r="11" spans="1:23" x14ac:dyDescent="0.35">
      <c r="A11" s="14" t="s">
        <v>51</v>
      </c>
      <c r="B11" s="14" t="s">
        <v>52</v>
      </c>
      <c r="C11" s="9">
        <f>SUMIFS('Data and Calcs'!E$30:E$41,'Data and Calcs'!$C$3:$C$14,'Policy of 50% SCC'!$A11,'Data and Calcs'!$D$3:$D$14,'Policy of 50% SCC'!$B11)</f>
        <v>0</v>
      </c>
      <c r="D11" s="9">
        <f>SUMIFS('Data and Calcs'!F$30:F$41,'Data and Calcs'!$C$3:$C$14,'Policy of 50% SCC'!$A11,'Data and Calcs'!$D$3:$D$14,'Policy of 50% SCC'!$B11)</f>
        <v>0.14011625435769076</v>
      </c>
      <c r="E11" s="9">
        <f>SUMIFS('Data and Calcs'!G$30:G$41,'Data and Calcs'!$C$3:$C$14,'Policy of 50% SCC'!$A11,'Data and Calcs'!$D$3:$D$14,'Policy of 50% SCC'!$B11)</f>
        <v>0.22315100635698371</v>
      </c>
      <c r="F11" s="9">
        <f>SUMIFS('Data and Calcs'!H$30:H$41,'Data and Calcs'!$C$3:$C$14,'Policy of 50% SCC'!$A11,'Data and Calcs'!$D$3:$D$14,'Policy of 50% SCC'!$B11)</f>
        <v>4.8642034750737313E-2</v>
      </c>
      <c r="G11" s="9">
        <f>SUMIFS('Data and Calcs'!I$30:I$41,'Data and Calcs'!$C$3:$C$14,'Policy of 50% SCC'!$A11,'Data and Calcs'!$D$3:$D$14,'Policy of 50% SCC'!$B11)</f>
        <v>5.8939097380928798E-2</v>
      </c>
      <c r="H11" s="9">
        <f>SUMIFS('Data and Calcs'!J$30:J$41,'Data and Calcs'!$C$3:$C$14,'Policy of 50% SCC'!$A11,'Data and Calcs'!$D$3:$D$14,'Policy of 50% SCC'!$B11)</f>
        <v>3.4197599442951886E-2</v>
      </c>
      <c r="I11" s="9">
        <f>SUMIFS('Data and Calcs'!K$30:K$41,'Data and Calcs'!$C$3:$C$14,'Policy of 50% SCC'!$A11,'Data and Calcs'!$D$3:$D$14,'Policy of 50% SCC'!$B11)</f>
        <v>0.1677048252204493</v>
      </c>
      <c r="J11" s="9">
        <f>SUMIFS('Data and Calcs'!L$30:L$41,'Data and Calcs'!$C$3:$C$14,'Policy of 50% SCC'!$A11,'Data and Calcs'!$D$3:$D$14,'Policy of 50% SCC'!$B11)</f>
        <v>5.5713477199719259E-2</v>
      </c>
      <c r="K11" s="9">
        <f>SUMIFS('Data and Calcs'!M$30:M$41,'Data and Calcs'!$C$3:$C$14,'Policy of 50% SCC'!$A11,'Data and Calcs'!$D$3:$D$14,'Policy of 50% SCC'!$B11)</f>
        <v>8.9734099407508899E-2</v>
      </c>
      <c r="L11" s="9">
        <f>SUMIFS('Data and Calcs'!N$30:N$41,'Data and Calcs'!$C$3:$C$14,'Policy of 50% SCC'!$A11,'Data and Calcs'!$D$3:$D$14,'Policy of 50% SCC'!$B11)</f>
        <v>6.4788273179411035E-2</v>
      </c>
      <c r="M11" s="9">
        <f>SUMIFS('Data and Calcs'!O$30:O$41,'Data and Calcs'!$C$3:$C$14,'Policy of 50% SCC'!$A11,'Data and Calcs'!$D$3:$D$14,'Policy of 50% SCC'!$B11)</f>
        <v>4.8480543442725094E-2</v>
      </c>
      <c r="N11" s="9">
        <f>SUMIFS('Data and Calcs'!P$30:P$41,'Data and Calcs'!$C$3:$C$14,'Policy of 50% SCC'!$A11,'Data and Calcs'!$D$3:$D$14,'Policy of 50% SCC'!$B11)</f>
        <v>0.12670728232292286</v>
      </c>
      <c r="O11" s="9">
        <f>SUMIFS('Data and Calcs'!Q$30:Q$41,'Data and Calcs'!$C$3:$C$14,'Policy of 50% SCC'!$A11,'Data and Calcs'!$D$3:$D$14,'Policy of 50% SCC'!$B11)</f>
        <v>1.2778373865245206E-2</v>
      </c>
      <c r="P11" s="9">
        <f>SUMIFS('Data and Calcs'!R$30:R$41,'Data and Calcs'!$C$3:$C$14,'Policy of 50% SCC'!$A11,'Data and Calcs'!$D$3:$D$14,'Policy of 50% SCC'!$B11)</f>
        <v>3.461624369949582E-2</v>
      </c>
      <c r="Q11" s="9">
        <f>SUMIFS('Data and Calcs'!S$30:S$41,'Data and Calcs'!$C$3:$C$14,'Policy of 50% SCC'!$A11,'Data and Calcs'!$D$3:$D$14,'Policy of 50% SCC'!$B11)</f>
        <v>1.6664698491984622E-2</v>
      </c>
      <c r="R11" s="9">
        <f>SUMIFS('Data and Calcs'!T$30:T$41,'Data and Calcs'!$C$3:$C$14,'Policy of 50% SCC'!$A11,'Data and Calcs'!$D$3:$D$14,'Policy of 50% SCC'!$B11)</f>
        <v>9.351152879882825E-2</v>
      </c>
      <c r="S11" s="9">
        <f>SUMIFS('Data and Calcs'!U$30:U$41,'Data and Calcs'!$C$3:$C$14,'Policy of 50% SCC'!$A11,'Data and Calcs'!$D$3:$D$14,'Policy of 50% SCC'!$B11)</f>
        <v>2.9217503872987585E-3</v>
      </c>
      <c r="T11" s="9">
        <f>SUMIFS('Data and Calcs'!V$30:V$41,'Data and Calcs'!$C$3:$C$14,'Policy of 50% SCC'!$A11,'Data and Calcs'!$D$3:$D$14,'Policy of 50% SCC'!$B11)</f>
        <v>6.0002393263026012E-2</v>
      </c>
      <c r="U11" s="9">
        <f>SUMIFS('Data and Calcs'!W$30:W$41,'Data and Calcs'!$C$3:$C$14,'Policy of 50% SCC'!$A11,'Data and Calcs'!$D$3:$D$14,'Policy of 50% SCC'!$B11)</f>
        <v>0.10972179563875692</v>
      </c>
      <c r="V11" s="9">
        <f>SUMIFS('Data and Calcs'!X$30:X$41,'Data and Calcs'!$C$3:$C$14,'Policy of 50% SCC'!$A11,'Data and Calcs'!$D$3:$D$14,'Policy of 50% SCC'!$B11)</f>
        <v>4.2411782012782909E-3</v>
      </c>
      <c r="W11" s="9">
        <f>SUMIFS('Data and Calcs'!Y$30:Y$41,'Data and Calcs'!$C$3:$C$14,'Policy of 50% SCC'!$A11,'Data and Calcs'!$D$3:$D$14,'Policy of 50% SCC'!$B11)</f>
        <v>3.9253213671238121E-3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3B9230B1A3834187ECAEC9EB8072ED" ma:contentTypeVersion="10" ma:contentTypeDescription="Create a new document." ma:contentTypeScope="" ma:versionID="72a50f807df39d96e2c6fc41ad0c478e">
  <xsd:schema xmlns:xsd="http://www.w3.org/2001/XMLSchema" xmlns:xs="http://www.w3.org/2001/XMLSchema" xmlns:p="http://schemas.microsoft.com/office/2006/metadata/properties" xmlns:ns3="f441c218-e011-4adb-a60f-ab62db9914fb" xmlns:ns4="ec3e0102-7cb4-4d04-a4c8-1870042ee273" targetNamespace="http://schemas.microsoft.com/office/2006/metadata/properties" ma:root="true" ma:fieldsID="f78064da682254f947213d1daf5f5e59" ns3:_="" ns4:_="">
    <xsd:import namespace="f441c218-e011-4adb-a60f-ab62db9914fb"/>
    <xsd:import namespace="ec3e0102-7cb4-4d04-a4c8-1870042ee27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EventHashCode" minOccurs="0"/>
                <xsd:element ref="ns4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41c218-e011-4adb-a60f-ab62db9914f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3e0102-7cb4-4d04-a4c8-1870042ee2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B1FDF4-C3B8-453E-8D19-7B4B4EBBA1D3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ec3e0102-7cb4-4d04-a4c8-1870042ee273"/>
    <ds:schemaRef ds:uri="f441c218-e011-4adb-a60f-ab62db9914fb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5120F2F-933B-4410-B712-A706EB84C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41c218-e011-4adb-a60f-ab62db9914fb"/>
    <ds:schemaRef ds:uri="ec3e0102-7cb4-4d04-a4c8-1870042ee2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4256E1-7F68-4315-A3B5-8F289F528C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Data and Sim Results</vt:lpstr>
      <vt:lpstr>Exercise 1 Results</vt:lpstr>
      <vt:lpstr>Data and Calcs</vt:lpstr>
      <vt:lpstr>Exercise 2 Results</vt:lpstr>
      <vt:lpstr>Visualization</vt:lpstr>
      <vt:lpstr>Figure 7_Trilemma Paper</vt:lpstr>
      <vt:lpstr>Compare 50%SCC vs MarketBased</vt:lpstr>
      <vt:lpstr>Policy of 100% SCC</vt:lpstr>
      <vt:lpstr>Figure 6_Trilemma Paper</vt:lpstr>
      <vt:lpstr>Policy of 50% SCC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Gabriola, Aaron Joseph P.</dc:creator>
  <cp:lastModifiedBy>Josef Yap</cp:lastModifiedBy>
  <dcterms:created xsi:type="dcterms:W3CDTF">2019-10-25T08:09:30Z</dcterms:created>
  <dcterms:modified xsi:type="dcterms:W3CDTF">2020-09-28T07:08:28Z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0x010100873B9230B1A3834187ECAEC9EB8072ED</vt:lpwstr>
  </property>
</Properties>
</file>