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博士后\@实验\EPMA\@Data calculation\Fe data\@Writing\@SA\SA submit\up load\NC\up load\"/>
    </mc:Choice>
  </mc:AlternateContent>
  <xr:revisionPtr revIDLastSave="0" documentId="8_{7B0A613A-30DA-4B6B-83BE-CDA8280D8B70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Supplementary Table1-Exp. cond." sheetId="2" r:id="rId1"/>
    <sheet name="Supplementary Table2-Rf. data" sheetId="1" r:id="rId2"/>
    <sheet name="Supplementary Table3-Comp." sheetId="7" r:id="rId3"/>
    <sheet name="Supplementary Table4-DFe" sheetId="9" r:id="rId4"/>
    <sheet name="Supplementary Table5-Modell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1" i="7" l="1"/>
  <c r="AC32" i="7"/>
  <c r="F5" i="1" l="1"/>
  <c r="T138" i="9" l="1"/>
  <c r="T137" i="9"/>
  <c r="R136" i="9"/>
  <c r="P136" i="9"/>
  <c r="R135" i="9"/>
  <c r="P135" i="9"/>
  <c r="R134" i="9"/>
  <c r="P134" i="9"/>
  <c r="R133" i="9"/>
  <c r="P133" i="9"/>
  <c r="R132" i="9"/>
  <c r="P132" i="9"/>
  <c r="R131" i="9"/>
  <c r="P131" i="9"/>
  <c r="R130" i="9"/>
  <c r="P130" i="9"/>
  <c r="R129" i="9"/>
  <c r="P129" i="9"/>
  <c r="R128" i="9"/>
  <c r="P128" i="9"/>
  <c r="R127" i="9"/>
  <c r="P127" i="9"/>
  <c r="R126" i="9"/>
  <c r="P126" i="9"/>
  <c r="R125" i="9"/>
  <c r="P125" i="9"/>
  <c r="R124" i="9"/>
  <c r="P124" i="9"/>
  <c r="R123" i="9"/>
  <c r="P123" i="9"/>
  <c r="R122" i="9"/>
  <c r="P122" i="9"/>
  <c r="R121" i="9"/>
  <c r="P121" i="9"/>
  <c r="R120" i="9"/>
  <c r="P120" i="9"/>
  <c r="R103" i="9"/>
  <c r="P103" i="9"/>
  <c r="R102" i="9"/>
  <c r="P102" i="9"/>
  <c r="D100" i="9"/>
  <c r="D99" i="9"/>
  <c r="D98" i="9"/>
  <c r="D97" i="9"/>
  <c r="D96" i="9"/>
  <c r="D95" i="9"/>
  <c r="D94" i="9"/>
  <c r="D93" i="9"/>
  <c r="D92" i="9"/>
  <c r="D91" i="9"/>
  <c r="N80" i="9"/>
  <c r="R80" i="9" s="1"/>
  <c r="T80" i="9" s="1"/>
  <c r="N79" i="9"/>
  <c r="R79" i="9" s="1"/>
  <c r="T79" i="9" s="1"/>
  <c r="N78" i="9"/>
  <c r="R78" i="9" s="1"/>
  <c r="T78" i="9" s="1"/>
  <c r="N77" i="9"/>
  <c r="R77" i="9" s="1"/>
  <c r="T77" i="9" s="1"/>
  <c r="N76" i="9"/>
  <c r="R76" i="9" s="1"/>
  <c r="T76" i="9" s="1"/>
  <c r="N75" i="9"/>
  <c r="R75" i="9" s="1"/>
  <c r="T75" i="9" s="1"/>
  <c r="N74" i="9"/>
  <c r="R74" i="9" s="1"/>
  <c r="T74" i="9" s="1"/>
  <c r="D53" i="9"/>
  <c r="D52" i="9"/>
  <c r="D51" i="9"/>
  <c r="T33" i="9"/>
  <c r="N32" i="9"/>
  <c r="R32" i="9" s="1"/>
  <c r="T32" i="9" s="1"/>
  <c r="N31" i="9"/>
  <c r="R31" i="9" s="1"/>
  <c r="T31" i="9" s="1"/>
  <c r="N30" i="9"/>
  <c r="R30" i="9" s="1"/>
  <c r="T30" i="9" s="1"/>
  <c r="N29" i="9"/>
  <c r="R29" i="9" s="1"/>
  <c r="T29" i="9" s="1"/>
  <c r="N28" i="9"/>
  <c r="R28" i="9" s="1"/>
  <c r="T28" i="9" s="1"/>
  <c r="N27" i="9"/>
  <c r="R27" i="9" s="1"/>
  <c r="T27" i="9" s="1"/>
  <c r="N26" i="9"/>
  <c r="R26" i="9" s="1"/>
  <c r="T26" i="9" s="1"/>
  <c r="N25" i="9"/>
  <c r="R25" i="9" s="1"/>
  <c r="T25" i="9" s="1"/>
  <c r="N24" i="9"/>
  <c r="R24" i="9" s="1"/>
  <c r="T24" i="9" s="1"/>
  <c r="N23" i="9"/>
  <c r="R23" i="9" s="1"/>
  <c r="T23" i="9" s="1"/>
  <c r="N22" i="9"/>
  <c r="R22" i="9" s="1"/>
  <c r="T22" i="9" s="1"/>
  <c r="N21" i="9"/>
  <c r="R21" i="9" s="1"/>
  <c r="T21" i="9" s="1"/>
  <c r="N20" i="9"/>
  <c r="R20" i="9" s="1"/>
  <c r="T20" i="9" s="1"/>
  <c r="N19" i="9"/>
  <c r="R19" i="9" s="1"/>
  <c r="T19" i="9" s="1"/>
  <c r="N18" i="9"/>
  <c r="R18" i="9" s="1"/>
  <c r="T18" i="9" s="1"/>
  <c r="N17" i="9"/>
  <c r="R17" i="9" s="1"/>
  <c r="T17" i="9" s="1"/>
  <c r="D15" i="9"/>
  <c r="D14" i="9"/>
  <c r="D13" i="9"/>
  <c r="D12" i="9"/>
  <c r="D11" i="9"/>
  <c r="D8" i="9"/>
  <c r="D7" i="9"/>
  <c r="D6" i="9"/>
  <c r="T103" i="9" l="1"/>
  <c r="T135" i="9"/>
  <c r="T102" i="9"/>
  <c r="T122" i="9"/>
  <c r="T130" i="9"/>
  <c r="T134" i="9"/>
  <c r="T127" i="9"/>
  <c r="T129" i="9"/>
  <c r="T121" i="9"/>
  <c r="T124" i="9"/>
  <c r="T132" i="9"/>
  <c r="T128" i="9"/>
  <c r="T131" i="9"/>
  <c r="T125" i="9"/>
  <c r="T126" i="9"/>
  <c r="T120" i="9"/>
  <c r="T123" i="9"/>
  <c r="T136" i="9"/>
  <c r="T133" i="9"/>
  <c r="AC60" i="7" l="1"/>
  <c r="AC59" i="7"/>
  <c r="AC58" i="7"/>
  <c r="AC57" i="7"/>
  <c r="AC56" i="7"/>
  <c r="AC49" i="7" l="1"/>
  <c r="AC48" i="7"/>
  <c r="AC47" i="7"/>
  <c r="AC46" i="7"/>
  <c r="AC45" i="7"/>
  <c r="AC44" i="7"/>
  <c r="AC28" i="7" l="1"/>
  <c r="AC37" i="7"/>
  <c r="AC36" i="7"/>
  <c r="AC35" i="7"/>
  <c r="AC34" i="7"/>
  <c r="AC33" i="7"/>
  <c r="AC30" i="7"/>
  <c r="AC29" i="7"/>
  <c r="G6" i="1" l="1"/>
  <c r="G7" i="1"/>
  <c r="G8" i="1"/>
  <c r="G9" i="1"/>
  <c r="G10" i="1"/>
  <c r="G11" i="1"/>
  <c r="G12" i="1"/>
  <c r="G13" i="1"/>
  <c r="G14" i="1"/>
  <c r="G15" i="1"/>
  <c r="H15" i="1" s="1"/>
  <c r="I15" i="1" s="1"/>
  <c r="G16" i="1"/>
  <c r="G17" i="1"/>
  <c r="G18" i="1"/>
  <c r="G19" i="1"/>
  <c r="G20" i="1"/>
  <c r="G21" i="1"/>
  <c r="G22" i="1"/>
  <c r="G23" i="1"/>
  <c r="H23" i="1" s="1"/>
  <c r="I23" i="1" s="1"/>
  <c r="G24" i="1"/>
  <c r="H24" i="1" s="1"/>
  <c r="I24" i="1" s="1"/>
  <c r="G25" i="1"/>
  <c r="G26" i="1"/>
  <c r="G27" i="1"/>
  <c r="G28" i="1"/>
  <c r="G29" i="1"/>
  <c r="G30" i="1"/>
  <c r="G31" i="1"/>
  <c r="G32" i="1"/>
  <c r="H32" i="1" s="1"/>
  <c r="I32" i="1" s="1"/>
  <c r="G33" i="1"/>
  <c r="G34" i="1"/>
  <c r="G35" i="1"/>
  <c r="G36" i="1"/>
  <c r="G37" i="1"/>
  <c r="G38" i="1"/>
  <c r="G39" i="1"/>
  <c r="G40" i="1"/>
  <c r="G5" i="1"/>
  <c r="F6" i="1"/>
  <c r="F7" i="1"/>
  <c r="F8" i="1"/>
  <c r="F9" i="1"/>
  <c r="F10" i="1"/>
  <c r="F11" i="1"/>
  <c r="F12" i="1"/>
  <c r="H12" i="1" s="1"/>
  <c r="I12" i="1" s="1"/>
  <c r="F13" i="1"/>
  <c r="F14" i="1"/>
  <c r="H14" i="1" s="1"/>
  <c r="I14" i="1" s="1"/>
  <c r="F15" i="1"/>
  <c r="F16" i="1"/>
  <c r="F17" i="1"/>
  <c r="F18" i="1"/>
  <c r="F19" i="1"/>
  <c r="F20" i="1"/>
  <c r="H20" i="1" s="1"/>
  <c r="I20" i="1" s="1"/>
  <c r="F21" i="1"/>
  <c r="F22" i="1"/>
  <c r="F23" i="1"/>
  <c r="F24" i="1"/>
  <c r="F25" i="1"/>
  <c r="F26" i="1"/>
  <c r="F27" i="1"/>
  <c r="F28" i="1"/>
  <c r="F29" i="1"/>
  <c r="F30" i="1"/>
  <c r="H30" i="1" s="1"/>
  <c r="I30" i="1" s="1"/>
  <c r="F31" i="1"/>
  <c r="F32" i="1"/>
  <c r="F33" i="1"/>
  <c r="F34" i="1"/>
  <c r="F35" i="1"/>
  <c r="F36" i="1"/>
  <c r="F37" i="1"/>
  <c r="F38" i="1"/>
  <c r="F39" i="1"/>
  <c r="F4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L19" i="1" s="1"/>
  <c r="M20" i="1"/>
  <c r="M21" i="1"/>
  <c r="M22" i="1"/>
  <c r="M23" i="1"/>
  <c r="M24" i="1"/>
  <c r="M25" i="1"/>
  <c r="M26" i="1"/>
  <c r="L26" i="1" s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5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H6" i="1"/>
  <c r="I6" i="1" s="1"/>
  <c r="H7" i="1"/>
  <c r="I7" i="1" s="1"/>
  <c r="H8" i="1"/>
  <c r="I8" i="1" s="1"/>
  <c r="H9" i="1"/>
  <c r="I9" i="1" s="1"/>
  <c r="H13" i="1"/>
  <c r="I13" i="1" s="1"/>
  <c r="H17" i="1"/>
  <c r="I17" i="1" s="1"/>
  <c r="H21" i="1"/>
  <c r="I21" i="1" s="1"/>
  <c r="H22" i="1"/>
  <c r="I22" i="1" s="1"/>
  <c r="H25" i="1"/>
  <c r="I25" i="1" s="1"/>
  <c r="H29" i="1"/>
  <c r="I29" i="1" s="1"/>
  <c r="H36" i="1"/>
  <c r="I36" i="1" s="1"/>
  <c r="H37" i="1"/>
  <c r="I37" i="1" s="1"/>
  <c r="J5" i="1"/>
  <c r="K5" i="1" s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5" i="1"/>
  <c r="H40" i="1" l="1"/>
  <c r="I40" i="1" s="1"/>
  <c r="H16" i="1"/>
  <c r="I16" i="1" s="1"/>
  <c r="H28" i="1"/>
  <c r="I28" i="1" s="1"/>
  <c r="L12" i="1"/>
  <c r="H39" i="1"/>
  <c r="I39" i="1" s="1"/>
  <c r="H31" i="1"/>
  <c r="I31" i="1" s="1"/>
  <c r="L10" i="1"/>
  <c r="H35" i="1"/>
  <c r="I35" i="1" s="1"/>
  <c r="H27" i="1"/>
  <c r="I27" i="1" s="1"/>
  <c r="H19" i="1"/>
  <c r="I19" i="1" s="1"/>
  <c r="H11" i="1"/>
  <c r="I11" i="1" s="1"/>
  <c r="L36" i="1"/>
  <c r="H34" i="1"/>
  <c r="I34" i="1" s="1"/>
  <c r="H26" i="1"/>
  <c r="I26" i="1" s="1"/>
  <c r="H18" i="1"/>
  <c r="I18" i="1" s="1"/>
  <c r="L5" i="1"/>
  <c r="L34" i="1"/>
  <c r="L24" i="1"/>
  <c r="L16" i="1"/>
  <c r="L38" i="1"/>
  <c r="L30" i="1"/>
  <c r="L22" i="1"/>
  <c r="L14" i="1"/>
  <c r="L6" i="1"/>
  <c r="L37" i="1"/>
  <c r="L29" i="1"/>
  <c r="L21" i="1"/>
  <c r="L13" i="1"/>
  <c r="L28" i="1"/>
  <c r="L20" i="1"/>
  <c r="L35" i="1"/>
  <c r="L27" i="1"/>
  <c r="L11" i="1"/>
  <c r="H10" i="1"/>
  <c r="I10" i="1" s="1"/>
  <c r="L18" i="1"/>
  <c r="H33" i="1"/>
  <c r="I33" i="1" s="1"/>
  <c r="L33" i="1"/>
  <c r="L25" i="1"/>
  <c r="L17" i="1"/>
  <c r="L9" i="1"/>
  <c r="L40" i="1"/>
  <c r="L32" i="1"/>
  <c r="L8" i="1"/>
  <c r="L39" i="1"/>
  <c r="L31" i="1"/>
  <c r="L23" i="1"/>
  <c r="L15" i="1"/>
  <c r="L7" i="1"/>
  <c r="H38" i="1"/>
  <c r="I38" i="1" s="1"/>
  <c r="H5" i="1"/>
  <c r="I5" i="1" s="1"/>
</calcChain>
</file>

<file path=xl/sharedStrings.xml><?xml version="1.0" encoding="utf-8"?>
<sst xmlns="http://schemas.openxmlformats.org/spreadsheetml/2006/main" count="1136" uniqueCount="342">
  <si>
    <t>P (GPa)</t>
  </si>
  <si>
    <t>T (℃)</t>
  </si>
  <si>
    <t>Capsule</t>
  </si>
  <si>
    <r>
      <t>DFe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>=DFe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phoneticPr fontId="1" type="noConversion"/>
  </si>
  <si>
    <t>DMg</t>
    <phoneticPr fontId="1" type="noConversion"/>
  </si>
  <si>
    <t>Comment</t>
    <phoneticPr fontId="1" type="noConversion"/>
  </si>
  <si>
    <t>Li et al., 2017</t>
  </si>
  <si>
    <t>NT73</t>
  </si>
  <si>
    <t>Au Capsule</t>
  </si>
  <si>
    <t>Graphite+Pt</t>
  </si>
  <si>
    <t>King 2000</t>
  </si>
  <si>
    <t>262 IW</t>
  </si>
  <si>
    <t>Graphite</t>
  </si>
  <si>
    <t>Tiepolo 2000</t>
    <phoneticPr fontId="1" type="noConversion"/>
  </si>
  <si>
    <t>NT220</t>
  </si>
  <si>
    <t>Ulmer et al., 2018</t>
  </si>
  <si>
    <t>ZP1060</t>
  </si>
  <si>
    <t>Graphite+Pt</t>
    <phoneticPr fontId="1" type="noConversion"/>
  </si>
  <si>
    <t>Adam 2006</t>
  </si>
  <si>
    <t>ZP1000</t>
  </si>
  <si>
    <t>AuPd</t>
  </si>
  <si>
    <t>NT72</t>
  </si>
  <si>
    <t>NT74</t>
  </si>
  <si>
    <t>NT75</t>
  </si>
  <si>
    <t>Reference</t>
    <phoneticPr fontId="1" type="noConversion"/>
  </si>
  <si>
    <t>Amphibole (n=36)</t>
    <phoneticPr fontId="1" type="noConversion"/>
  </si>
  <si>
    <t>3048-84</t>
    <phoneticPr fontId="1" type="noConversion"/>
  </si>
  <si>
    <t>3048-85</t>
    <phoneticPr fontId="1" type="noConversion"/>
  </si>
  <si>
    <t>Run No.</t>
    <phoneticPr fontId="1" type="noConversion"/>
  </si>
  <si>
    <t>Exp.</t>
    <phoneticPr fontId="1" type="noConversion"/>
  </si>
  <si>
    <t>FeO</t>
    <phoneticPr fontId="1" type="noConversion"/>
  </si>
  <si>
    <t>MnO</t>
    <phoneticPr fontId="1" type="noConversion"/>
  </si>
  <si>
    <t>MgO</t>
    <phoneticPr fontId="1" type="noConversion"/>
  </si>
  <si>
    <t>CaO</t>
    <phoneticPr fontId="1" type="noConversion"/>
  </si>
  <si>
    <t>Total</t>
    <phoneticPr fontId="1" type="noConversion"/>
  </si>
  <si>
    <t>4MKB</t>
    <phoneticPr fontId="1" type="noConversion"/>
  </si>
  <si>
    <t>3MKB</t>
    <phoneticPr fontId="1" type="noConversion"/>
  </si>
  <si>
    <t>10MKB</t>
    <phoneticPr fontId="1" type="noConversion"/>
  </si>
  <si>
    <t>5MKB</t>
    <phoneticPr fontId="1" type="noConversion"/>
  </si>
  <si>
    <t>1MKB</t>
    <phoneticPr fontId="1" type="noConversion"/>
  </si>
  <si>
    <t>9MKB</t>
    <phoneticPr fontId="1" type="noConversion"/>
  </si>
  <si>
    <t>13MKB</t>
    <phoneticPr fontId="1" type="noConversion"/>
  </si>
  <si>
    <t>11MKB</t>
    <phoneticPr fontId="1" type="noConversion"/>
  </si>
  <si>
    <t>14MKB-A</t>
    <phoneticPr fontId="1" type="noConversion"/>
  </si>
  <si>
    <t>14MKB-B</t>
    <phoneticPr fontId="1" type="noConversion"/>
  </si>
  <si>
    <t>14MKB-C</t>
    <phoneticPr fontId="1" type="noConversion"/>
  </si>
  <si>
    <t>6MKB</t>
    <phoneticPr fontId="1" type="noConversion"/>
  </si>
  <si>
    <t>Run</t>
    <phoneticPr fontId="1" type="noConversion"/>
  </si>
  <si>
    <t>Capsule</t>
    <phoneticPr fontId="1" type="noConversion"/>
  </si>
  <si>
    <t>P (GPa)</t>
    <phoneticPr fontId="1" type="noConversion"/>
  </si>
  <si>
    <t>Buffer</t>
    <phoneticPr fontId="1" type="noConversion"/>
  </si>
  <si>
    <t>Phases</t>
    <phoneticPr fontId="1" type="noConversion"/>
  </si>
  <si>
    <t>Fe loss</t>
    <phoneticPr fontId="1" type="noConversion"/>
  </si>
  <si>
    <t>Pt</t>
    <phoneticPr fontId="1" type="noConversion"/>
  </si>
  <si>
    <r>
      <t>RuRuO</t>
    </r>
    <r>
      <rPr>
        <vertAlign val="subscript"/>
        <sz val="11"/>
        <color theme="1"/>
        <rFont val="等线"/>
        <family val="3"/>
        <charset val="134"/>
        <scheme val="minor"/>
      </rPr>
      <t>2</t>
    </r>
    <phoneticPr fontId="1" type="noConversion"/>
  </si>
  <si>
    <t>n</t>
    <phoneticPr fontId="1" type="noConversion"/>
  </si>
  <si>
    <t>Mg#</t>
    <phoneticPr fontId="1" type="noConversion"/>
  </si>
  <si>
    <t>Cpx</t>
    <phoneticPr fontId="1" type="noConversion"/>
  </si>
  <si>
    <t>Calcic: pargasite</t>
    <phoneticPr fontId="1" type="noConversion"/>
  </si>
  <si>
    <t>Calcic: magnesio-hastingsite</t>
    <phoneticPr fontId="1" type="noConversion"/>
  </si>
  <si>
    <t>Mag</t>
    <phoneticPr fontId="1" type="noConversion"/>
  </si>
  <si>
    <t xml:space="preserve">  Total  </t>
  </si>
  <si>
    <t>P</t>
    <phoneticPr fontId="1" type="noConversion"/>
  </si>
  <si>
    <t>T</t>
    <phoneticPr fontId="1" type="noConversion"/>
  </si>
  <si>
    <t>10000/T</t>
    <phoneticPr fontId="1" type="noConversion"/>
  </si>
  <si>
    <t>NBO/T</t>
    <phoneticPr fontId="1" type="noConversion"/>
  </si>
  <si>
    <t>DAl</t>
    <phoneticPr fontId="1" type="noConversion"/>
  </si>
  <si>
    <t>Sorbadere et al. 2018</t>
    <phoneticPr fontId="1" type="noConversion"/>
  </si>
  <si>
    <t>Mallmann &amp; O'Neill 2009</t>
  </si>
  <si>
    <t>Run#</t>
    <phoneticPr fontId="1" type="noConversion"/>
  </si>
  <si>
    <t>T(°C)</t>
    <phoneticPr fontId="1" type="noConversion"/>
  </si>
  <si>
    <t xml:space="preserve"> proportion (wt%)</t>
    <phoneticPr fontId="1" type="noConversion"/>
  </si>
  <si>
    <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phoneticPr fontId="1" type="noConversion"/>
  </si>
  <si>
    <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phoneticPr fontId="1" type="noConversion"/>
  </si>
  <si>
    <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phoneticPr fontId="1" type="noConversion"/>
  </si>
  <si>
    <r>
      <t>DtotFe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phoneticPr fontId="1" type="noConversion"/>
  </si>
  <si>
    <r>
      <t>DtotFe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phoneticPr fontId="1" type="noConversion"/>
  </si>
  <si>
    <t>DtotMgO</t>
    <phoneticPr fontId="1" type="noConversion"/>
  </si>
  <si>
    <r>
      <t>Fe2O3</t>
    </r>
    <r>
      <rPr>
        <b/>
        <vertAlign val="subscript"/>
        <sz val="11"/>
        <color theme="1"/>
        <rFont val="等线"/>
        <family val="3"/>
        <charset val="134"/>
        <scheme val="minor"/>
      </rPr>
      <t>in</t>
    </r>
    <phoneticPr fontId="1" type="noConversion"/>
  </si>
  <si>
    <r>
      <t>FeO</t>
    </r>
    <r>
      <rPr>
        <b/>
        <vertAlign val="subscript"/>
        <sz val="11"/>
        <color theme="1"/>
        <rFont val="等线"/>
        <family val="3"/>
        <charset val="134"/>
        <scheme val="minor"/>
      </rPr>
      <t>in</t>
    </r>
    <phoneticPr fontId="1" type="noConversion"/>
  </si>
  <si>
    <r>
      <t>MgO</t>
    </r>
    <r>
      <rPr>
        <b/>
        <vertAlign val="subscript"/>
        <sz val="11"/>
        <color theme="1"/>
        <rFont val="等线"/>
        <family val="3"/>
        <charset val="134"/>
        <scheme val="minor"/>
      </rPr>
      <t>in</t>
    </r>
    <phoneticPr fontId="1" type="noConversion"/>
  </si>
  <si>
    <r>
      <t>FeOT</t>
    </r>
    <r>
      <rPr>
        <b/>
        <vertAlign val="subscript"/>
        <sz val="11"/>
        <color theme="1"/>
        <rFont val="等线"/>
        <family val="3"/>
        <charset val="134"/>
        <scheme val="minor"/>
      </rPr>
      <t>in</t>
    </r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</si>
  <si>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phoneticPr fontId="1" type="noConversion"/>
  </si>
  <si>
    <t>Melt</t>
  </si>
  <si>
    <t>Olivin</t>
    <phoneticPr fontId="1" type="noConversion"/>
  </si>
  <si>
    <t>Opx</t>
    <phoneticPr fontId="1" type="noConversion"/>
  </si>
  <si>
    <t>plag</t>
    <phoneticPr fontId="1" type="noConversion"/>
  </si>
  <si>
    <t>amph</t>
    <phoneticPr fontId="1" type="noConversion"/>
  </si>
  <si>
    <t>garnet</t>
    <phoneticPr fontId="1" type="noConversion"/>
  </si>
  <si>
    <t>spl</t>
    <phoneticPr fontId="1" type="noConversion"/>
  </si>
  <si>
    <t>ilm</t>
    <phoneticPr fontId="1" type="noConversion"/>
  </si>
  <si>
    <t>rk47-1</t>
  </si>
  <si>
    <t>rk51-1</t>
  </si>
  <si>
    <t>rk52-1</t>
  </si>
  <si>
    <t>rk54-1</t>
  </si>
  <si>
    <t>rk57-1</t>
  </si>
  <si>
    <t>rk58-1</t>
  </si>
  <si>
    <t>rk73-1</t>
  </si>
  <si>
    <t>rk65-1</t>
  </si>
  <si>
    <t>rk67-1</t>
  </si>
  <si>
    <t>PU1048-1</t>
  </si>
  <si>
    <t>PU1069-1</t>
  </si>
  <si>
    <t>PU1061-1</t>
  </si>
  <si>
    <t>PU1063-1</t>
  </si>
  <si>
    <t xml:space="preserve">FC ba </t>
    <phoneticPr fontId="1" type="noConversion"/>
  </si>
  <si>
    <t>rk48-1</t>
  </si>
  <si>
    <t>rk50-1</t>
  </si>
  <si>
    <t>rk56-1</t>
  </si>
  <si>
    <t>rk60-1</t>
  </si>
  <si>
    <t>rk63-1</t>
  </si>
  <si>
    <t>rk66-1</t>
  </si>
  <si>
    <t xml:space="preserve"> </t>
    <phoneticPr fontId="1" type="noConversion"/>
  </si>
  <si>
    <t>rk69-1</t>
  </si>
  <si>
    <t>rk70-1</t>
  </si>
  <si>
    <t>rk71-1</t>
  </si>
  <si>
    <t>PU1049-1</t>
  </si>
  <si>
    <t>PU1070-1</t>
  </si>
  <si>
    <t>PU1062-1</t>
  </si>
  <si>
    <t>PU1064-1</t>
  </si>
  <si>
    <t xml:space="preserve"> T      (°C)</t>
    <phoneticPr fontId="1" type="noConversion"/>
  </si>
  <si>
    <t>+6.2</t>
    <phoneticPr fontId="1" type="noConversion"/>
  </si>
  <si>
    <t>+6.5</t>
    <phoneticPr fontId="1" type="noConversion"/>
  </si>
  <si>
    <t>+6.7</t>
    <phoneticPr fontId="1" type="noConversion"/>
  </si>
  <si>
    <t>+7.3</t>
    <phoneticPr fontId="1" type="noConversion"/>
  </si>
  <si>
    <t>+6.8</t>
    <phoneticPr fontId="1" type="noConversion"/>
  </si>
  <si>
    <t>+7.0</t>
    <phoneticPr fontId="1" type="noConversion"/>
  </si>
  <si>
    <t>+7.7</t>
    <phoneticPr fontId="1" type="noConversion"/>
  </si>
  <si>
    <r>
      <t>ΣR</t>
    </r>
    <r>
      <rPr>
        <vertAlign val="superscript"/>
        <sz val="11"/>
        <color theme="1"/>
        <rFont val="等线"/>
        <family val="3"/>
        <charset val="134"/>
        <scheme val="minor"/>
      </rPr>
      <t xml:space="preserve">2 </t>
    </r>
    <phoneticPr fontId="1" type="noConversion"/>
  </si>
  <si>
    <t>Mineral Compositions</t>
    <phoneticPr fontId="1" type="noConversion"/>
  </si>
  <si>
    <t>Melt Compositions</t>
    <phoneticPr fontId="1" type="noConversion"/>
  </si>
  <si>
    <t>Mg#</t>
  </si>
  <si>
    <t>NiO</t>
    <phoneticPr fontId="1" type="noConversion"/>
  </si>
  <si>
    <r>
      <t>SiO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phoneticPr fontId="1" type="noConversion"/>
  </si>
  <si>
    <r>
      <t>TiO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phoneticPr fontId="1" type="noConversion"/>
  </si>
  <si>
    <r>
      <t>Al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</si>
  <si>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r>
      <t>Na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phoneticPr fontId="1" type="noConversion"/>
  </si>
  <si>
    <r>
      <t>K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phoneticPr fontId="1" type="noConversion"/>
  </si>
  <si>
    <r>
      <t>Cr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</si>
  <si>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r>
      <t>P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>5</t>
    </r>
    <phoneticPr fontId="1" type="noConversion"/>
  </si>
  <si>
    <t>Kd(Fe-Mg)</t>
  </si>
  <si>
    <r>
      <rPr>
        <b/>
        <vertAlign val="superscript"/>
        <sz val="11"/>
        <color theme="1"/>
        <rFont val="等线"/>
        <family val="3"/>
        <charset val="134"/>
        <scheme val="minor"/>
      </rPr>
      <t>a</t>
    </r>
    <r>
      <rPr>
        <sz val="11"/>
        <color theme="1"/>
        <rFont val="等线"/>
        <family val="3"/>
        <charset val="134"/>
        <scheme val="minor"/>
      </rPr>
      <t>calculated from the ol-oxybarometer (Blundy et al. 2020)</t>
    </r>
    <phoneticPr fontId="1" type="noConversion"/>
  </si>
  <si>
    <t>a</t>
    <phoneticPr fontId="1" type="noConversion"/>
  </si>
  <si>
    <t>b</t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</si>
  <si>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 xml:space="preserve"> melt </t>
    </r>
    <r>
      <rPr>
        <b/>
        <vertAlign val="superscript"/>
        <sz val="11"/>
        <color theme="1"/>
        <rFont val="等线"/>
        <family val="3"/>
        <charset val="134"/>
        <scheme val="minor"/>
      </rPr>
      <t>a,b</t>
    </r>
    <phoneticPr fontId="1" type="noConversion"/>
  </si>
  <si>
    <t>n.d.</t>
  </si>
  <si>
    <r>
      <rPr>
        <b/>
        <vertAlign val="superscript"/>
        <sz val="11"/>
        <rFont val="等线"/>
        <family val="3"/>
        <charset val="134"/>
        <scheme val="minor"/>
      </rPr>
      <t>a</t>
    </r>
    <r>
      <rPr>
        <b/>
        <sz val="11"/>
        <rFont val="等线"/>
        <family val="3"/>
        <charset val="134"/>
        <scheme val="minor"/>
      </rPr>
      <t>H</t>
    </r>
    <r>
      <rPr>
        <b/>
        <vertAlign val="subscript"/>
        <sz val="11"/>
        <rFont val="等线"/>
        <family val="3"/>
        <charset val="134"/>
        <scheme val="minor"/>
      </rPr>
      <t>2</t>
    </r>
    <r>
      <rPr>
        <b/>
        <sz val="11"/>
        <rFont val="等线"/>
        <family val="3"/>
        <charset val="134"/>
        <scheme val="minor"/>
      </rPr>
      <t>O</t>
    </r>
    <r>
      <rPr>
        <b/>
        <vertAlign val="subscript"/>
        <sz val="11"/>
        <rFont val="等线"/>
        <family val="3"/>
        <charset val="134"/>
        <scheme val="minor"/>
      </rPr>
      <t>in</t>
    </r>
    <r>
      <rPr>
        <b/>
        <sz val="11"/>
        <rFont val="等线"/>
        <family val="3"/>
        <charset val="134"/>
        <scheme val="minor"/>
      </rPr>
      <t xml:space="preserve"> (wt%)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</si>
  <si>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 xml:space="preserve">a </t>
    </r>
    <r>
      <rPr>
        <sz val="11"/>
        <color theme="1"/>
        <rFont val="等线"/>
        <family val="3"/>
        <charset val="134"/>
        <scheme val="minor"/>
      </rPr>
      <t>initial H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 loaded into each capsule</t>
    </r>
    <phoneticPr fontId="1" type="noConversion"/>
  </si>
  <si>
    <t xml:space="preserve">   FeO   </t>
  </si>
  <si>
    <t xml:space="preserve">   MnO   </t>
  </si>
  <si>
    <t xml:space="preserve">   MgO   </t>
  </si>
  <si>
    <t xml:space="preserve">   CaO   </t>
  </si>
  <si>
    <t xml:space="preserve">   NiO   </t>
  </si>
  <si>
    <t>A.V.</t>
    <phoneticPr fontId="1" type="noConversion"/>
  </si>
  <si>
    <t>S.D.</t>
    <phoneticPr fontId="1" type="noConversion"/>
  </si>
  <si>
    <t>4MKB</t>
    <phoneticPr fontId="23" type="noConversion"/>
  </si>
  <si>
    <t>3MKB</t>
    <phoneticPr fontId="23" type="noConversion"/>
  </si>
  <si>
    <t>10MKB</t>
    <phoneticPr fontId="23" type="noConversion"/>
  </si>
  <si>
    <t>5MKB</t>
    <phoneticPr fontId="23" type="noConversion"/>
  </si>
  <si>
    <t>1MKB</t>
    <phoneticPr fontId="23" type="noConversion"/>
  </si>
  <si>
    <t>9MKB</t>
    <phoneticPr fontId="23" type="noConversion"/>
  </si>
  <si>
    <t>13MKB</t>
    <phoneticPr fontId="23" type="noConversion"/>
  </si>
  <si>
    <t>11MKB</t>
    <phoneticPr fontId="23" type="noConversion"/>
  </si>
  <si>
    <t>14MKB-A</t>
    <phoneticPr fontId="23" type="noConversion"/>
  </si>
  <si>
    <t>14MKB-B</t>
    <phoneticPr fontId="23" type="noConversion"/>
  </si>
  <si>
    <t>14MKB-C</t>
    <phoneticPr fontId="23" type="noConversion"/>
  </si>
  <si>
    <t>6MKB</t>
    <phoneticPr fontId="23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</si>
  <si>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b</t>
    </r>
    <r>
      <rPr>
        <sz val="11"/>
        <color theme="1"/>
        <rFont val="等线"/>
        <family val="3"/>
        <charset val="134"/>
        <scheme val="minor"/>
      </rPr>
      <t xml:space="preserve">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in the melt calculated from the experimental fO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 xml:space="preserve">  according to Zhang et al. 2017.</t>
    </r>
    <phoneticPr fontId="1" type="noConversion"/>
  </si>
  <si>
    <r>
      <rPr>
        <b/>
        <vertAlign val="superscript"/>
        <sz val="12"/>
        <color theme="1"/>
        <rFont val="等线"/>
        <family val="3"/>
        <charset val="134"/>
      </rPr>
      <t>c</t>
    </r>
    <r>
      <rPr>
        <b/>
        <sz val="12"/>
        <color theme="1"/>
        <rFont val="等线"/>
        <family val="3"/>
        <charset val="134"/>
      </rPr>
      <t>Fe</t>
    </r>
    <r>
      <rPr>
        <b/>
        <vertAlign val="superscript"/>
        <sz val="12"/>
        <color theme="1"/>
        <rFont val="等线"/>
        <family val="3"/>
        <charset val="134"/>
      </rPr>
      <t>3+</t>
    </r>
    <r>
      <rPr>
        <b/>
        <sz val="12"/>
        <color theme="1"/>
        <rFont val="等线"/>
        <family val="3"/>
        <charset val="134"/>
      </rPr>
      <t>/Fe</t>
    </r>
    <r>
      <rPr>
        <b/>
        <vertAlign val="subscript"/>
        <sz val="12"/>
        <color theme="1"/>
        <rFont val="等线"/>
        <family val="3"/>
        <charset val="134"/>
      </rPr>
      <t>T</t>
    </r>
    <phoneticPr fontId="1" type="noConversion"/>
  </si>
  <si>
    <r>
      <rPr>
        <b/>
        <vertAlign val="superscript"/>
        <sz val="12"/>
        <color theme="1"/>
        <rFont val="等线"/>
        <family val="3"/>
        <charset val="134"/>
      </rPr>
      <t>b</t>
    </r>
    <r>
      <rPr>
        <b/>
        <sz val="12"/>
        <color theme="1"/>
        <rFont val="等线"/>
        <family val="3"/>
        <charset val="134"/>
      </rPr>
      <t>Fe</t>
    </r>
    <r>
      <rPr>
        <b/>
        <vertAlign val="superscript"/>
        <sz val="12"/>
        <color theme="1"/>
        <rFont val="等线"/>
        <family val="3"/>
        <charset val="134"/>
      </rPr>
      <t>3+</t>
    </r>
    <r>
      <rPr>
        <b/>
        <sz val="12"/>
        <color theme="1"/>
        <rFont val="等线"/>
        <family val="3"/>
        <charset val="134"/>
      </rPr>
      <t>/Fe</t>
    </r>
    <r>
      <rPr>
        <b/>
        <vertAlign val="subscript"/>
        <sz val="12"/>
        <color theme="1"/>
        <rFont val="等线"/>
        <family val="3"/>
        <charset val="134"/>
      </rPr>
      <t>T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</si>
  <si>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a</t>
    </r>
    <r>
      <rPr>
        <b/>
        <sz val="11"/>
        <color theme="1"/>
        <rFont val="等线"/>
        <family val="3"/>
        <charset val="134"/>
        <scheme val="minor"/>
      </rPr>
      <t>NBO/T</t>
    </r>
    <phoneticPr fontId="1" type="noConversion"/>
  </si>
  <si>
    <t>P(GPa)</t>
    <phoneticPr fontId="1" type="noConversion"/>
  </si>
  <si>
    <t>End-member</t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</si>
  <si>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38.0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17.4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44.6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</si>
  <si>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37.5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16.9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45.6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</si>
  <si>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38.5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15.5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46.0</t>
    </r>
    <phoneticPr fontId="1" type="noConversion"/>
  </si>
  <si>
    <t>11MKB-L</t>
    <phoneticPr fontId="23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</si>
  <si>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49.3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6.5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44.2</t>
    </r>
    <phoneticPr fontId="1" type="noConversion"/>
  </si>
  <si>
    <t>11MKB-H</t>
    <phoneticPr fontId="23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</si>
  <si>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43.4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10.7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46.0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</si>
  <si>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37.8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13.7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48.5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</si>
  <si>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41.3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13.5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45.2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</si>
  <si>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41.1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13.8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45.1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</si>
  <si>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c</t>
    </r>
    <r>
      <rPr>
        <sz val="11"/>
        <color theme="1"/>
        <rFont val="等线"/>
        <family val="3"/>
        <charset val="134"/>
        <scheme val="minor"/>
      </rPr>
      <t xml:space="preserve">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in the melt calculated from the experimental fO2  according to Kress and  Carmichael 1991</t>
    </r>
    <phoneticPr fontId="1" type="noConversion"/>
  </si>
  <si>
    <t>Classification</t>
    <phoneticPr fontId="1" type="noConversion"/>
  </si>
  <si>
    <t>Pyr67.3 Grs13.8 Alm7.8 And3.2 Spe6.7</t>
    <phoneticPr fontId="1" type="noConversion"/>
  </si>
  <si>
    <t>Pyr66.1 Grs14.6 Alm7.4 And3.7 Spe7.3</t>
    <phoneticPr fontId="1" type="noConversion"/>
  </si>
  <si>
    <t>Pyr68.3 Grs14.6 Alm4.9 And4.2 Spe7.0</t>
    <phoneticPr fontId="1" type="noConversion"/>
  </si>
  <si>
    <t>Pyr64.0 Grs17.4 Alm6.3 And2.1 Spe9.5</t>
    <phoneticPr fontId="1" type="noConversion"/>
  </si>
  <si>
    <t>Pyr63.0 Grs17.4 Alm6.4 And2.3 Spe10.1</t>
    <phoneticPr fontId="1" type="noConversion"/>
  </si>
  <si>
    <r>
      <rPr>
        <b/>
        <vertAlign val="superscript"/>
        <sz val="11"/>
        <rFont val="等线"/>
        <family val="3"/>
        <charset val="134"/>
        <scheme val="minor"/>
      </rPr>
      <t>a</t>
    </r>
    <r>
      <rPr>
        <b/>
        <sz val="11"/>
        <rFont val="等线"/>
        <family val="3"/>
        <charset val="134"/>
        <scheme val="minor"/>
      </rPr>
      <t>Cr#</t>
    </r>
    <phoneticPr fontId="1" type="noConversion"/>
  </si>
  <si>
    <t>Spl0.8 Her12.4 Mfr4.3 Mag65.6 Chr6.3 Usp8.1</t>
    <phoneticPr fontId="1" type="noConversion"/>
  </si>
  <si>
    <t>Spl0.8 Her12.4 Mfr4.3 Mag66.0 Chr6.0 Usp8.1</t>
    <phoneticPr fontId="1" type="noConversion"/>
  </si>
  <si>
    <t>Spl0.7 Her10.7 Mfr4.7 Mag68.2 Chr5.4 Usp7.7</t>
    <phoneticPr fontId="1" type="noConversion"/>
  </si>
  <si>
    <t>Spl0.6 Her9.9 Mfr4.3 Mag69.9 Chr6.3 Usp7.2</t>
    <phoneticPr fontId="1" type="noConversion"/>
  </si>
  <si>
    <t xml:space="preserve">Spl0.6 Her9.1 Mfr4.5 Mag70.2 Chr6.0 Usp7.5 </t>
    <phoneticPr fontId="1" type="noConversion"/>
  </si>
  <si>
    <t>Spl0.5 Her4.7 Mfr7.6 Mag73.1 Chr2.6 Usp8.8</t>
    <phoneticPr fontId="1" type="noConversion"/>
  </si>
  <si>
    <t>Spl0.5 Her6.0 Mfr6.6 Mag73.4 Chr3.1 Usp7.6</t>
    <phoneticPr fontId="1" type="noConversion"/>
  </si>
  <si>
    <t>Spl0.5 Her6.2 Mfr6.2 Mag73.5 Chr3.1 Usp7.4</t>
    <phoneticPr fontId="1" type="noConversion"/>
  </si>
  <si>
    <t>Spl0.6 Her7.7 Mfr5.8 Mag72.7 Chr3.0 Usp7.3</t>
    <phoneticPr fontId="1" type="noConversion"/>
  </si>
  <si>
    <t>Spl0.4 Her5.0 Mfr5.4 Mag75.5 Chr3.4 Usp7.3</t>
    <phoneticPr fontId="1" type="noConversion"/>
  </si>
  <si>
    <t>Spl10.7 Her4.4 Mfr47.8 Mag19.8 Chr2.9 Usp0.1</t>
    <phoneticPr fontId="1" type="noConversion"/>
  </si>
  <si>
    <t>Spl11.5 Her4.2 Mfr48.8 Mag17.7 Chr2.1 Usp0.1</t>
    <phoneticPr fontId="1" type="noConversion"/>
  </si>
  <si>
    <t>Spl12.3 Her4.2 Mfr47.9 Mag16.4 Chr2.1 Usp0.1</t>
    <phoneticPr fontId="1" type="noConversion"/>
  </si>
  <si>
    <t>Spl32.1 Her10.4 Mfr27.7 Mag8.9 Chr2.3 Usp0.0</t>
    <phoneticPr fontId="1" type="noConversion"/>
  </si>
  <si>
    <t>4MKB</t>
  </si>
  <si>
    <t>3MKB</t>
  </si>
  <si>
    <t>10MKB</t>
  </si>
  <si>
    <t>5MKB</t>
  </si>
  <si>
    <t>1MKB</t>
  </si>
  <si>
    <t>9MKB</t>
  </si>
  <si>
    <t>13MKB</t>
  </si>
  <si>
    <t>11MKB</t>
  </si>
  <si>
    <t>14MKB-A</t>
  </si>
  <si>
    <t>14MKB-B</t>
  </si>
  <si>
    <t>14MKB-C</t>
  </si>
  <si>
    <t>6MKB</t>
  </si>
  <si>
    <t>No.</t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</si>
  <si>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melt</t>
    </r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</si>
  <si>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melt</t>
    </r>
    <phoneticPr fontId="1" type="noConversion"/>
  </si>
  <si>
    <r>
      <t>DFe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</si>
  <si>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min</t>
    </r>
    <phoneticPr fontId="1" type="noConversion"/>
  </si>
  <si>
    <r>
      <t>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min</t>
    </r>
    <phoneticPr fontId="1" type="noConversion"/>
  </si>
  <si>
    <t>Davis et al. 2021 PC105</t>
    <phoneticPr fontId="1" type="noConversion"/>
  </si>
  <si>
    <t>Davis et al. 2021 PC107</t>
    <phoneticPr fontId="1" type="noConversion"/>
  </si>
  <si>
    <t>Davis et al. 2021 PC108</t>
    <phoneticPr fontId="1" type="noConversion"/>
  </si>
  <si>
    <t>Davis et al. 2021 PC247</t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</si>
  <si>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a</t>
    </r>
    <r>
      <rPr>
        <b/>
        <sz val="11"/>
        <color theme="1"/>
        <rFont val="等线"/>
        <family val="3"/>
        <charset val="134"/>
        <scheme val="minor"/>
      </rPr>
      <t>(Fe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>)</t>
    </r>
    <r>
      <rPr>
        <b/>
        <vertAlign val="superscript"/>
        <sz val="11"/>
        <color theme="1"/>
        <rFont val="等线"/>
        <family val="3"/>
        <charset val="134"/>
        <scheme val="minor"/>
      </rPr>
      <t>melt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</si>
  <si>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b</t>
    </r>
    <r>
      <rPr>
        <b/>
        <sz val="11"/>
        <color theme="1"/>
        <rFont val="等线"/>
        <family val="3"/>
        <charset val="134"/>
        <scheme val="minor"/>
      </rP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</si>
  <si>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c</t>
    </r>
    <r>
      <rPr>
        <b/>
        <sz val="11"/>
        <color theme="1"/>
        <rFont val="等线"/>
        <family val="3"/>
        <charset val="134"/>
        <scheme val="minor"/>
      </rPr>
      <t>(Fe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>)</t>
    </r>
    <r>
      <rPr>
        <b/>
        <vertAlign val="superscript"/>
        <sz val="11"/>
        <color theme="1"/>
        <rFont val="等线"/>
        <family val="3"/>
        <charset val="134"/>
        <scheme val="minor"/>
      </rPr>
      <t>melt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</si>
  <si>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d</t>
    </r>
    <r>
      <rPr>
        <b/>
        <sz val="11"/>
        <color theme="1"/>
        <rFont val="等线"/>
        <family val="3"/>
        <charset val="134"/>
        <scheme val="minor"/>
      </rP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phoneticPr fontId="1" type="noConversion"/>
  </si>
  <si>
    <t>Sorbadere et al. 2018</t>
  </si>
  <si>
    <t>Mallmann &amp; O'Neill 2009</t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</si>
  <si>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c</t>
    </r>
    <r>
      <rPr>
        <sz val="11"/>
        <color theme="1"/>
        <rFont val="等线"/>
        <family val="3"/>
        <charset val="134"/>
        <scheme val="minor"/>
      </rPr>
      <t xml:space="preserve">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in the melt calculated from the experimental fO2  according to Kress and  Carmichael 1991.</t>
    </r>
    <phoneticPr fontId="1" type="noConversion"/>
  </si>
  <si>
    <t>King  et al. 2000 3048-87 MH</t>
    <phoneticPr fontId="1" type="noConversion"/>
  </si>
  <si>
    <t>Davis et al. 2021 PC105</t>
  </si>
  <si>
    <t>Davis et al. 2021 PC106</t>
  </si>
  <si>
    <t>Davis et al. 2021 PC107</t>
  </si>
  <si>
    <t>Davis et al. 2021 PC108</t>
  </si>
  <si>
    <t>Davis et al. 2021 PC109</t>
  </si>
  <si>
    <t>Davis et al. 2021 PC110</t>
  </si>
  <si>
    <t>Davis et al. 2021 PC112</t>
  </si>
  <si>
    <t>Davis et al. 2021 PC124</t>
  </si>
  <si>
    <t>Davis et al. 2021 PC127</t>
  </si>
  <si>
    <t>Davis et al. 2021 PC231</t>
  </si>
  <si>
    <t>Davis et al. 2021 PC247</t>
  </si>
  <si>
    <t>Davis et al. 2021 CrSpl1300</t>
  </si>
  <si>
    <t>Davis et al. 2021 CrSpl1400</t>
  </si>
  <si>
    <t>Davis et al. 2018 LOOS2_-2A</t>
  </si>
  <si>
    <t>Davis et al. 2018 LOOS2_-1B</t>
  </si>
  <si>
    <t>Davis et al. 2018 LOOS2_-0.5A</t>
  </si>
  <si>
    <t>Davis et al. 2018 LOOS_0B</t>
  </si>
  <si>
    <t>Davis et al. 2018 LOOS2_0.5A</t>
  </si>
  <si>
    <t>Davis et al. 2018 LOOS2_1B</t>
  </si>
  <si>
    <t>Davis et al. 2018 LOOS2_1.5A</t>
  </si>
  <si>
    <t>Davis et al. 2018 LOOS2_2A</t>
  </si>
  <si>
    <t>DCa</t>
    <phoneticPr fontId="1" type="noConversion"/>
  </si>
  <si>
    <t>DMg</t>
  </si>
  <si>
    <t>A.V.</t>
  </si>
  <si>
    <t>S.D.</t>
  </si>
  <si>
    <r>
      <rPr>
        <vertAlign val="superscript"/>
        <sz val="11"/>
        <color theme="1"/>
        <rFont val="等线"/>
        <family val="3"/>
        <charset val="134"/>
        <scheme val="minor"/>
      </rPr>
      <t>e</t>
    </r>
    <r>
      <rPr>
        <sz val="11"/>
        <color theme="1"/>
        <rFont val="等线"/>
        <family val="3"/>
        <charset val="134"/>
        <scheme val="minor"/>
      </rPr>
      <t xml:space="preserve"> Cr#=Cr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/(Cr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+Al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) in mole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</si>
  <si>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e</t>
    </r>
    <r>
      <rPr>
        <b/>
        <sz val="11"/>
        <color theme="1"/>
        <rFont val="等线"/>
        <family val="3"/>
        <charset val="134"/>
        <scheme val="minor"/>
      </rPr>
      <t>Cr#</t>
    </r>
    <phoneticPr fontId="1" type="noConversion"/>
  </si>
  <si>
    <t>n.d.=not determined because olivine is absent in the experiment</t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</si>
  <si>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a</t>
    </r>
    <r>
      <rPr>
        <sz val="11"/>
        <color theme="1"/>
        <rFont val="等线"/>
        <family val="3"/>
        <charset val="134"/>
        <scheme val="minor"/>
      </rPr>
      <t xml:space="preserve"> Cr#=Cr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/(Cr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+Al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+Fe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) in mole.</t>
    </r>
    <phoneticPr fontId="1" type="noConversion"/>
  </si>
  <si>
    <r>
      <t>Data from King et al. (2000) is not used for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/DFe</t>
    </r>
    <r>
      <rPr>
        <vertAlign val="superscript"/>
        <sz val="11"/>
        <color theme="1"/>
        <rFont val="等线"/>
        <family val="3"/>
        <charset val="134"/>
        <scheme val="minor"/>
      </rPr>
      <t>2+</t>
    </r>
    <r>
      <rPr>
        <sz val="11"/>
        <color theme="1"/>
        <rFont val="等线"/>
        <family val="3"/>
        <charset val="134"/>
        <scheme val="minor"/>
      </rPr>
      <t xml:space="preserve"> linear fit</t>
    </r>
    <phoneticPr fontId="1" type="noConversion"/>
  </si>
  <si>
    <r>
      <t>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=0.2919* DMg+0.0460 (R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=0.8046, n=36) s.d. =0.14</t>
    </r>
    <phoneticPr fontId="1" type="noConversion"/>
  </si>
  <si>
    <t>Ln Kd</t>
    <phoneticPr fontId="1" type="noConversion"/>
  </si>
  <si>
    <t>10000*P/T</t>
    <phoneticPr fontId="1" type="noConversion"/>
  </si>
  <si>
    <t>10000*(1-2Mg#)/T</t>
    <phoneticPr fontId="1" type="noConversion"/>
  </si>
  <si>
    <r>
      <t>DFe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 xml:space="preserve"> </t>
    </r>
    <phoneticPr fontId="1" type="noConversion"/>
  </si>
  <si>
    <t>S.E.</t>
    <phoneticPr fontId="1" type="noConversion"/>
  </si>
  <si>
    <r>
      <t>Data from Sorbadere et al. (2018), Mallmann &amp; O'Neill (2009) are not used for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/DFe</t>
    </r>
    <r>
      <rPr>
        <vertAlign val="superscript"/>
        <sz val="11"/>
        <color theme="1"/>
        <rFont val="等线"/>
        <family val="3"/>
        <charset val="134"/>
        <scheme val="minor"/>
      </rPr>
      <t>2+</t>
    </r>
    <r>
      <rPr>
        <sz val="11"/>
        <color theme="1"/>
        <rFont val="等线"/>
        <family val="3"/>
        <charset val="134"/>
        <scheme val="minor"/>
      </rPr>
      <t xml:space="preserve"> linear fit</t>
    </r>
    <phoneticPr fontId="1" type="noConversion"/>
  </si>
  <si>
    <r>
      <t>Data from  Sorbadere et al. (2018), Mallmann &amp; O'Neill (2009) and Davis et al. (2021) are not used for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/DFe</t>
    </r>
    <r>
      <rPr>
        <vertAlign val="superscript"/>
        <sz val="11"/>
        <color theme="1"/>
        <rFont val="等线"/>
        <family val="3"/>
        <charset val="134"/>
        <scheme val="minor"/>
      </rPr>
      <t>2+</t>
    </r>
    <r>
      <rPr>
        <sz val="11"/>
        <color theme="1"/>
        <rFont val="等线"/>
        <family val="3"/>
        <charset val="134"/>
        <scheme val="minor"/>
      </rPr>
      <t xml:space="preserve"> linear fit</t>
    </r>
    <phoneticPr fontId="1" type="noConversion"/>
  </si>
  <si>
    <r>
      <t>Data from Sorbadere et al. (2018), Mallmann &amp; O'Neill (2009) and Davis et al. (2021, 2018) are not used for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/DFe</t>
    </r>
    <r>
      <rPr>
        <vertAlign val="superscript"/>
        <sz val="11"/>
        <color theme="1"/>
        <rFont val="等线"/>
        <family val="3"/>
        <charset val="134"/>
        <scheme val="minor"/>
      </rPr>
      <t>2+</t>
    </r>
    <r>
      <rPr>
        <sz val="11"/>
        <color theme="1"/>
        <rFont val="等线"/>
        <family val="3"/>
        <charset val="134"/>
        <scheme val="minor"/>
      </rPr>
      <t xml:space="preserve"> and DFe</t>
    </r>
    <r>
      <rPr>
        <vertAlign val="superscript"/>
        <sz val="11"/>
        <color theme="1"/>
        <rFont val="等线"/>
        <family val="3"/>
        <charset val="134"/>
        <scheme val="minor"/>
      </rPr>
      <t>2+</t>
    </r>
    <r>
      <rPr>
        <sz val="11"/>
        <color theme="1"/>
        <rFont val="等线"/>
        <family val="3"/>
        <charset val="134"/>
        <scheme val="minor"/>
      </rPr>
      <t xml:space="preserve"> linear fit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</si>
  <si>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a</t>
    </r>
    <r>
      <rPr>
        <sz val="11"/>
        <color theme="1"/>
        <rFont val="等线"/>
        <family val="3"/>
        <charset val="134"/>
        <scheme val="minor"/>
      </rPr>
      <t xml:space="preserve">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in the melt of this study and King et al. 2000 are calculated from the experimental fO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 xml:space="preserve">  according to Zhang et al. 2017</t>
    </r>
    <phoneticPr fontId="1" type="noConversion"/>
  </si>
  <si>
    <r>
      <rPr>
        <b/>
        <vertAlign val="superscript"/>
        <sz val="11"/>
        <color theme="1"/>
        <rFont val="等线"/>
        <family val="3"/>
        <charset val="134"/>
        <scheme val="minor"/>
      </rPr>
      <t>b</t>
    </r>
    <r>
      <rPr>
        <sz val="11"/>
        <color theme="1"/>
        <rFont val="等线"/>
        <family val="3"/>
        <charset val="134"/>
        <scheme val="minor"/>
      </rPr>
      <t>calculated from the oxygen fugacity of the experiments (Zhang et al. 2017)</t>
    </r>
    <phoneticPr fontId="1" type="noConversion"/>
  </si>
  <si>
    <t>10000/T(K)</t>
    <phoneticPr fontId="1" type="noConversion"/>
  </si>
  <si>
    <t>Data S3d. Major element compositions of garnet.</t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</si>
  <si>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a</t>
    </r>
    <r>
      <rPr>
        <sz val="11"/>
        <color theme="1"/>
        <rFont val="等线"/>
        <family val="3"/>
        <charset val="134"/>
        <scheme val="minor"/>
      </rPr>
      <t xml:space="preserve"> NBO/T represents melt polymerization degree,NBO/T = (4·X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- 2·X</t>
    </r>
    <r>
      <rPr>
        <vertAlign val="subscript"/>
        <sz val="11"/>
        <color theme="1"/>
        <rFont val="等线"/>
        <family val="3"/>
        <charset val="134"/>
        <scheme val="minor"/>
      </rPr>
      <t>O</t>
    </r>
    <r>
      <rPr>
        <sz val="11"/>
        <color theme="1"/>
        <rFont val="等线"/>
        <family val="3"/>
        <charset val="134"/>
        <scheme val="minor"/>
      </rPr>
      <t>)/X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>, in which NBO is non bridge oxygen, and X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and X</t>
    </r>
    <r>
      <rPr>
        <vertAlign val="subscript"/>
        <sz val="11"/>
        <color theme="1"/>
        <rFont val="等线"/>
        <family val="3"/>
        <charset val="134"/>
        <scheme val="minor"/>
      </rPr>
      <t>O</t>
    </r>
    <r>
      <rPr>
        <sz val="11"/>
        <color theme="1"/>
        <rFont val="等线"/>
        <family val="3"/>
        <charset val="134"/>
        <scheme val="minor"/>
      </rPr>
      <t xml:space="preserve"> are the atomic proportions of tetrahedrally coordinated cations (Si, Al,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) and oxygen, respectively.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</si>
  <si>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36.3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16.1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47.6</t>
    </r>
    <phoneticPr fontId="1" type="noConversion"/>
  </si>
  <si>
    <r>
      <t>En</t>
    </r>
    <r>
      <rPr>
        <b/>
        <vertAlign val="subscript"/>
        <sz val="12"/>
        <color theme="1"/>
        <rFont val="等线"/>
        <family val="3"/>
        <charset val="134"/>
        <scheme val="minor"/>
      </rPr>
      <t>37.0</t>
    </r>
    <r>
      <rPr>
        <b/>
        <sz val="12"/>
        <color theme="1"/>
        <rFont val="等线"/>
        <family val="3"/>
        <charset val="134"/>
        <scheme val="minor"/>
      </rPr>
      <t xml:space="preserve"> Fs</t>
    </r>
    <r>
      <rPr>
        <b/>
        <vertAlign val="subscript"/>
        <sz val="12"/>
        <color theme="1"/>
        <rFont val="等线"/>
        <family val="3"/>
        <charset val="134"/>
        <scheme val="minor"/>
      </rPr>
      <t xml:space="preserve">15.5 </t>
    </r>
    <r>
      <rPr>
        <b/>
        <sz val="12"/>
        <color theme="1"/>
        <rFont val="等线"/>
        <family val="3"/>
        <charset val="134"/>
        <scheme val="minor"/>
      </rPr>
      <t>Wo</t>
    </r>
    <r>
      <rPr>
        <b/>
        <vertAlign val="subscript"/>
        <sz val="12"/>
        <color theme="1"/>
        <rFont val="等线"/>
        <family val="3"/>
        <charset val="134"/>
        <scheme val="minor"/>
      </rPr>
      <t>47.6</t>
    </r>
    <phoneticPr fontId="1" type="noConversion"/>
  </si>
  <si>
    <t>FC mb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</si>
  <si>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Gl(50.3)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Cpx(28.1)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Grt(12.5)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Mag(9.1)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</si>
  <si>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Gl(57.6)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Cpx(7.1)+Amp(26.7)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Mag(8.7)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</si>
  <si>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Gl(52.8)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Amp(37.7)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Mag(9.5)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</si>
  <si>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Gl(50.1)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Cpx(29.7)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Grt(11.8)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Mag(8.3)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</si>
  <si>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Gl(45.9)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Cpx(30.3)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Grt(15.0)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Mag(8.8)</t>
    </r>
    <phoneticPr fontId="1" type="noConversion"/>
  </si>
  <si>
    <t>Gl(39.5)+Cpx(22.7)+Amp(18.0)+Grt(8.0)+Mag(9.0)+Aln(2.8)</t>
    <phoneticPr fontId="1" type="noConversion"/>
  </si>
  <si>
    <t>Gl(39.3)+Cpx(19.2)+Amp(19.2)+Grt(7.8)+Mag(9.1)+Aln(5.4)</t>
    <phoneticPr fontId="1" type="noConversion"/>
  </si>
  <si>
    <r>
      <rPr>
        <b/>
        <sz val="11"/>
        <rFont val="等线"/>
        <family val="3"/>
        <charset val="134"/>
        <scheme val="minor"/>
      </rPr>
      <t>Gl(90.6)</t>
    </r>
    <r>
      <rPr>
        <sz val="11"/>
        <rFont val="等线"/>
        <family val="3"/>
        <charset val="134"/>
        <scheme val="minor"/>
      </rPr>
      <t>+</t>
    </r>
    <r>
      <rPr>
        <b/>
        <sz val="11"/>
        <rFont val="等线"/>
        <family val="3"/>
        <charset val="134"/>
        <scheme val="minor"/>
      </rPr>
      <t>Spl(9.4)</t>
    </r>
    <phoneticPr fontId="1" type="noConversion"/>
  </si>
  <si>
    <r>
      <t>Gl(89.7)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Spl(10.3)+Amp(quench)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</si>
  <si>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Gl(81.6)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Cpx(7.9)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Spl(6.8)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Mag(3.8)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</si>
  <si>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Gl(59.8)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Cpx(10.1)+Amp(21.2)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Mag(8.9)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</si>
  <si>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Gl(54.1)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Cpx(18.4)+Amp(17.0)</t>
    </r>
    <r>
      <rPr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>Mag(7.7)+Spl(2.8)</t>
    </r>
    <phoneticPr fontId="1" type="noConversion"/>
  </si>
  <si>
    <r>
      <rPr>
        <vertAlign val="superscript"/>
        <sz val="10.5"/>
        <color theme="1"/>
        <rFont val="等线"/>
        <family val="3"/>
        <charset val="134"/>
        <scheme val="minor"/>
      </rPr>
      <t xml:space="preserve">b </t>
    </r>
    <r>
      <rPr>
        <sz val="10.5"/>
        <color theme="1"/>
        <rFont val="等线"/>
        <family val="3"/>
        <charset val="134"/>
        <scheme val="minor"/>
      </rPr>
      <t>△FMQ: logfO</t>
    </r>
    <r>
      <rPr>
        <vertAlign val="subscript"/>
        <sz val="10.5"/>
        <color theme="1"/>
        <rFont val="等线"/>
        <family val="3"/>
        <charset val="134"/>
        <scheme val="minor"/>
      </rPr>
      <t xml:space="preserve">2 </t>
    </r>
    <r>
      <rPr>
        <sz val="10.5"/>
        <color theme="1"/>
        <rFont val="等线"/>
        <family val="3"/>
        <charset val="134"/>
        <scheme val="minor"/>
      </rPr>
      <t>(experiment; O'Neill and Nell, 1997)-logfO</t>
    </r>
    <r>
      <rPr>
        <vertAlign val="subscript"/>
        <sz val="10.5"/>
        <color theme="1"/>
        <rFont val="等线"/>
        <family val="3"/>
        <charset val="134"/>
        <scheme val="minor"/>
      </rPr>
      <t xml:space="preserve">2 </t>
    </r>
    <r>
      <rPr>
        <sz val="10.5"/>
        <color theme="1"/>
        <rFont val="等线"/>
        <family val="3"/>
        <charset val="134"/>
        <scheme val="minor"/>
      </rPr>
      <t>(FMQ; Frost, 1991)</t>
    </r>
    <phoneticPr fontId="1" type="noConversion"/>
  </si>
  <si>
    <r>
      <rPr>
        <b/>
        <i/>
        <sz val="11"/>
        <rFont val="等线"/>
        <family val="3"/>
        <charset val="134"/>
        <scheme val="minor"/>
      </rPr>
      <t xml:space="preserve">     </t>
    </r>
    <r>
      <rPr>
        <b/>
        <vertAlign val="superscript"/>
        <sz val="11"/>
        <rFont val="等线"/>
        <family val="3"/>
        <charset val="134"/>
        <scheme val="minor"/>
      </rPr>
      <t>b</t>
    </r>
    <r>
      <rPr>
        <b/>
        <i/>
        <sz val="11"/>
        <rFont val="等线"/>
        <family val="3"/>
        <charset val="134"/>
        <scheme val="minor"/>
      </rPr>
      <t>f</t>
    </r>
    <r>
      <rPr>
        <b/>
        <sz val="11"/>
        <rFont val="等线"/>
        <family val="3"/>
        <charset val="134"/>
        <scheme val="minor"/>
      </rPr>
      <t>O</t>
    </r>
    <r>
      <rPr>
        <b/>
        <vertAlign val="subscript"/>
        <sz val="11"/>
        <rFont val="等线"/>
        <family val="3"/>
        <charset val="134"/>
        <scheme val="minor"/>
      </rPr>
      <t xml:space="preserve">2        </t>
    </r>
    <r>
      <rPr>
        <b/>
        <sz val="11"/>
        <rFont val="等线"/>
        <family val="3"/>
        <charset val="134"/>
        <scheme val="minor"/>
      </rPr>
      <t>(△FMQ)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</si>
  <si>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b</t>
    </r>
    <r>
      <rPr>
        <sz val="11"/>
        <color theme="1"/>
        <rFont val="等线"/>
        <family val="3"/>
        <charset val="134"/>
        <scheme val="minor"/>
      </rPr>
      <t xml:space="preserve">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 xml:space="preserve"> calculated from the </t>
    </r>
    <r>
      <rPr>
        <vertAlign val="superscript"/>
        <sz val="11"/>
        <color theme="1"/>
        <rFont val="等线"/>
        <family val="3"/>
        <charset val="134"/>
        <scheme val="minor"/>
      </rPr>
      <t>a</t>
    </r>
    <r>
      <rPr>
        <sz val="11"/>
        <color theme="1"/>
        <rFont val="等线"/>
        <family val="3"/>
        <charset val="134"/>
        <scheme val="minor"/>
      </rPr>
      <t>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</si>
  <si>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d</t>
    </r>
    <r>
      <rPr>
        <sz val="11"/>
        <color theme="1"/>
        <rFont val="等线"/>
        <family val="3"/>
        <charset val="134"/>
        <scheme val="minor"/>
      </rPr>
      <t xml:space="preserve"> DFe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 xml:space="preserve"> calculated from the </t>
    </r>
    <r>
      <rPr>
        <vertAlign val="superscript"/>
        <sz val="11"/>
        <color theme="1"/>
        <rFont val="等线"/>
        <family val="3"/>
        <charset val="134"/>
        <scheme val="minor"/>
      </rPr>
      <t>c</t>
    </r>
    <r>
      <rPr>
        <sz val="11"/>
        <color theme="1"/>
        <rFont val="等线"/>
        <family val="3"/>
        <charset val="134"/>
        <scheme val="minor"/>
      </rPr>
      <t>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 </t>
    </r>
    <phoneticPr fontId="1" type="noConversion"/>
  </si>
  <si>
    <r>
      <rPr>
        <vertAlign val="superscript"/>
        <sz val="11"/>
        <color theme="1"/>
        <rFont val="等线"/>
        <family val="3"/>
        <charset val="134"/>
        <scheme val="minor"/>
      </rPr>
      <t>c</t>
    </r>
    <r>
      <rPr>
        <sz val="11"/>
        <color theme="1"/>
        <rFont val="等线"/>
        <family val="3"/>
        <charset val="134"/>
        <scheme val="minor"/>
      </rPr>
      <t xml:space="preserve"> Fe</t>
    </r>
    <r>
      <rPr>
        <vertAlign val="superscript"/>
        <sz val="11"/>
        <color theme="1"/>
        <rFont val="等线"/>
        <family val="3"/>
        <charset val="134"/>
        <scheme val="minor"/>
      </rPr>
      <t>3+</t>
    </r>
    <r>
      <rPr>
        <sz val="11"/>
        <color theme="1"/>
        <rFont val="等线"/>
        <family val="3"/>
        <charset val="134"/>
        <scheme val="minor"/>
      </rPr>
      <t>/Fe</t>
    </r>
    <r>
      <rPr>
        <vertAlign val="subscript"/>
        <sz val="11"/>
        <color theme="1"/>
        <rFont val="等线"/>
        <family val="3"/>
        <charset val="134"/>
        <scheme val="minor"/>
      </rPr>
      <t>T</t>
    </r>
    <r>
      <rPr>
        <sz val="11"/>
        <color theme="1"/>
        <rFont val="等线"/>
        <family val="3"/>
        <charset val="134"/>
        <scheme val="minor"/>
      </rPr>
      <t xml:space="preserve"> ratio in the melt calculated from the experimental fO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 xml:space="preserve">  according to Kress and  Carmichael 1991.</t>
    </r>
    <phoneticPr fontId="1" type="noConversion"/>
  </si>
  <si>
    <r>
      <t xml:space="preserve">   SiO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 xml:space="preserve">  </t>
    </r>
    <phoneticPr fontId="1" type="noConversion"/>
  </si>
  <si>
    <r>
      <t xml:space="preserve">   TiO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 xml:space="preserve">  </t>
    </r>
    <phoneticPr fontId="1" type="noConversion"/>
  </si>
  <si>
    <r>
      <t xml:space="preserve">   Al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>3</t>
    </r>
    <r>
      <rPr>
        <b/>
        <sz val="11"/>
        <color theme="1"/>
        <rFont val="等线"/>
        <family val="3"/>
        <charset val="134"/>
        <scheme val="minor"/>
      </rPr>
      <t xml:space="preserve"> </t>
    </r>
    <phoneticPr fontId="1" type="noConversion"/>
  </si>
  <si>
    <r>
      <t xml:space="preserve">   Na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 xml:space="preserve">O  </t>
    </r>
    <phoneticPr fontId="1" type="noConversion"/>
  </si>
  <si>
    <r>
      <t xml:space="preserve">   K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 xml:space="preserve">O   </t>
    </r>
    <phoneticPr fontId="1" type="noConversion"/>
  </si>
  <si>
    <r>
      <t xml:space="preserve">   Cr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>3</t>
    </r>
    <r>
      <rPr>
        <b/>
        <sz val="11"/>
        <color theme="1"/>
        <rFont val="等线"/>
        <family val="3"/>
        <charset val="134"/>
        <scheme val="minor"/>
      </rPr>
      <t xml:space="preserve"> </t>
    </r>
    <phoneticPr fontId="1" type="noConversion"/>
  </si>
  <si>
    <r>
      <t xml:space="preserve">   La</t>
    </r>
    <r>
      <rPr>
        <b/>
        <vertAlign val="sub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O</t>
    </r>
    <r>
      <rPr>
        <b/>
        <vertAlign val="subscript"/>
        <sz val="11"/>
        <color theme="1"/>
        <rFont val="等线"/>
        <family val="3"/>
        <charset val="134"/>
        <scheme val="minor"/>
      </rPr>
      <t xml:space="preserve">3 </t>
    </r>
    <phoneticPr fontId="1" type="noConversion"/>
  </si>
  <si>
    <t>Duration (hours)</t>
    <phoneticPr fontId="1" type="noConversion"/>
  </si>
  <si>
    <t>Supplementary Table1. Conditions and run products of experiment for MKB composition</t>
    <phoneticPr fontId="1" type="noConversion"/>
  </si>
  <si>
    <r>
      <t>Supplementary Table2. Collected amphibole and coexisting melt composition data for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linear fit from references</t>
    </r>
    <phoneticPr fontId="1" type="noConversion"/>
  </si>
  <si>
    <t>Supplementary Table3 Major element compositions of quenched melt(a),  clinopyroxene(b), amphibole(c), garnet(d), magnetite(e), spinel(f) and allanite(g).</t>
    <phoneticPr fontId="1" type="noConversion"/>
  </si>
  <si>
    <r>
      <t>Supplementary Table3a. Major element compositions, 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/Fe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r>
      <rPr>
        <b/>
        <sz val="11"/>
        <color theme="1"/>
        <rFont val="等线"/>
        <family val="3"/>
        <charset val="134"/>
        <scheme val="minor"/>
      </rPr>
      <t xml:space="preserve"> and NBO/T of quenched melts.</t>
    </r>
    <phoneticPr fontId="1" type="noConversion"/>
  </si>
  <si>
    <t>Supplementary Table3b. Major element compositions of clinopyroxene.</t>
    <phoneticPr fontId="1" type="noConversion"/>
  </si>
  <si>
    <t>Supplementary Table3c. Major element compositions of amphibole.</t>
    <phoneticPr fontId="1" type="noConversion"/>
  </si>
  <si>
    <t>Supplementary Table3e. Major element compositions of magnetite.</t>
    <phoneticPr fontId="1" type="noConversion"/>
  </si>
  <si>
    <t>Supplementary Table3f. Major element compositions of spinel.</t>
    <phoneticPr fontId="1" type="noConversion"/>
  </si>
  <si>
    <t>Supplementary Table3g. Major element compositions of allanite.</t>
    <phoneticPr fontId="1" type="noConversion"/>
  </si>
  <si>
    <r>
      <t>Supplementary Table4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clinopyroxene(a), amphibole(b), garnet(c), magnetite(d), spinel(e) and orthopyroxene(f) from this study and literatures (italics).</t>
    </r>
    <phoneticPr fontId="1" type="noConversion"/>
  </si>
  <si>
    <r>
      <t>Supplementary Table4a.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clinopyroxene (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=-8.8638+4.9634*DAl+11898/T, n=23, 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=0.76).</t>
    </r>
    <phoneticPr fontId="1" type="noConversion"/>
  </si>
  <si>
    <r>
      <t>Supplementary Table4b.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amphibole (DFe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 xml:space="preserve">2+ </t>
    </r>
    <r>
      <rPr>
        <b/>
        <vertAlign val="subscript"/>
        <sz val="11"/>
        <color theme="1"/>
        <rFont val="等线"/>
        <family val="3"/>
        <charset val="134"/>
        <scheme val="minor"/>
      </rPr>
      <t>average</t>
    </r>
    <r>
      <rPr>
        <b/>
        <sz val="11"/>
        <color theme="1"/>
        <rFont val="等线"/>
        <family val="3"/>
        <charset val="134"/>
        <scheme val="minor"/>
      </rPr>
      <t>=1.38, n=6, S.D.=0.31).</t>
    </r>
    <phoneticPr fontId="1" type="noConversion"/>
  </si>
  <si>
    <r>
      <t>Supplementary Table4c.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garnet (DFe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</t>
    </r>
    <r>
      <rPr>
        <b/>
        <vertAlign val="subscript"/>
        <sz val="11"/>
        <color theme="1"/>
        <rFont val="等线"/>
        <family val="3"/>
        <charset val="134"/>
        <scheme val="minor"/>
      </rPr>
      <t>average</t>
    </r>
    <r>
      <rPr>
        <b/>
        <sz val="11"/>
        <color theme="1"/>
        <rFont val="等线"/>
        <family val="3"/>
        <charset val="134"/>
        <scheme val="minor"/>
      </rPr>
      <t>=0.33, n=12, S.D.=0.06).</t>
    </r>
    <phoneticPr fontId="1" type="noConversion"/>
  </si>
  <si>
    <r>
      <t>Supplementary Table4d.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magnetite (DFe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=0.9118-769.1/T, n=12, R2=0.83; LnDFe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=-5.0371+11832.8/T, n=12, 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=0.93.</t>
    </r>
    <phoneticPr fontId="1" type="noConversion"/>
  </si>
  <si>
    <r>
      <t>Supplementary Table4e.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spinel (DFe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=9.7005-11142.3/T, n=17, 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=0.79; LnDFe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=-7.4720+12918.7/T, n=17, 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=0.95).</t>
    </r>
    <phoneticPr fontId="1" type="noConversion"/>
  </si>
  <si>
    <r>
      <t>Supplementary Table4f. 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 xml:space="preserve"> and 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 xml:space="preserve"> for orthopyroxene (DFe</t>
    </r>
    <r>
      <rPr>
        <b/>
        <vertAlign val="superscript"/>
        <sz val="11"/>
        <color theme="1"/>
        <rFont val="等线"/>
        <family val="3"/>
        <charset val="134"/>
        <scheme val="minor"/>
      </rPr>
      <t>3+</t>
    </r>
    <r>
      <rPr>
        <b/>
        <sz val="11"/>
        <color theme="1"/>
        <rFont val="等线"/>
        <family val="3"/>
        <charset val="134"/>
        <scheme val="minor"/>
      </rPr>
      <t>/DFe</t>
    </r>
    <r>
      <rPr>
        <b/>
        <vertAlign val="superscript"/>
        <sz val="11"/>
        <color theme="1"/>
        <rFont val="等线"/>
        <family val="3"/>
        <charset val="134"/>
        <scheme val="minor"/>
      </rPr>
      <t>2+</t>
    </r>
    <r>
      <rPr>
        <b/>
        <sz val="11"/>
        <color theme="1"/>
        <rFont val="等线"/>
        <family val="3"/>
        <charset val="134"/>
        <scheme val="minor"/>
      </rPr>
      <t>=-1.0507+1.1344*DAl+1685.4/T, n=21, R</t>
    </r>
    <r>
      <rPr>
        <b/>
        <vertAlign val="superscript"/>
        <sz val="11"/>
        <color theme="1"/>
        <rFont val="等线"/>
        <family val="3"/>
        <charset val="134"/>
        <scheme val="minor"/>
      </rPr>
      <t>2</t>
    </r>
    <r>
      <rPr>
        <b/>
        <sz val="11"/>
        <color theme="1"/>
        <rFont val="等线"/>
        <family val="3"/>
        <charset val="134"/>
        <scheme val="minor"/>
      </rPr>
      <t>=0.87).</t>
    </r>
    <phoneticPr fontId="1" type="noConversion"/>
  </si>
  <si>
    <t>Supplementary Table5 Parameters of redox evolution modeling of a high-Mg basalt (mb) and a high-Mg basaltic andesite (ba)</t>
    <phoneticPr fontId="1" type="noConversion"/>
  </si>
  <si>
    <t>Related manuscript 1.5-1150</t>
  </si>
  <si>
    <t>Related manuscript 1.5-1220</t>
  </si>
  <si>
    <t>Related manuscript 2.5-1150a</t>
  </si>
  <si>
    <t>Related manuscript 2.5-1150b</t>
  </si>
  <si>
    <t>Related manuscript 2.5-1220</t>
  </si>
  <si>
    <t>Related manuscript 2.5-1280a</t>
  </si>
  <si>
    <t>Related manuscript 2.5-1280b</t>
  </si>
  <si>
    <t>Related manuscript 2.5-1280c</t>
  </si>
  <si>
    <t>Related manuscript 2.5-1280d</t>
  </si>
  <si>
    <t>Related manuscript 2.5-1300</t>
  </si>
  <si>
    <t>Related manuscript 2.5-1350</t>
  </si>
  <si>
    <t>Related manuscript 2.5-1420</t>
  </si>
  <si>
    <t>a Fe3+/FeT ratio in the melt of this study and Related manuscript are calculated from the experimental fO2  according to Zhang et al. 2017</t>
  </si>
  <si>
    <t>Related manuscript 1.5-1250</t>
  </si>
  <si>
    <t>Related manuscript 1.5-1300</t>
  </si>
  <si>
    <t>Related manuscript 1.5-1400</t>
  </si>
  <si>
    <t>a Fe3+/FeT ratio in the melt of this study calculated from the experimental fO2  according to Zhang et al. 2017; Fe3+/FeT ratio of reference data are based on Zhang et al. 2017(Related manuscript); Ol oxybarometer (Sorbadere et al. 2018 and Mallmann &amp; O'Neill 2009) ;XANES (Davis et al., 2021)</t>
  </si>
  <si>
    <t>a Fe3+/FeT ratio in the melt of this study calculated from the experimental fO2  according to Zhang et al. 2017; Fe3+/FeT ratio of reference data are based on Zhang et al. 2017(Related manuscript); Ol oxybarometer (Sorbadere et al. 2018 and Mallmann &amp; O'Neill 2009) ;XANES (Davis et al., 2018, 2021)</t>
  </si>
  <si>
    <t>a Fe3+/FeT ratio in the melt of reference data are based on Zhang et al. 2017(Related manuscript) and Ol oxybarometer (Sorbadere et al. 2018 and Mallmann &amp; O'Neill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</si>
</sst>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;[Red]0.00"/>
    <numFmt numFmtId="177" formatCode="0;[Red]0"/>
    <numFmt numFmtId="178" formatCode="0.0;[Red]0.0"/>
    <numFmt numFmtId="179" formatCode="0.000"/>
    <numFmt numFmtId="180" formatCode="0.00_ "/>
    <numFmt numFmtId="181" formatCode="0.0"/>
    <numFmt numFmtId="182" formatCode="0.00_);[Red]\(0.00\)"/>
    <numFmt numFmtId="183" formatCode="0.0_ "/>
    <numFmt numFmtId="184" formatCode="0_ "/>
    <numFmt numFmtId="185" formatCode="0.0%"/>
  </numFmts>
  <fonts count="3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vertAlign val="superscript"/>
      <sz val="11"/>
      <color theme="1"/>
      <name val="等线"/>
      <family val="3"/>
      <charset val="134"/>
      <scheme val="minor"/>
    </font>
    <font>
      <b/>
      <vertAlign val="sub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vertAlign val="subscript"/>
      <sz val="11"/>
      <name val="等线"/>
      <family val="3"/>
      <charset val="134"/>
      <scheme val="minor"/>
    </font>
    <font>
      <b/>
      <i/>
      <sz val="1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vertAlign val="superscript"/>
      <sz val="11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vertAlign val="subscript"/>
      <sz val="10.5"/>
      <color theme="1"/>
      <name val="等线"/>
      <family val="3"/>
      <charset val="134"/>
      <scheme val="minor"/>
    </font>
    <font>
      <vertAlign val="superscript"/>
      <sz val="10.5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b/>
      <vertAlign val="superscript"/>
      <sz val="12"/>
      <color theme="1"/>
      <name val="等线"/>
      <family val="3"/>
      <charset val="134"/>
    </font>
    <font>
      <b/>
      <vertAlign val="subscript"/>
      <sz val="12"/>
      <color theme="1"/>
      <name val="等线"/>
      <family val="3"/>
      <charset val="134"/>
    </font>
    <font>
      <b/>
      <vertAlign val="subscript"/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等线"/>
      <family val="3"/>
      <charset val="134"/>
    </font>
    <font>
      <b/>
      <sz val="11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b/>
      <i/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</font>
    <font>
      <i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76" fontId="2" fillId="0" borderId="1" xfId="0" applyNumberFormat="1" applyFont="1" applyBorder="1"/>
    <xf numFmtId="178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81" fontId="5" fillId="0" borderId="0" xfId="0" applyNumberFormat="1" applyFont="1" applyAlignment="1">
      <alignment horizontal="center"/>
    </xf>
    <xf numFmtId="181" fontId="11" fillId="0" borderId="0" xfId="0" applyNumberFormat="1" applyFont="1" applyAlignment="1">
      <alignment horizontal="center"/>
    </xf>
    <xf numFmtId="0" fontId="12" fillId="0" borderId="0" xfId="0" applyFont="1"/>
    <xf numFmtId="0" fontId="5" fillId="0" borderId="0" xfId="0" applyFont="1" applyBorder="1"/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180" fontId="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81" fontId="10" fillId="0" borderId="0" xfId="0" applyNumberFormat="1" applyFont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 applyFill="1" applyAlignment="1">
      <alignment horizontal="center"/>
    </xf>
    <xf numFmtId="17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7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7" fontId="5" fillId="0" borderId="0" xfId="0" applyNumberFormat="1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178" fontId="5" fillId="0" borderId="1" xfId="0" applyNumberFormat="1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2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80" fontId="24" fillId="0" borderId="0" xfId="0" applyNumberFormat="1" applyFont="1" applyAlignment="1">
      <alignment horizontal="center"/>
    </xf>
    <xf numFmtId="180" fontId="2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9" fillId="0" borderId="0" xfId="0" applyFont="1" applyAlignment="1">
      <alignment horizontal="center" vertical="center" wrapText="1" readingOrder="1"/>
    </xf>
    <xf numFmtId="2" fontId="2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0" fillId="0" borderId="0" xfId="0" applyFont="1" applyAlignment="1">
      <alignment horizontal="left"/>
    </xf>
    <xf numFmtId="182" fontId="31" fillId="0" borderId="0" xfId="0" applyNumberFormat="1" applyFont="1" applyAlignment="1">
      <alignment horizontal="center"/>
    </xf>
    <xf numFmtId="185" fontId="5" fillId="0" borderId="0" xfId="1" applyNumberFormat="1" applyFont="1" applyAlignment="1"/>
    <xf numFmtId="182" fontId="5" fillId="0" borderId="0" xfId="0" applyNumberFormat="1" applyFont="1" applyBorder="1" applyAlignment="1">
      <alignment horizontal="center"/>
    </xf>
    <xf numFmtId="180" fontId="32" fillId="0" borderId="0" xfId="0" applyNumberFormat="1" applyFont="1" applyAlignment="1">
      <alignment horizontal="center"/>
    </xf>
    <xf numFmtId="2" fontId="2" fillId="0" borderId="0" xfId="0" applyNumberFormat="1" applyFont="1"/>
    <xf numFmtId="182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82" fontId="34" fillId="0" borderId="1" xfId="0" applyNumberFormat="1" applyFont="1" applyBorder="1" applyAlignment="1"/>
    <xf numFmtId="2" fontId="6" fillId="0" borderId="1" xfId="0" applyNumberFormat="1" applyFont="1" applyBorder="1" applyAlignment="1">
      <alignment horizontal="center"/>
    </xf>
    <xf numFmtId="180" fontId="5" fillId="0" borderId="0" xfId="0" applyNumberFormat="1" applyFont="1" applyBorder="1" applyAlignment="1">
      <alignment horizontal="center"/>
    </xf>
    <xf numFmtId="182" fontId="2" fillId="0" borderId="0" xfId="0" applyNumberFormat="1" applyFont="1" applyBorder="1" applyAlignment="1">
      <alignment horizontal="center"/>
    </xf>
    <xf numFmtId="182" fontId="5" fillId="0" borderId="1" xfId="0" applyNumberFormat="1" applyFont="1" applyBorder="1" applyAlignment="1">
      <alignment horizontal="center"/>
    </xf>
    <xf numFmtId="182" fontId="2" fillId="0" borderId="2" xfId="0" applyNumberFormat="1" applyFont="1" applyBorder="1" applyAlignment="1">
      <alignment horizontal="center"/>
    </xf>
    <xf numFmtId="0" fontId="2" fillId="0" borderId="0" xfId="0" applyFont="1" applyAlignment="1"/>
    <xf numFmtId="182" fontId="2" fillId="0" borderId="2" xfId="0" applyNumberFormat="1" applyFont="1" applyBorder="1" applyAlignment="1"/>
    <xf numFmtId="182" fontId="5" fillId="0" borderId="1" xfId="0" applyNumberFormat="1" applyFont="1" applyBorder="1" applyAlignment="1"/>
    <xf numFmtId="0" fontId="2" fillId="0" borderId="1" xfId="0" applyFont="1" applyBorder="1" applyAlignment="1"/>
    <xf numFmtId="182" fontId="2" fillId="0" borderId="0" xfId="0" applyNumberFormat="1" applyFont="1" applyBorder="1" applyAlignment="1"/>
    <xf numFmtId="2" fontId="2" fillId="0" borderId="0" xfId="0" applyNumberFormat="1" applyFont="1" applyAlignment="1"/>
    <xf numFmtId="0" fontId="35" fillId="0" borderId="0" xfId="0" applyFont="1" applyAlignment="1"/>
    <xf numFmtId="0" fontId="35" fillId="0" borderId="0" xfId="0" applyFont="1" applyAlignment="1">
      <alignment horizontal="center"/>
    </xf>
    <xf numFmtId="2" fontId="35" fillId="0" borderId="0" xfId="0" applyNumberFormat="1" applyFont="1" applyAlignment="1">
      <alignment horizontal="center"/>
    </xf>
    <xf numFmtId="180" fontId="35" fillId="0" borderId="1" xfId="0" applyNumberFormat="1" applyFont="1" applyBorder="1" applyAlignment="1"/>
    <xf numFmtId="183" fontId="35" fillId="0" borderId="1" xfId="0" applyNumberFormat="1" applyFont="1" applyBorder="1" applyAlignment="1">
      <alignment horizontal="center"/>
    </xf>
    <xf numFmtId="184" fontId="35" fillId="0" borderId="1" xfId="0" applyNumberFormat="1" applyFont="1" applyBorder="1" applyAlignment="1">
      <alignment horizontal="center"/>
    </xf>
    <xf numFmtId="180" fontId="35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8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35" fillId="0" borderId="0" xfId="0" applyNumberFormat="1" applyFont="1" applyAlignment="1"/>
    <xf numFmtId="1" fontId="35" fillId="0" borderId="0" xfId="0" applyNumberFormat="1" applyFont="1" applyAlignment="1">
      <alignment horizontal="center"/>
    </xf>
    <xf numFmtId="2" fontId="35" fillId="0" borderId="1" xfId="0" applyNumberFormat="1" applyFont="1" applyBorder="1" applyAlignment="1"/>
    <xf numFmtId="2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83" fontId="2" fillId="0" borderId="0" xfId="0" applyNumberFormat="1" applyFont="1" applyBorder="1" applyAlignment="1">
      <alignment horizontal="center"/>
    </xf>
    <xf numFmtId="184" fontId="2" fillId="0" borderId="0" xfId="0" applyNumberFormat="1" applyFont="1" applyBorder="1" applyAlignment="1">
      <alignment horizontal="center"/>
    </xf>
    <xf numFmtId="18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81" fontId="35" fillId="0" borderId="0" xfId="0" applyNumberFormat="1" applyFont="1" applyAlignment="1">
      <alignment horizontal="center"/>
    </xf>
    <xf numFmtId="180" fontId="22" fillId="0" borderId="0" xfId="0" applyNumberFormat="1" applyFont="1" applyAlignment="1">
      <alignment horizontal="center"/>
    </xf>
    <xf numFmtId="180" fontId="3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80" fontId="35" fillId="0" borderId="0" xfId="0" applyNumberFormat="1" applyFont="1" applyBorder="1" applyAlignment="1"/>
    <xf numFmtId="183" fontId="35" fillId="0" borderId="0" xfId="0" applyNumberFormat="1" applyFont="1" applyBorder="1" applyAlignment="1">
      <alignment horizontal="center"/>
    </xf>
    <xf numFmtId="184" fontId="35" fillId="0" borderId="0" xfId="0" applyNumberFormat="1" applyFont="1" applyBorder="1" applyAlignment="1">
      <alignment horizontal="center"/>
    </xf>
    <xf numFmtId="180" fontId="35" fillId="0" borderId="0" xfId="0" applyNumberFormat="1" applyFont="1" applyBorder="1" applyAlignment="1">
      <alignment horizontal="center"/>
    </xf>
    <xf numFmtId="180" fontId="6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82" fontId="2" fillId="0" borderId="2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center"/>
    </xf>
    <xf numFmtId="181" fontId="35" fillId="0" borderId="0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left"/>
    </xf>
    <xf numFmtId="182" fontId="5" fillId="0" borderId="2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2" fontId="6" fillId="0" borderId="0" xfId="0" applyNumberFormat="1" applyFont="1" applyBorder="1"/>
    <xf numFmtId="2" fontId="6" fillId="0" borderId="1" xfId="0" applyNumberFormat="1" applyFont="1" applyBorder="1"/>
    <xf numFmtId="2" fontId="35" fillId="0" borderId="0" xfId="0" applyNumberFormat="1" applyFont="1" applyBorder="1"/>
    <xf numFmtId="2" fontId="35" fillId="0" borderId="1" xfId="0" applyNumberFormat="1" applyFont="1" applyBorder="1"/>
    <xf numFmtId="182" fontId="5" fillId="0" borderId="0" xfId="0" applyNumberFormat="1" applyFont="1" applyBorder="1" applyAlignment="1">
      <alignment horizontal="left"/>
    </xf>
    <xf numFmtId="180" fontId="37" fillId="0" borderId="0" xfId="0" applyNumberFormat="1" applyFont="1" applyBorder="1" applyAlignment="1">
      <alignment horizontal="center"/>
    </xf>
    <xf numFmtId="180" fontId="5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2" fontId="0" fillId="0" borderId="0" xfId="0" applyNumberFormat="1"/>
    <xf numFmtId="182" fontId="2" fillId="0" borderId="0" xfId="0" applyNumberFormat="1" applyFont="1" applyBorder="1" applyAlignment="1">
      <alignment horizontal="left"/>
    </xf>
    <xf numFmtId="176" fontId="2" fillId="0" borderId="1" xfId="0" applyNumberFormat="1" applyFont="1" applyFill="1" applyBorder="1" applyAlignment="1">
      <alignment horizontal="center"/>
    </xf>
    <xf numFmtId="180" fontId="5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Fill="1"/>
    <xf numFmtId="10" fontId="5" fillId="0" borderId="0" xfId="1" applyNumberFormat="1" applyFont="1" applyFill="1" applyAlignment="1">
      <alignment horizontal="center"/>
    </xf>
    <xf numFmtId="2" fontId="5" fillId="0" borderId="0" xfId="0" applyNumberFormat="1" applyFont="1" applyFill="1"/>
    <xf numFmtId="0" fontId="5" fillId="0" borderId="0" xfId="0" applyFont="1" applyFill="1" applyBorder="1"/>
    <xf numFmtId="0" fontId="2" fillId="0" borderId="0" xfId="0" applyFont="1" applyFill="1"/>
    <xf numFmtId="2" fontId="5" fillId="0" borderId="0" xfId="0" applyNumberFormat="1" applyFont="1" applyFill="1" applyAlignment="1">
      <alignment horizontal="right"/>
    </xf>
    <xf numFmtId="0" fontId="8" fillId="0" borderId="0" xfId="0" applyFont="1" applyFill="1"/>
    <xf numFmtId="10" fontId="8" fillId="0" borderId="0" xfId="1" applyNumberFormat="1" applyFont="1" applyFill="1" applyAlignment="1">
      <alignment horizontal="center"/>
    </xf>
    <xf numFmtId="0" fontId="5" fillId="0" borderId="1" xfId="0" applyFont="1" applyFill="1" applyBorder="1"/>
    <xf numFmtId="10" fontId="5" fillId="0" borderId="1" xfId="1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" fontId="2" fillId="0" borderId="0" xfId="0" applyNumberFormat="1" applyFont="1" applyFill="1"/>
    <xf numFmtId="182" fontId="2" fillId="0" borderId="0" xfId="0" applyNumberFormat="1" applyFont="1" applyFill="1" applyBorder="1" applyAlignment="1">
      <alignment horizontal="center"/>
    </xf>
    <xf numFmtId="182" fontId="5" fillId="0" borderId="0" xfId="0" applyNumberFormat="1" applyFont="1" applyFill="1" applyBorder="1" applyAlignment="1">
      <alignment horizontal="center"/>
    </xf>
    <xf numFmtId="180" fontId="22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80" fontId="36" fillId="0" borderId="0" xfId="0" applyNumberFormat="1" applyFont="1" applyFill="1" applyAlignment="1">
      <alignment horizontal="center"/>
    </xf>
    <xf numFmtId="180" fontId="32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81" fontId="5" fillId="0" borderId="0" xfId="0" applyNumberFormat="1" applyFont="1" applyFill="1"/>
    <xf numFmtId="181" fontId="10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81" fontId="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181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readingOrder="1"/>
    </xf>
    <xf numFmtId="0" fontId="9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76" fontId="2" fillId="0" borderId="1" xfId="0" applyNumberFormat="1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workbookViewId="0"/>
  </sheetViews>
  <sheetFormatPr defaultColWidth="8.625" defaultRowHeight="14.25"/>
  <cols>
    <col min="1" max="1" width="6.75" style="13" customWidth="1"/>
    <col min="2" max="2" width="9.75" style="13" customWidth="1"/>
    <col min="3" max="3" width="8" style="13" customWidth="1"/>
    <col min="4" max="4" width="5.5" style="13" customWidth="1"/>
    <col min="5" max="5" width="6" style="13" customWidth="1"/>
    <col min="6" max="6" width="7.25" style="13" customWidth="1"/>
    <col min="7" max="7" width="7.125" style="13" customWidth="1"/>
    <col min="8" max="8" width="8.625" style="13"/>
    <col min="9" max="9" width="10.125" style="13" customWidth="1"/>
    <col min="10" max="10" width="52.75" style="13" customWidth="1"/>
    <col min="11" max="11" width="7.875" style="13" customWidth="1"/>
    <col min="12" max="14" width="8.625" style="13"/>
    <col min="15" max="15" width="11.25" style="13" customWidth="1"/>
    <col min="16" max="16384" width="8.625" style="13"/>
  </cols>
  <sheetData>
    <row r="1" spans="1:24">
      <c r="A1" s="16" t="s">
        <v>306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ht="1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4"/>
    </row>
    <row r="3" spans="1:24" ht="33" thickBot="1">
      <c r="A3" s="25" t="s">
        <v>47</v>
      </c>
      <c r="B3" s="25" t="s">
        <v>29</v>
      </c>
      <c r="C3" s="25" t="s">
        <v>48</v>
      </c>
      <c r="D3" s="25" t="s">
        <v>119</v>
      </c>
      <c r="E3" s="25" t="s">
        <v>49</v>
      </c>
      <c r="F3" s="25" t="s">
        <v>145</v>
      </c>
      <c r="G3" s="25" t="s">
        <v>50</v>
      </c>
      <c r="H3" s="26" t="s">
        <v>294</v>
      </c>
      <c r="I3" s="25" t="s">
        <v>305</v>
      </c>
      <c r="J3" s="25" t="s">
        <v>51</v>
      </c>
      <c r="K3" s="25" t="s">
        <v>52</v>
      </c>
      <c r="L3" s="25" t="s">
        <v>127</v>
      </c>
      <c r="M3" s="24"/>
    </row>
    <row r="4" spans="1:24" ht="17.25">
      <c r="A4" s="145">
        <v>1</v>
      </c>
      <c r="B4" s="145" t="s">
        <v>35</v>
      </c>
      <c r="C4" s="145" t="s">
        <v>53</v>
      </c>
      <c r="D4" s="145">
        <v>1100</v>
      </c>
      <c r="E4" s="145">
        <v>2</v>
      </c>
      <c r="F4" s="145">
        <v>5.0999999999999996</v>
      </c>
      <c r="G4" s="145" t="s">
        <v>54</v>
      </c>
      <c r="H4" s="27" t="s">
        <v>120</v>
      </c>
      <c r="I4" s="145">
        <v>72</v>
      </c>
      <c r="J4" s="170" t="s">
        <v>284</v>
      </c>
      <c r="K4" s="171">
        <v>-6.3453896185981123E-4</v>
      </c>
      <c r="L4" s="172">
        <v>2.8825995621498256E-2</v>
      </c>
      <c r="M4" s="173"/>
    </row>
    <row r="5" spans="1:24" ht="17.25">
      <c r="A5" s="145">
        <v>2</v>
      </c>
      <c r="B5" s="145" t="s">
        <v>36</v>
      </c>
      <c r="C5" s="145" t="s">
        <v>53</v>
      </c>
      <c r="D5" s="145">
        <v>1050</v>
      </c>
      <c r="E5" s="145">
        <v>2</v>
      </c>
      <c r="F5" s="21">
        <v>5</v>
      </c>
      <c r="G5" s="145" t="s">
        <v>54</v>
      </c>
      <c r="H5" s="27" t="s">
        <v>121</v>
      </c>
      <c r="I5" s="145">
        <v>88</v>
      </c>
      <c r="J5" s="170" t="s">
        <v>285</v>
      </c>
      <c r="K5" s="171">
        <v>4.3005553964038217E-4</v>
      </c>
      <c r="L5" s="172">
        <v>6.858313833408107E-2</v>
      </c>
      <c r="M5" s="170"/>
    </row>
    <row r="6" spans="1:24" ht="17.25">
      <c r="A6" s="145">
        <v>3</v>
      </c>
      <c r="B6" s="145" t="s">
        <v>37</v>
      </c>
      <c r="C6" s="145" t="s">
        <v>53</v>
      </c>
      <c r="D6" s="145">
        <v>1000</v>
      </c>
      <c r="E6" s="145">
        <v>2</v>
      </c>
      <c r="F6" s="145">
        <v>8.6999999999999993</v>
      </c>
      <c r="G6" s="145" t="s">
        <v>54</v>
      </c>
      <c r="H6" s="27" t="s">
        <v>122</v>
      </c>
      <c r="I6" s="145">
        <v>98</v>
      </c>
      <c r="J6" s="170" t="s">
        <v>281</v>
      </c>
      <c r="K6" s="171">
        <v>-8.1181981254695249E-5</v>
      </c>
      <c r="L6" s="172">
        <v>2.5005968773583018E-3</v>
      </c>
      <c r="M6" s="170"/>
    </row>
    <row r="7" spans="1:24" ht="17.25">
      <c r="A7" s="145">
        <v>4</v>
      </c>
      <c r="B7" s="145" t="s">
        <v>38</v>
      </c>
      <c r="C7" s="145" t="s">
        <v>53</v>
      </c>
      <c r="D7" s="145">
        <v>900</v>
      </c>
      <c r="E7" s="145">
        <v>2</v>
      </c>
      <c r="F7" s="145">
        <v>9.6999999999999993</v>
      </c>
      <c r="G7" s="145" t="s">
        <v>54</v>
      </c>
      <c r="H7" s="27" t="s">
        <v>123</v>
      </c>
      <c r="I7" s="145">
        <v>126</v>
      </c>
      <c r="J7" s="174" t="s">
        <v>286</v>
      </c>
      <c r="K7" s="171">
        <v>6.4449658527639827E-5</v>
      </c>
      <c r="L7" s="175">
        <v>1.6088001034324392E-2</v>
      </c>
      <c r="M7" s="170"/>
    </row>
    <row r="8" spans="1:24" ht="17.25">
      <c r="A8" s="145">
        <v>5</v>
      </c>
      <c r="B8" s="145" t="s">
        <v>39</v>
      </c>
      <c r="C8" s="145" t="s">
        <v>53</v>
      </c>
      <c r="D8" s="145">
        <v>900</v>
      </c>
      <c r="E8" s="145">
        <v>2</v>
      </c>
      <c r="F8" s="145">
        <v>9.1999999999999993</v>
      </c>
      <c r="G8" s="145" t="s">
        <v>54</v>
      </c>
      <c r="H8" s="27" t="s">
        <v>123</v>
      </c>
      <c r="I8" s="145">
        <v>119</v>
      </c>
      <c r="J8" s="174" t="s">
        <v>287</v>
      </c>
      <c r="K8" s="171">
        <v>-1.5853866510085989E-4</v>
      </c>
      <c r="L8" s="175">
        <v>7.8870731811417599E-4</v>
      </c>
      <c r="M8" s="170"/>
    </row>
    <row r="9" spans="1:24" ht="17.25">
      <c r="A9" s="145">
        <v>6</v>
      </c>
      <c r="B9" s="15" t="s">
        <v>40</v>
      </c>
      <c r="C9" s="15" t="s">
        <v>53</v>
      </c>
      <c r="D9" s="15">
        <v>1100</v>
      </c>
      <c r="E9" s="15">
        <v>1</v>
      </c>
      <c r="F9" s="15">
        <v>8.8000000000000007</v>
      </c>
      <c r="G9" s="145" t="s">
        <v>54</v>
      </c>
      <c r="H9" s="27" t="s">
        <v>121</v>
      </c>
      <c r="I9" s="15">
        <v>75</v>
      </c>
      <c r="J9" s="176" t="s">
        <v>288</v>
      </c>
      <c r="K9" s="171">
        <v>-5.8426864849255978E-5</v>
      </c>
      <c r="L9" s="172">
        <v>0.11702186245749864</v>
      </c>
      <c r="M9" s="170"/>
    </row>
    <row r="10" spans="1:24" ht="17.25">
      <c r="A10" s="145">
        <v>7</v>
      </c>
      <c r="B10" s="145" t="s">
        <v>41</v>
      </c>
      <c r="C10" s="145" t="s">
        <v>53</v>
      </c>
      <c r="D10" s="145">
        <v>1050</v>
      </c>
      <c r="E10" s="145">
        <v>1</v>
      </c>
      <c r="F10" s="145">
        <v>8.6</v>
      </c>
      <c r="G10" s="145" t="s">
        <v>54</v>
      </c>
      <c r="H10" s="27" t="s">
        <v>124</v>
      </c>
      <c r="I10" s="145">
        <v>86</v>
      </c>
      <c r="J10" s="174" t="s">
        <v>289</v>
      </c>
      <c r="K10" s="177">
        <v>-1.1220327235670928E-2</v>
      </c>
      <c r="L10" s="172">
        <v>0.54902381844007375</v>
      </c>
      <c r="M10" s="170"/>
    </row>
    <row r="11" spans="1:24" ht="17.25">
      <c r="A11" s="145">
        <v>8</v>
      </c>
      <c r="B11" s="145" t="s">
        <v>42</v>
      </c>
      <c r="C11" s="145" t="s">
        <v>53</v>
      </c>
      <c r="D11" s="145">
        <v>1000</v>
      </c>
      <c r="E11" s="145">
        <v>1</v>
      </c>
      <c r="F11" s="145">
        <v>9.5</v>
      </c>
      <c r="G11" s="145" t="s">
        <v>54</v>
      </c>
      <c r="H11" s="27" t="s">
        <v>125</v>
      </c>
      <c r="I11" s="145">
        <v>99</v>
      </c>
      <c r="J11" s="170" t="s">
        <v>290</v>
      </c>
      <c r="K11" s="171">
        <v>3.5347112818480848E-4</v>
      </c>
      <c r="L11" s="172">
        <v>4.1040319106596668E-2</v>
      </c>
      <c r="M11" s="170"/>
    </row>
    <row r="12" spans="1:24" ht="17.25">
      <c r="A12" s="145">
        <v>9</v>
      </c>
      <c r="B12" s="145" t="s">
        <v>43</v>
      </c>
      <c r="C12" s="145" t="s">
        <v>53</v>
      </c>
      <c r="D12" s="145">
        <v>1000</v>
      </c>
      <c r="E12" s="145">
        <v>1</v>
      </c>
      <c r="F12" s="145">
        <v>5.5</v>
      </c>
      <c r="G12" s="145" t="s">
        <v>54</v>
      </c>
      <c r="H12" s="27" t="s">
        <v>125</v>
      </c>
      <c r="I12" s="145">
        <v>95</v>
      </c>
      <c r="J12" s="170" t="s">
        <v>282</v>
      </c>
      <c r="K12" s="171">
        <v>-9.0341721948907579E-4</v>
      </c>
      <c r="L12" s="172">
        <v>6.6678676251230543E-2</v>
      </c>
      <c r="M12" s="170"/>
    </row>
    <row r="13" spans="1:24" ht="17.25">
      <c r="A13" s="145">
        <v>10</v>
      </c>
      <c r="B13" s="145" t="s">
        <v>44</v>
      </c>
      <c r="C13" s="145" t="s">
        <v>53</v>
      </c>
      <c r="D13" s="145">
        <v>1000</v>
      </c>
      <c r="E13" s="145">
        <v>1</v>
      </c>
      <c r="F13" s="145">
        <v>3.5</v>
      </c>
      <c r="G13" s="145" t="s">
        <v>54</v>
      </c>
      <c r="H13" s="27" t="s">
        <v>125</v>
      </c>
      <c r="I13" s="145">
        <v>95</v>
      </c>
      <c r="J13" s="170" t="s">
        <v>291</v>
      </c>
      <c r="K13" s="171">
        <v>-8.9412080831300058E-5</v>
      </c>
      <c r="L13" s="172">
        <v>1.7258982345338434E-2</v>
      </c>
      <c r="M13" s="170"/>
    </row>
    <row r="14" spans="1:24" ht="17.25">
      <c r="A14" s="145">
        <v>11</v>
      </c>
      <c r="B14" s="145" t="s">
        <v>45</v>
      </c>
      <c r="C14" s="145" t="s">
        <v>53</v>
      </c>
      <c r="D14" s="145">
        <v>1000</v>
      </c>
      <c r="E14" s="145">
        <v>1</v>
      </c>
      <c r="F14" s="145">
        <v>2</v>
      </c>
      <c r="G14" s="145" t="s">
        <v>54</v>
      </c>
      <c r="H14" s="27" t="s">
        <v>125</v>
      </c>
      <c r="I14" s="145">
        <v>95</v>
      </c>
      <c r="J14" s="170" t="s">
        <v>292</v>
      </c>
      <c r="K14" s="171">
        <v>-5.7489754657391636E-5</v>
      </c>
      <c r="L14" s="172">
        <v>4.212049449460098E-2</v>
      </c>
      <c r="M14" s="170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4" ht="18" thickBot="1">
      <c r="A15" s="28">
        <v>12</v>
      </c>
      <c r="B15" s="28" t="s">
        <v>46</v>
      </c>
      <c r="C15" s="28" t="s">
        <v>53</v>
      </c>
      <c r="D15" s="28">
        <v>900</v>
      </c>
      <c r="E15" s="28">
        <v>1</v>
      </c>
      <c r="F15" s="28">
        <v>9.8000000000000007</v>
      </c>
      <c r="G15" s="28" t="s">
        <v>54</v>
      </c>
      <c r="H15" s="29" t="s">
        <v>126</v>
      </c>
      <c r="I15" s="28">
        <v>117</v>
      </c>
      <c r="J15" s="178" t="s">
        <v>283</v>
      </c>
      <c r="K15" s="179">
        <v>-3.7466560201834034E-4</v>
      </c>
      <c r="L15" s="180">
        <v>0.76433463003743662</v>
      </c>
      <c r="M15" s="170"/>
      <c r="O15" s="96"/>
      <c r="P15" s="96"/>
      <c r="Q15" s="96"/>
      <c r="R15" s="96"/>
      <c r="S15" s="96"/>
      <c r="T15" s="96"/>
      <c r="U15" s="96"/>
      <c r="V15" s="96"/>
      <c r="W15" s="96"/>
      <c r="X15" s="96"/>
    </row>
    <row r="16" spans="1:24" ht="18">
      <c r="A16" s="59" t="s">
        <v>146</v>
      </c>
    </row>
    <row r="17" spans="1:8" ht="15.75">
      <c r="A17" s="61" t="s">
        <v>293</v>
      </c>
      <c r="B17" s="60"/>
      <c r="C17" s="60"/>
      <c r="D17" s="60"/>
      <c r="E17" s="60"/>
      <c r="F17" s="60"/>
      <c r="G17" s="60"/>
      <c r="H17" s="60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3"/>
  <sheetViews>
    <sheetView topLeftCell="A7" workbookViewId="0">
      <selection activeCell="B51" sqref="B51"/>
    </sheetView>
  </sheetViews>
  <sheetFormatPr defaultRowHeight="14.25"/>
  <cols>
    <col min="1" max="1" width="17.375" customWidth="1"/>
    <col min="2" max="2" width="9.125" customWidth="1"/>
    <col min="5" max="5" width="11.25" customWidth="1"/>
    <col min="6" max="6" width="11.125" customWidth="1"/>
    <col min="7" max="7" width="6.875" customWidth="1"/>
    <col min="8" max="8" width="10.875" customWidth="1"/>
    <col min="11" max="11" width="10.375" customWidth="1"/>
    <col min="12" max="12" width="18.875" customWidth="1"/>
    <col min="13" max="13" width="7.625" customWidth="1"/>
    <col min="14" max="14" width="14.375" customWidth="1"/>
  </cols>
  <sheetData>
    <row r="1" spans="1:43" ht="16.5">
      <c r="A1" s="1" t="s">
        <v>307</v>
      </c>
    </row>
    <row r="3" spans="1:43" ht="17.25">
      <c r="A3" s="1" t="s">
        <v>25</v>
      </c>
      <c r="B3" s="1" t="s">
        <v>264</v>
      </c>
      <c r="C3" s="1"/>
      <c r="D3" s="1"/>
      <c r="E3" s="1"/>
      <c r="F3" s="2"/>
      <c r="G3" s="2"/>
      <c r="H3" s="2"/>
      <c r="I3" s="2"/>
      <c r="J3" s="2"/>
      <c r="K3" s="2"/>
      <c r="L3" s="2"/>
      <c r="Q3" s="23" t="s">
        <v>128</v>
      </c>
      <c r="AE3" s="23" t="s">
        <v>129</v>
      </c>
    </row>
    <row r="4" spans="1:43" ht="18.75" thickBot="1">
      <c r="A4" s="3" t="s">
        <v>24</v>
      </c>
      <c r="B4" s="3" t="s">
        <v>28</v>
      </c>
      <c r="C4" s="3" t="s">
        <v>0</v>
      </c>
      <c r="D4" s="4" t="s">
        <v>1</v>
      </c>
      <c r="E4" s="5" t="s">
        <v>2</v>
      </c>
      <c r="F4" s="6" t="s">
        <v>3</v>
      </c>
      <c r="G4" s="6" t="s">
        <v>4</v>
      </c>
      <c r="H4" s="6" t="s">
        <v>139</v>
      </c>
      <c r="I4" s="6" t="s">
        <v>265</v>
      </c>
      <c r="J4" s="6" t="s">
        <v>64</v>
      </c>
      <c r="K4" s="6" t="s">
        <v>266</v>
      </c>
      <c r="L4" s="6" t="s">
        <v>267</v>
      </c>
      <c r="M4" s="6" t="s">
        <v>130</v>
      </c>
      <c r="N4" s="6" t="s">
        <v>143</v>
      </c>
      <c r="O4" s="6" t="s">
        <v>5</v>
      </c>
      <c r="Q4" s="6" t="s">
        <v>132</v>
      </c>
      <c r="R4" s="6" t="s">
        <v>133</v>
      </c>
      <c r="S4" s="6" t="s">
        <v>134</v>
      </c>
      <c r="T4" s="6" t="s">
        <v>30</v>
      </c>
      <c r="U4" s="6" t="s">
        <v>31</v>
      </c>
      <c r="V4" s="6" t="s">
        <v>32</v>
      </c>
      <c r="W4" s="6" t="s">
        <v>33</v>
      </c>
      <c r="X4" s="6" t="s">
        <v>135</v>
      </c>
      <c r="Y4" s="6" t="s">
        <v>136</v>
      </c>
      <c r="Z4" s="6" t="s">
        <v>137</v>
      </c>
      <c r="AA4" s="6" t="s">
        <v>131</v>
      </c>
      <c r="AB4" s="6" t="s">
        <v>138</v>
      </c>
      <c r="AC4" s="6" t="s">
        <v>34</v>
      </c>
      <c r="AD4" s="12"/>
      <c r="AE4" s="6" t="s">
        <v>132</v>
      </c>
      <c r="AF4" s="6" t="s">
        <v>133</v>
      </c>
      <c r="AG4" s="6" t="s">
        <v>134</v>
      </c>
      <c r="AH4" s="6" t="s">
        <v>30</v>
      </c>
      <c r="AI4" s="6" t="s">
        <v>31</v>
      </c>
      <c r="AJ4" s="6" t="s">
        <v>32</v>
      </c>
      <c r="AK4" s="6" t="s">
        <v>33</v>
      </c>
      <c r="AL4" s="6" t="s">
        <v>135</v>
      </c>
      <c r="AM4" s="6" t="s">
        <v>136</v>
      </c>
      <c r="AN4" s="6" t="s">
        <v>137</v>
      </c>
      <c r="AO4" s="6" t="s">
        <v>131</v>
      </c>
      <c r="AP4" s="6" t="s">
        <v>138</v>
      </c>
      <c r="AQ4" s="6" t="s">
        <v>34</v>
      </c>
    </row>
    <row r="5" spans="1:43">
      <c r="A5" s="7" t="s">
        <v>18</v>
      </c>
      <c r="B5" s="48">
        <v>1950</v>
      </c>
      <c r="C5" s="49">
        <v>2</v>
      </c>
      <c r="D5" s="48">
        <v>1050</v>
      </c>
      <c r="E5" s="49" t="s">
        <v>9</v>
      </c>
      <c r="F5" s="37">
        <f>T5/AH5</f>
        <v>0.74878286270691341</v>
      </c>
      <c r="G5" s="37">
        <f>V5/AJ5</f>
        <v>2.3021390374331547</v>
      </c>
      <c r="H5" s="37">
        <f>F5/G5</f>
        <v>0.32525527369615059</v>
      </c>
      <c r="I5" s="37">
        <f>LN(H5)</f>
        <v>-1.1231449474361128</v>
      </c>
      <c r="J5" s="37">
        <f t="shared" ref="J5" si="0">10000/(D5+273.15)</f>
        <v>7.5577221025582881</v>
      </c>
      <c r="K5" s="37">
        <f t="shared" ref="K5" si="1">C5*J5</f>
        <v>15.115444205116576</v>
      </c>
      <c r="L5" s="36">
        <f>(1-2*M5)*J5</f>
        <v>-4.5530753068868179</v>
      </c>
      <c r="M5" s="36">
        <f>(V5/40)/(V5/40+T5/72)</f>
        <v>0.80122007961536468</v>
      </c>
      <c r="N5" s="40" t="s">
        <v>144</v>
      </c>
      <c r="O5" s="40"/>
      <c r="Q5" s="39">
        <v>44.51</v>
      </c>
      <c r="R5" s="39">
        <v>2.0099999999999998</v>
      </c>
      <c r="S5" s="39">
        <v>11.32</v>
      </c>
      <c r="T5" s="39">
        <v>7.69</v>
      </c>
      <c r="U5" s="39">
        <v>0.09</v>
      </c>
      <c r="V5" s="39">
        <v>17.22</v>
      </c>
      <c r="W5" s="39">
        <v>10.1</v>
      </c>
      <c r="X5" s="39">
        <v>2.95</v>
      </c>
      <c r="Y5" s="39">
        <v>1.3</v>
      </c>
      <c r="Z5" s="39">
        <v>0.18</v>
      </c>
      <c r="AA5" s="39">
        <v>7.0000000000000007E-2</v>
      </c>
      <c r="AB5" s="39">
        <v>0.04</v>
      </c>
      <c r="AC5" s="39">
        <f>SUM(Q5:AB5)</f>
        <v>97.48</v>
      </c>
      <c r="AD5" s="40"/>
      <c r="AE5" s="39">
        <v>39.14</v>
      </c>
      <c r="AF5" s="39">
        <v>2.76</v>
      </c>
      <c r="AG5" s="39">
        <v>11.39</v>
      </c>
      <c r="AH5" s="39">
        <v>10.27</v>
      </c>
      <c r="AI5" s="39">
        <v>0.19</v>
      </c>
      <c r="AJ5" s="39">
        <v>7.48</v>
      </c>
      <c r="AK5" s="39">
        <v>8.1300000000000008</v>
      </c>
      <c r="AL5" s="39">
        <v>2.92</v>
      </c>
      <c r="AM5" s="39">
        <v>1.62</v>
      </c>
      <c r="AN5" s="39">
        <v>0.02</v>
      </c>
      <c r="AO5" s="39">
        <v>0.01</v>
      </c>
      <c r="AP5" s="39">
        <v>1.98</v>
      </c>
      <c r="AQ5" s="39">
        <v>85.910000000000011</v>
      </c>
    </row>
    <row r="6" spans="1:43">
      <c r="A6" s="7" t="s">
        <v>18</v>
      </c>
      <c r="B6" s="48">
        <v>1951</v>
      </c>
      <c r="C6" s="49">
        <v>1</v>
      </c>
      <c r="D6" s="48">
        <v>1025</v>
      </c>
      <c r="E6" s="49" t="s">
        <v>9</v>
      </c>
      <c r="F6" s="36">
        <f t="shared" ref="F6:F40" si="2">T6/AH6</f>
        <v>0.77835051546391754</v>
      </c>
      <c r="G6" s="36">
        <f t="shared" ref="G6:G40" si="3">V6/AJ6</f>
        <v>2.7842105263157895</v>
      </c>
      <c r="H6" s="36">
        <f t="shared" ref="H6:H40" si="4">F6/G6</f>
        <v>0.27955878627248454</v>
      </c>
      <c r="I6" s="36">
        <f t="shared" ref="I6:I40" si="5">LN(H6)</f>
        <v>-1.2745426819462171</v>
      </c>
      <c r="J6" s="36">
        <f t="shared" ref="J6:J40" si="6">10000/(D6+273.15)</f>
        <v>7.703270038131186</v>
      </c>
      <c r="K6" s="36">
        <f t="shared" ref="K6:K40" si="7">C6*J6</f>
        <v>7.703270038131186</v>
      </c>
      <c r="L6" s="36">
        <f t="shared" ref="L6:L40" si="8">(1-2*M6)*J6</f>
        <v>-4.4825540791163183</v>
      </c>
      <c r="M6" s="36">
        <f t="shared" ref="M6:M40" si="9">(V6/40)/(V6/40+T6/72)</f>
        <v>0.79095137889024247</v>
      </c>
      <c r="N6" s="44">
        <v>1.2192359228562988E-2</v>
      </c>
      <c r="O6" s="40" t="s">
        <v>141</v>
      </c>
      <c r="Q6" s="39">
        <v>42.22</v>
      </c>
      <c r="R6" s="39">
        <v>3.42</v>
      </c>
      <c r="S6" s="39">
        <v>11.34</v>
      </c>
      <c r="T6" s="39">
        <v>7.55</v>
      </c>
      <c r="U6" s="39">
        <v>0.09</v>
      </c>
      <c r="V6" s="39">
        <v>15.87</v>
      </c>
      <c r="W6" s="39">
        <v>11.31</v>
      </c>
      <c r="X6" s="39">
        <v>2.66</v>
      </c>
      <c r="Y6" s="39">
        <v>1.23</v>
      </c>
      <c r="Z6" s="39">
        <v>0.38</v>
      </c>
      <c r="AA6" s="39">
        <v>0.04</v>
      </c>
      <c r="AB6" s="39">
        <v>0.04</v>
      </c>
      <c r="AC6" s="39">
        <f t="shared" ref="AC6:AC40" si="10">SUM(Q6:AB6)</f>
        <v>96.15000000000002</v>
      </c>
      <c r="AD6" s="40"/>
      <c r="AE6" s="39">
        <v>41.36</v>
      </c>
      <c r="AF6" s="39">
        <v>2.57</v>
      </c>
      <c r="AG6" s="39">
        <v>12.48</v>
      </c>
      <c r="AH6" s="39">
        <v>9.6999999999999993</v>
      </c>
      <c r="AI6" s="39">
        <v>0.2</v>
      </c>
      <c r="AJ6" s="39">
        <v>5.7</v>
      </c>
      <c r="AK6" s="39">
        <v>8.35</v>
      </c>
      <c r="AL6" s="39">
        <v>4.13</v>
      </c>
      <c r="AM6" s="39">
        <v>1.97</v>
      </c>
      <c r="AN6" s="39">
        <v>0.02</v>
      </c>
      <c r="AO6" s="39">
        <v>0.01</v>
      </c>
      <c r="AP6" s="39">
        <v>1.65</v>
      </c>
      <c r="AQ6" s="39">
        <v>88.14</v>
      </c>
    </row>
    <row r="7" spans="1:43">
      <c r="A7" s="7" t="s">
        <v>10</v>
      </c>
      <c r="B7" s="40" t="s">
        <v>11</v>
      </c>
      <c r="C7" s="19">
        <v>2</v>
      </c>
      <c r="D7" s="48">
        <v>1100</v>
      </c>
      <c r="E7" s="49" t="s">
        <v>12</v>
      </c>
      <c r="F7" s="36">
        <f t="shared" si="2"/>
        <v>0.73162675474814198</v>
      </c>
      <c r="G7" s="36">
        <f t="shared" si="3"/>
        <v>2.8919925512104281</v>
      </c>
      <c r="H7" s="36">
        <f t="shared" si="4"/>
        <v>0.25298362350273812</v>
      </c>
      <c r="I7" s="36">
        <f t="shared" si="5"/>
        <v>-1.3744305215878336</v>
      </c>
      <c r="J7" s="36">
        <f t="shared" si="6"/>
        <v>7.2825255798710984</v>
      </c>
      <c r="K7" s="36">
        <f t="shared" si="7"/>
        <v>14.565051159742197</v>
      </c>
      <c r="L7" s="36">
        <f t="shared" si="8"/>
        <v>-3.7771647585717045</v>
      </c>
      <c r="M7" s="36">
        <f t="shared" si="9"/>
        <v>0.75933068941163684</v>
      </c>
      <c r="N7" s="40" t="s">
        <v>144</v>
      </c>
      <c r="O7" s="40"/>
      <c r="Q7" s="39">
        <v>42.41</v>
      </c>
      <c r="R7" s="39">
        <v>2.65</v>
      </c>
      <c r="S7" s="39">
        <v>14.55</v>
      </c>
      <c r="T7" s="39">
        <v>8.86</v>
      </c>
      <c r="U7" s="39">
        <v>0.11</v>
      </c>
      <c r="V7" s="39">
        <v>15.53</v>
      </c>
      <c r="W7" s="39">
        <v>9.86</v>
      </c>
      <c r="X7" s="39">
        <v>3.34</v>
      </c>
      <c r="Y7" s="39">
        <v>0.93</v>
      </c>
      <c r="Z7" s="39"/>
      <c r="AA7" s="39"/>
      <c r="AB7" s="39">
        <v>0.04</v>
      </c>
      <c r="AC7" s="39">
        <f t="shared" si="10"/>
        <v>98.280000000000015</v>
      </c>
      <c r="AD7" s="40"/>
      <c r="AE7" s="39">
        <v>42.65</v>
      </c>
      <c r="AF7" s="39">
        <v>2.56</v>
      </c>
      <c r="AG7" s="39">
        <v>15.5</v>
      </c>
      <c r="AH7" s="39">
        <v>12.11</v>
      </c>
      <c r="AI7" s="39">
        <v>0.17</v>
      </c>
      <c r="AJ7" s="39">
        <v>5.37</v>
      </c>
      <c r="AK7" s="39">
        <v>6.45</v>
      </c>
      <c r="AL7" s="39">
        <v>4.72</v>
      </c>
      <c r="AM7" s="39">
        <v>1.1100000000000001</v>
      </c>
      <c r="AN7" s="39"/>
      <c r="AO7" s="39"/>
      <c r="AP7" s="39">
        <v>1.04</v>
      </c>
      <c r="AQ7" s="39">
        <v>91.68</v>
      </c>
    </row>
    <row r="8" spans="1:43">
      <c r="A8" s="10" t="s">
        <v>10</v>
      </c>
      <c r="B8" s="42" t="s">
        <v>26</v>
      </c>
      <c r="C8" s="50">
        <v>2</v>
      </c>
      <c r="D8" s="51">
        <v>1175</v>
      </c>
      <c r="E8" s="52" t="s">
        <v>20</v>
      </c>
      <c r="F8" s="36">
        <f t="shared" si="2"/>
        <v>0.96360485268630847</v>
      </c>
      <c r="G8" s="36">
        <f t="shared" si="3"/>
        <v>2.4465517241379309</v>
      </c>
      <c r="H8" s="36">
        <f t="shared" si="4"/>
        <v>0.39386244859623604</v>
      </c>
      <c r="I8" s="36">
        <f t="shared" si="5"/>
        <v>-0.9317535458770948</v>
      </c>
      <c r="J8" s="36">
        <f t="shared" si="6"/>
        <v>6.9053620136035629</v>
      </c>
      <c r="K8" s="36">
        <f t="shared" si="7"/>
        <v>13.810724027207126</v>
      </c>
      <c r="L8" s="36">
        <f t="shared" si="8"/>
        <v>-2.7164129332876152</v>
      </c>
      <c r="M8" s="36">
        <f t="shared" si="9"/>
        <v>0.69668866946702301</v>
      </c>
      <c r="N8" s="45">
        <v>7.3986941269587048E-2</v>
      </c>
      <c r="O8" s="40" t="s">
        <v>142</v>
      </c>
      <c r="Q8" s="39">
        <v>41.04</v>
      </c>
      <c r="R8" s="39">
        <v>3.23</v>
      </c>
      <c r="S8" s="39">
        <v>15.45</v>
      </c>
      <c r="T8" s="39">
        <v>11.12</v>
      </c>
      <c r="U8" s="39">
        <v>0.16</v>
      </c>
      <c r="V8" s="39">
        <v>14.19</v>
      </c>
      <c r="W8" s="39">
        <v>8.3800000000000008</v>
      </c>
      <c r="X8" s="39">
        <v>3.64</v>
      </c>
      <c r="Y8" s="39">
        <v>0.94</v>
      </c>
      <c r="Z8" s="39"/>
      <c r="AA8" s="39"/>
      <c r="AB8" s="39">
        <v>0.08</v>
      </c>
      <c r="AC8" s="39">
        <f t="shared" si="10"/>
        <v>98.22999999999999</v>
      </c>
      <c r="AD8" s="40"/>
      <c r="AE8" s="39">
        <v>44.71</v>
      </c>
      <c r="AF8" s="39">
        <v>2.73</v>
      </c>
      <c r="AG8" s="39">
        <v>16.059999999999999</v>
      </c>
      <c r="AH8" s="39">
        <v>11.54</v>
      </c>
      <c r="AI8" s="39">
        <v>0.18</v>
      </c>
      <c r="AJ8" s="39">
        <v>5.8</v>
      </c>
      <c r="AK8" s="39">
        <v>5.73</v>
      </c>
      <c r="AL8" s="39">
        <v>4.9800000000000004</v>
      </c>
      <c r="AM8" s="39">
        <v>1.22</v>
      </c>
      <c r="AN8" s="39"/>
      <c r="AO8" s="39"/>
      <c r="AP8" s="39">
        <v>0.98</v>
      </c>
      <c r="AQ8" s="39">
        <v>93.93</v>
      </c>
    </row>
    <row r="9" spans="1:43">
      <c r="A9" s="10" t="s">
        <v>10</v>
      </c>
      <c r="B9" s="42" t="s">
        <v>27</v>
      </c>
      <c r="C9" s="50">
        <v>2</v>
      </c>
      <c r="D9" s="51">
        <v>1175</v>
      </c>
      <c r="E9" s="52" t="s">
        <v>20</v>
      </c>
      <c r="F9" s="36">
        <f t="shared" si="2"/>
        <v>0.91081750619322877</v>
      </c>
      <c r="G9" s="36">
        <f t="shared" si="3"/>
        <v>2.5740072202166067</v>
      </c>
      <c r="H9" s="36">
        <f t="shared" si="4"/>
        <v>0.35385196243411549</v>
      </c>
      <c r="I9" s="36">
        <f t="shared" si="5"/>
        <v>-1.0388766385265473</v>
      </c>
      <c r="J9" s="36">
        <f t="shared" si="6"/>
        <v>6.9053620136035629</v>
      </c>
      <c r="K9" s="36">
        <f t="shared" si="7"/>
        <v>13.810724027207126</v>
      </c>
      <c r="L9" s="36">
        <f t="shared" si="8"/>
        <v>-2.7543923144348175</v>
      </c>
      <c r="M9" s="36">
        <f t="shared" si="9"/>
        <v>0.69943866150743905</v>
      </c>
      <c r="N9" s="45">
        <v>6.8834043479884088E-2</v>
      </c>
      <c r="O9" s="40" t="s">
        <v>142</v>
      </c>
      <c r="Q9" s="39">
        <v>41.09</v>
      </c>
      <c r="R9" s="39">
        <v>3.4</v>
      </c>
      <c r="S9" s="39">
        <v>15.95</v>
      </c>
      <c r="T9" s="39">
        <v>11.03</v>
      </c>
      <c r="U9" s="39">
        <v>0.16</v>
      </c>
      <c r="V9" s="39">
        <v>14.26</v>
      </c>
      <c r="W9" s="39">
        <v>8.1300000000000008</v>
      </c>
      <c r="X9" s="39">
        <v>3.7</v>
      </c>
      <c r="Y9" s="39">
        <v>0.95</v>
      </c>
      <c r="Z9" s="39"/>
      <c r="AA9" s="39"/>
      <c r="AB9" s="39">
        <v>0.04</v>
      </c>
      <c r="AC9" s="39">
        <f t="shared" si="10"/>
        <v>98.710000000000008</v>
      </c>
      <c r="AD9" s="40"/>
      <c r="AE9" s="39">
        <v>44.25</v>
      </c>
      <c r="AF9" s="39">
        <v>2.68</v>
      </c>
      <c r="AG9" s="39">
        <v>16.8</v>
      </c>
      <c r="AH9" s="39">
        <v>12.11</v>
      </c>
      <c r="AI9" s="39">
        <v>0.16</v>
      </c>
      <c r="AJ9" s="39">
        <v>5.54</v>
      </c>
      <c r="AK9" s="39">
        <v>5.22</v>
      </c>
      <c r="AL9" s="39">
        <v>5.46</v>
      </c>
      <c r="AM9" s="39">
        <v>1.62</v>
      </c>
      <c r="AN9" s="39"/>
      <c r="AO9" s="39"/>
      <c r="AP9" s="39">
        <v>1.23</v>
      </c>
      <c r="AQ9" s="39">
        <v>95.070000000000007</v>
      </c>
    </row>
    <row r="10" spans="1:43">
      <c r="A10" s="7" t="s">
        <v>6</v>
      </c>
      <c r="B10" s="49" t="s">
        <v>21</v>
      </c>
      <c r="C10" s="19">
        <v>0.5</v>
      </c>
      <c r="D10" s="48">
        <v>950</v>
      </c>
      <c r="E10" s="49" t="s">
        <v>8</v>
      </c>
      <c r="F10" s="36">
        <f t="shared" si="2"/>
        <v>1.6338484899177765</v>
      </c>
      <c r="G10" s="36">
        <f t="shared" si="3"/>
        <v>4.7295572244835471</v>
      </c>
      <c r="H10" s="36">
        <f t="shared" si="4"/>
        <v>0.34545485176917118</v>
      </c>
      <c r="I10" s="36">
        <f t="shared" si="5"/>
        <v>-1.0628933193661911</v>
      </c>
      <c r="J10" s="36">
        <f t="shared" si="6"/>
        <v>8.1756121489596527</v>
      </c>
      <c r="K10" s="36">
        <f t="shared" si="7"/>
        <v>4.0878060744798264</v>
      </c>
      <c r="L10" s="36">
        <f t="shared" si="8"/>
        <v>-3.2787251657229848</v>
      </c>
      <c r="M10" s="36">
        <f t="shared" si="9"/>
        <v>0.70051863432270345</v>
      </c>
      <c r="N10" s="44">
        <v>8.9386702937409596E-3</v>
      </c>
      <c r="O10" s="40" t="s">
        <v>141</v>
      </c>
      <c r="Q10" s="39">
        <v>40.626555555555598</v>
      </c>
      <c r="R10" s="39">
        <v>3.3541666666666701</v>
      </c>
      <c r="S10" s="39">
        <v>13.705777777777801</v>
      </c>
      <c r="T10" s="39">
        <v>10.5806666666667</v>
      </c>
      <c r="U10" s="39">
        <v>0.32616666666666699</v>
      </c>
      <c r="V10" s="39">
        <v>13.749611111111101</v>
      </c>
      <c r="W10" s="39">
        <v>11.2003888888889</v>
      </c>
      <c r="X10" s="39">
        <v>2.5132777777777799</v>
      </c>
      <c r="Y10" s="39">
        <v>0.58383333333333298</v>
      </c>
      <c r="Z10" s="39">
        <v>0.35372222222222199</v>
      </c>
      <c r="AA10" s="39">
        <v>6.4000000000000001E-2</v>
      </c>
      <c r="AB10" s="39">
        <v>5.2777777777777798E-2</v>
      </c>
      <c r="AC10" s="39">
        <f t="shared" si="10"/>
        <v>97.110944444444513</v>
      </c>
      <c r="AD10" s="40"/>
      <c r="AE10" s="39">
        <v>50.918750000000003</v>
      </c>
      <c r="AF10" s="39">
        <v>1.0920000000000001</v>
      </c>
      <c r="AG10" s="39">
        <v>18.153666666666702</v>
      </c>
      <c r="AH10" s="39">
        <v>6.4759166666666701</v>
      </c>
      <c r="AI10" s="39">
        <v>0.30216666666666703</v>
      </c>
      <c r="AJ10" s="39">
        <v>2.90716666666667</v>
      </c>
      <c r="AK10" s="39">
        <v>6.3270833333333298</v>
      </c>
      <c r="AL10" s="39">
        <v>4.5451550966010403</v>
      </c>
      <c r="AM10" s="39">
        <v>1.70675</v>
      </c>
      <c r="AN10" s="39">
        <v>4.2500000000000003E-3</v>
      </c>
      <c r="AO10" s="39">
        <v>2.3333333333333301E-3</v>
      </c>
      <c r="AP10" s="39">
        <v>0.46949999999999997</v>
      </c>
      <c r="AQ10" s="39">
        <v>92.904738429934426</v>
      </c>
    </row>
    <row r="11" spans="1:43">
      <c r="A11" s="7" t="s">
        <v>6</v>
      </c>
      <c r="B11" s="49" t="s">
        <v>7</v>
      </c>
      <c r="C11" s="19">
        <v>0.5</v>
      </c>
      <c r="D11" s="48">
        <v>950</v>
      </c>
      <c r="E11" s="49" t="s">
        <v>8</v>
      </c>
      <c r="F11" s="36">
        <f t="shared" si="2"/>
        <v>1.4266503815316907</v>
      </c>
      <c r="G11" s="36">
        <f t="shared" si="3"/>
        <v>4.3593908629441565</v>
      </c>
      <c r="H11" s="36">
        <f t="shared" si="4"/>
        <v>0.32725911173933797</v>
      </c>
      <c r="I11" s="36">
        <f t="shared" si="5"/>
        <v>-1.1170030312204253</v>
      </c>
      <c r="J11" s="36">
        <f t="shared" si="6"/>
        <v>8.1756121489596527</v>
      </c>
      <c r="K11" s="36">
        <f t="shared" si="7"/>
        <v>4.0878060744798264</v>
      </c>
      <c r="L11" s="36">
        <f t="shared" si="8"/>
        <v>-3.6595043081883496</v>
      </c>
      <c r="M11" s="36">
        <f t="shared" si="9"/>
        <v>0.72380613472802902</v>
      </c>
      <c r="N11" s="44">
        <v>2.7607723670803774E-2</v>
      </c>
      <c r="O11" s="40" t="s">
        <v>141</v>
      </c>
      <c r="Q11" s="39">
        <v>41.073500000000003</v>
      </c>
      <c r="R11" s="39">
        <v>3.2124999999999999</v>
      </c>
      <c r="S11" s="39">
        <v>13.187250000000001</v>
      </c>
      <c r="T11" s="39">
        <v>9.8311666666666699</v>
      </c>
      <c r="U11" s="39">
        <v>0.27900000000000003</v>
      </c>
      <c r="V11" s="39">
        <v>14.313333333333301</v>
      </c>
      <c r="W11" s="39">
        <v>11.410166666666701</v>
      </c>
      <c r="X11" s="39">
        <v>2.4934166666666702</v>
      </c>
      <c r="Y11" s="39">
        <v>0.618916666666667</v>
      </c>
      <c r="Z11" s="39">
        <v>0.44966666666666699</v>
      </c>
      <c r="AA11" s="39">
        <v>5.6500000000000002E-2</v>
      </c>
      <c r="AB11" s="39">
        <v>3.3333333333333298E-2</v>
      </c>
      <c r="AC11" s="39">
        <f t="shared" si="10"/>
        <v>96.958750000000009</v>
      </c>
      <c r="AD11" s="40"/>
      <c r="AE11" s="39">
        <v>49.264083333333303</v>
      </c>
      <c r="AF11" s="39">
        <v>1.3262499999999999</v>
      </c>
      <c r="AG11" s="39">
        <v>17.754666666666701</v>
      </c>
      <c r="AH11" s="39">
        <v>6.8910833333333299</v>
      </c>
      <c r="AI11" s="39">
        <v>0.30483333333333301</v>
      </c>
      <c r="AJ11" s="39">
        <v>3.2833333333333301</v>
      </c>
      <c r="AK11" s="39">
        <v>6.77325</v>
      </c>
      <c r="AL11" s="39">
        <v>4.2955875653956603</v>
      </c>
      <c r="AM11" s="39">
        <v>1.4997499999999999</v>
      </c>
      <c r="AN11" s="39">
        <v>6.7499999999999999E-3</v>
      </c>
      <c r="AO11" s="39">
        <v>1.11666666666667E-2</v>
      </c>
      <c r="AP11" s="39">
        <v>0.442583333333333</v>
      </c>
      <c r="AQ11" s="39">
        <v>91.853337565395663</v>
      </c>
    </row>
    <row r="12" spans="1:43">
      <c r="A12" s="7" t="s">
        <v>6</v>
      </c>
      <c r="B12" s="49" t="s">
        <v>22</v>
      </c>
      <c r="C12" s="19">
        <v>0.5</v>
      </c>
      <c r="D12" s="48">
        <v>950</v>
      </c>
      <c r="E12" s="49" t="s">
        <v>8</v>
      </c>
      <c r="F12" s="36">
        <f t="shared" si="2"/>
        <v>1.2609561752988054</v>
      </c>
      <c r="G12" s="36">
        <f t="shared" si="3"/>
        <v>4.3593676039004201</v>
      </c>
      <c r="H12" s="36">
        <f t="shared" si="4"/>
        <v>0.28925208651149326</v>
      </c>
      <c r="I12" s="36">
        <f t="shared" si="5"/>
        <v>-1.2404566994114876</v>
      </c>
      <c r="J12" s="36">
        <f t="shared" si="6"/>
        <v>8.1756121489596527</v>
      </c>
      <c r="K12" s="36">
        <f t="shared" si="7"/>
        <v>4.0878060744798264</v>
      </c>
      <c r="L12" s="36">
        <f t="shared" si="8"/>
        <v>-4.4700242844068994</v>
      </c>
      <c r="M12" s="36">
        <f t="shared" si="9"/>
        <v>0.77337551017361494</v>
      </c>
      <c r="N12" s="44">
        <v>3.0285016297304512E-4</v>
      </c>
      <c r="O12" s="40" t="s">
        <v>141</v>
      </c>
      <c r="Q12" s="39">
        <v>41.425571428571402</v>
      </c>
      <c r="R12" s="39">
        <v>3.46657142857143</v>
      </c>
      <c r="S12" s="39">
        <v>13.178428571428601</v>
      </c>
      <c r="T12" s="39">
        <v>7.8070000000000004</v>
      </c>
      <c r="U12" s="39">
        <v>0.245714285714286</v>
      </c>
      <c r="V12" s="39">
        <v>14.801142857142899</v>
      </c>
      <c r="W12" s="39">
        <v>11.7214285714286</v>
      </c>
      <c r="X12" s="39">
        <v>2.5182857142857098</v>
      </c>
      <c r="Y12" s="39">
        <v>0.70757142857142896</v>
      </c>
      <c r="Z12" s="39">
        <v>1.0567142857142899</v>
      </c>
      <c r="AA12" s="39">
        <v>1.2142857142857099E-2</v>
      </c>
      <c r="AB12" s="39">
        <v>2.7714285714285702E-2</v>
      </c>
      <c r="AC12" s="39">
        <f t="shared" si="10"/>
        <v>96.968285714285798</v>
      </c>
      <c r="AD12" s="40"/>
      <c r="AE12" s="39">
        <v>48.493499999999997</v>
      </c>
      <c r="AF12" s="39">
        <v>1.4268333333333301</v>
      </c>
      <c r="AG12" s="39">
        <v>17.786833333333298</v>
      </c>
      <c r="AH12" s="39">
        <v>6.19133333333333</v>
      </c>
      <c r="AI12" s="39">
        <v>0.291833333333333</v>
      </c>
      <c r="AJ12" s="39">
        <v>3.3952499999999999</v>
      </c>
      <c r="AK12" s="39">
        <v>7.2198333333333302</v>
      </c>
      <c r="AL12" s="39">
        <v>4.2170826824583401</v>
      </c>
      <c r="AM12" s="39">
        <v>1.50783333333333</v>
      </c>
      <c r="AN12" s="39">
        <v>9.3333333333333306E-3</v>
      </c>
      <c r="AO12" s="39">
        <v>4.1666666666666701E-3</v>
      </c>
      <c r="AP12" s="39">
        <v>0.417833333333333</v>
      </c>
      <c r="AQ12" s="39">
        <v>90.961666015791607</v>
      </c>
    </row>
    <row r="13" spans="1:43">
      <c r="A13" s="7" t="s">
        <v>6</v>
      </c>
      <c r="B13" s="49" t="s">
        <v>23</v>
      </c>
      <c r="C13" s="19">
        <v>0.5</v>
      </c>
      <c r="D13" s="48">
        <v>950</v>
      </c>
      <c r="E13" s="49" t="s">
        <v>8</v>
      </c>
      <c r="F13" s="36">
        <f t="shared" si="2"/>
        <v>1.4824423141520884</v>
      </c>
      <c r="G13" s="36">
        <f t="shared" si="3"/>
        <v>4.4018191608642736</v>
      </c>
      <c r="H13" s="36">
        <f t="shared" si="4"/>
        <v>0.33677946775555834</v>
      </c>
      <c r="I13" s="36">
        <f t="shared" si="5"/>
        <v>-1.088326961193294</v>
      </c>
      <c r="J13" s="36">
        <f t="shared" si="6"/>
        <v>8.1756121489596527</v>
      </c>
      <c r="K13" s="36">
        <f t="shared" si="7"/>
        <v>4.0878060744798264</v>
      </c>
      <c r="L13" s="36">
        <f t="shared" si="8"/>
        <v>-3.7479250386258838</v>
      </c>
      <c r="M13" s="36">
        <f t="shared" si="9"/>
        <v>0.72921372554976249</v>
      </c>
      <c r="N13" s="44">
        <v>2.192820994282707E-2</v>
      </c>
      <c r="O13" s="40" t="s">
        <v>141</v>
      </c>
      <c r="Q13" s="39">
        <v>41.022090909090899</v>
      </c>
      <c r="R13" s="39">
        <v>3.1700909090909102</v>
      </c>
      <c r="S13" s="39">
        <v>13.2580909090909</v>
      </c>
      <c r="T13" s="39">
        <v>9.5619999999999994</v>
      </c>
      <c r="U13" s="39">
        <v>0.27536363636363598</v>
      </c>
      <c r="V13" s="39">
        <v>14.3055454545455</v>
      </c>
      <c r="W13" s="39">
        <v>11.518818181818199</v>
      </c>
      <c r="X13" s="39">
        <v>2.5037272727272701</v>
      </c>
      <c r="Y13" s="39">
        <v>0.63745454545454505</v>
      </c>
      <c r="Z13" s="39">
        <v>0.53945454545454596</v>
      </c>
      <c r="AA13" s="39">
        <v>4.3090909090909103E-2</v>
      </c>
      <c r="AB13" s="39">
        <v>2.4818181818181798E-2</v>
      </c>
      <c r="AC13" s="39">
        <f t="shared" si="10"/>
        <v>96.860545454545488</v>
      </c>
      <c r="AD13" s="40"/>
      <c r="AE13" s="39">
        <v>48.932666666666698</v>
      </c>
      <c r="AF13" s="39">
        <v>1.3752500000000001</v>
      </c>
      <c r="AG13" s="39">
        <v>17.704416666666699</v>
      </c>
      <c r="AH13" s="39">
        <v>6.4501666666666697</v>
      </c>
      <c r="AI13" s="39">
        <v>0.29566666666666702</v>
      </c>
      <c r="AJ13" s="39">
        <v>3.2499166666666701</v>
      </c>
      <c r="AK13" s="39">
        <v>6.7518333333333302</v>
      </c>
      <c r="AL13" s="39">
        <v>4.2666459982656102</v>
      </c>
      <c r="AM13" s="39">
        <v>1.4979166666666699</v>
      </c>
      <c r="AN13" s="39">
        <v>9.75E-3</v>
      </c>
      <c r="AO13" s="39">
        <v>4.0000000000000001E-3</v>
      </c>
      <c r="AP13" s="39">
        <v>0.39358333333333301</v>
      </c>
      <c r="AQ13" s="39">
        <v>90.931812664932352</v>
      </c>
    </row>
    <row r="14" spans="1:43">
      <c r="A14" s="7" t="s">
        <v>6</v>
      </c>
      <c r="B14" s="49" t="s">
        <v>14</v>
      </c>
      <c r="C14" s="19">
        <v>1</v>
      </c>
      <c r="D14" s="48">
        <v>975</v>
      </c>
      <c r="E14" s="49" t="s">
        <v>8</v>
      </c>
      <c r="F14" s="36">
        <f t="shared" si="2"/>
        <v>1.1438076602123288</v>
      </c>
      <c r="G14" s="36">
        <f t="shared" si="3"/>
        <v>4.0121502740121135</v>
      </c>
      <c r="H14" s="36">
        <f t="shared" si="4"/>
        <v>0.28508594695994066</v>
      </c>
      <c r="I14" s="36">
        <f t="shared" si="5"/>
        <v>-1.254964575895567</v>
      </c>
      <c r="J14" s="36">
        <f t="shared" si="6"/>
        <v>8.0118575491727757</v>
      </c>
      <c r="K14" s="36">
        <f t="shared" si="7"/>
        <v>8.0118575491727757</v>
      </c>
      <c r="L14" s="36">
        <f t="shared" si="8"/>
        <v>-2.4101849299067357</v>
      </c>
      <c r="M14" s="36">
        <f t="shared" si="9"/>
        <v>0.65041361601315462</v>
      </c>
      <c r="N14" s="44">
        <v>4.8133743846824673E-2</v>
      </c>
      <c r="O14" s="40" t="s">
        <v>141</v>
      </c>
      <c r="Q14" s="39">
        <v>42.574000000000005</v>
      </c>
      <c r="R14" s="39">
        <v>0.64500000000000002</v>
      </c>
      <c r="S14" s="39">
        <v>12.49775</v>
      </c>
      <c r="T14" s="39">
        <v>13.457625</v>
      </c>
      <c r="U14" s="39"/>
      <c r="V14" s="39">
        <v>13.910124999999999</v>
      </c>
      <c r="W14" s="39">
        <v>11.148875</v>
      </c>
      <c r="X14" s="39">
        <v>2.790375</v>
      </c>
      <c r="Y14" s="39">
        <v>0.79925000000000013</v>
      </c>
      <c r="Z14" s="39">
        <v>3.125E-2</v>
      </c>
      <c r="AA14" s="39"/>
      <c r="AB14" s="39"/>
      <c r="AC14" s="39">
        <f t="shared" si="10"/>
        <v>97.854249999999993</v>
      </c>
      <c r="AD14" s="40"/>
      <c r="AE14" s="39">
        <v>48.624818181818178</v>
      </c>
      <c r="AF14" s="39">
        <v>0.33927272727272728</v>
      </c>
      <c r="AG14" s="39">
        <v>15.854363636363638</v>
      </c>
      <c r="AH14" s="39">
        <v>11.765636363636363</v>
      </c>
      <c r="AI14" s="39">
        <v>1.2E-2</v>
      </c>
      <c r="AJ14" s="39">
        <v>3.4670000000000001</v>
      </c>
      <c r="AK14" s="39">
        <v>6.8033636363636365</v>
      </c>
      <c r="AL14" s="39">
        <v>3.7179010797570786</v>
      </c>
      <c r="AM14" s="39">
        <v>1.5186363636363636</v>
      </c>
      <c r="AN14" s="39">
        <v>7.2727272727272727E-3</v>
      </c>
      <c r="AO14" s="39">
        <v>6.0000000000000001E-3</v>
      </c>
      <c r="AP14" s="39"/>
      <c r="AQ14" s="39">
        <v>92.11626471612071</v>
      </c>
    </row>
    <row r="15" spans="1:43">
      <c r="A15" s="7" t="s">
        <v>13</v>
      </c>
      <c r="B15" s="48">
        <v>1</v>
      </c>
      <c r="C15" s="49">
        <v>1.4</v>
      </c>
      <c r="D15" s="48">
        <v>1015</v>
      </c>
      <c r="E15" s="49" t="s">
        <v>9</v>
      </c>
      <c r="F15" s="36">
        <f t="shared" si="2"/>
        <v>0.91995731056563501</v>
      </c>
      <c r="G15" s="36">
        <f t="shared" si="3"/>
        <v>3.2984054669703875</v>
      </c>
      <c r="H15" s="36">
        <f t="shared" si="4"/>
        <v>0.27890970948778571</v>
      </c>
      <c r="I15" s="36">
        <f t="shared" si="5"/>
        <v>-1.2768671714452196</v>
      </c>
      <c r="J15" s="36">
        <f t="shared" si="6"/>
        <v>7.7630710709156538</v>
      </c>
      <c r="K15" s="36">
        <f t="shared" si="7"/>
        <v>10.868299499281914</v>
      </c>
      <c r="L15" s="36">
        <f t="shared" si="8"/>
        <v>-3.904365464221331</v>
      </c>
      <c r="M15" s="36">
        <f t="shared" si="9"/>
        <v>0.75147041863683539</v>
      </c>
      <c r="N15" s="40" t="s">
        <v>144</v>
      </c>
      <c r="O15" s="40"/>
      <c r="Q15" s="39">
        <v>40.72</v>
      </c>
      <c r="R15" s="39">
        <v>4.0599999999999996</v>
      </c>
      <c r="S15" s="39">
        <v>15.02</v>
      </c>
      <c r="T15" s="39">
        <v>8.6199999999999992</v>
      </c>
      <c r="U15" s="39">
        <v>0.12</v>
      </c>
      <c r="V15" s="39">
        <v>14.48</v>
      </c>
      <c r="W15" s="39">
        <v>10.51</v>
      </c>
      <c r="X15" s="39">
        <v>2.59</v>
      </c>
      <c r="Y15" s="39">
        <v>1.33</v>
      </c>
      <c r="Z15" s="39">
        <v>0.01</v>
      </c>
      <c r="AA15" s="39"/>
      <c r="AB15" s="39"/>
      <c r="AC15" s="39">
        <f t="shared" si="10"/>
        <v>97.460000000000022</v>
      </c>
      <c r="AD15" s="40"/>
      <c r="AE15" s="39">
        <v>46.26</v>
      </c>
      <c r="AF15" s="39">
        <v>2.48</v>
      </c>
      <c r="AG15" s="39">
        <v>15.96</v>
      </c>
      <c r="AH15" s="39">
        <v>9.3699999999999992</v>
      </c>
      <c r="AI15" s="39"/>
      <c r="AJ15" s="39">
        <v>4.3899999999999997</v>
      </c>
      <c r="AK15" s="39">
        <v>6.37</v>
      </c>
      <c r="AL15" s="39">
        <v>1.37</v>
      </c>
      <c r="AM15" s="39">
        <v>1.93</v>
      </c>
      <c r="AN15" s="39"/>
      <c r="AO15" s="39"/>
      <c r="AP15" s="39"/>
      <c r="AQ15" s="39">
        <v>88.13000000000001</v>
      </c>
    </row>
    <row r="16" spans="1:43">
      <c r="A16" s="7" t="s">
        <v>13</v>
      </c>
      <c r="B16" s="48">
        <v>2</v>
      </c>
      <c r="C16" s="49">
        <v>1.4</v>
      </c>
      <c r="D16" s="48">
        <v>1015</v>
      </c>
      <c r="E16" s="49" t="s">
        <v>9</v>
      </c>
      <c r="F16" s="36">
        <f t="shared" si="2"/>
        <v>1.5602040816326528</v>
      </c>
      <c r="G16" s="36">
        <f t="shared" si="3"/>
        <v>4.6111111111111116</v>
      </c>
      <c r="H16" s="36">
        <f t="shared" si="4"/>
        <v>0.33835751167937045</v>
      </c>
      <c r="I16" s="36">
        <f t="shared" si="5"/>
        <v>-1.0836522156359889</v>
      </c>
      <c r="J16" s="36">
        <f t="shared" si="6"/>
        <v>7.7630710709156538</v>
      </c>
      <c r="K16" s="36">
        <f t="shared" si="7"/>
        <v>10.868299499281914</v>
      </c>
      <c r="L16" s="36">
        <f t="shared" si="8"/>
        <v>-0.27994431046297769</v>
      </c>
      <c r="M16" s="36">
        <f t="shared" si="9"/>
        <v>0.51803051317614424</v>
      </c>
      <c r="N16" s="40" t="s">
        <v>144</v>
      </c>
      <c r="O16" s="40"/>
      <c r="Q16" s="39">
        <v>38.06</v>
      </c>
      <c r="R16" s="39">
        <v>4.9800000000000004</v>
      </c>
      <c r="S16" s="39">
        <v>15.53</v>
      </c>
      <c r="T16" s="39">
        <v>15.29</v>
      </c>
      <c r="U16" s="39">
        <v>0</v>
      </c>
      <c r="V16" s="39">
        <v>9.1300000000000008</v>
      </c>
      <c r="W16" s="39">
        <v>9.7100000000000009</v>
      </c>
      <c r="X16" s="39">
        <v>2.46</v>
      </c>
      <c r="Y16" s="39">
        <v>1.55</v>
      </c>
      <c r="Z16" s="39">
        <v>0.01</v>
      </c>
      <c r="AA16" s="39"/>
      <c r="AB16" s="39"/>
      <c r="AC16" s="39">
        <f t="shared" si="10"/>
        <v>96.720000000000013</v>
      </c>
      <c r="AD16" s="40"/>
      <c r="AE16" s="39">
        <v>52.25</v>
      </c>
      <c r="AF16" s="39">
        <v>1.71</v>
      </c>
      <c r="AG16" s="39">
        <v>18.91</v>
      </c>
      <c r="AH16" s="39">
        <v>9.8000000000000007</v>
      </c>
      <c r="AI16" s="39"/>
      <c r="AJ16" s="39">
        <v>1.98</v>
      </c>
      <c r="AK16" s="39">
        <v>4.5999999999999996</v>
      </c>
      <c r="AL16" s="39">
        <v>3.81</v>
      </c>
      <c r="AM16" s="39">
        <v>3.48</v>
      </c>
      <c r="AN16" s="39"/>
      <c r="AO16" s="39"/>
      <c r="AP16" s="39"/>
      <c r="AQ16" s="39">
        <v>96.54</v>
      </c>
    </row>
    <row r="17" spans="1:43">
      <c r="A17" s="7" t="s">
        <v>13</v>
      </c>
      <c r="B17" s="48">
        <v>3</v>
      </c>
      <c r="C17" s="49">
        <v>1.4</v>
      </c>
      <c r="D17" s="48">
        <v>1015</v>
      </c>
      <c r="E17" s="49" t="s">
        <v>9</v>
      </c>
      <c r="F17" s="36">
        <f t="shared" si="2"/>
        <v>0.89218595450049454</v>
      </c>
      <c r="G17" s="36">
        <f t="shared" si="3"/>
        <v>2.7398058252427182</v>
      </c>
      <c r="H17" s="36">
        <f t="shared" si="4"/>
        <v>0.32563838877941509</v>
      </c>
      <c r="I17" s="36">
        <f t="shared" si="5"/>
        <v>-1.1219677501469256</v>
      </c>
      <c r="J17" s="36">
        <f t="shared" si="6"/>
        <v>7.7630710709156538</v>
      </c>
      <c r="K17" s="36">
        <f t="shared" si="7"/>
        <v>10.868299499281914</v>
      </c>
      <c r="L17" s="36">
        <f t="shared" si="8"/>
        <v>-3.6941012841959604</v>
      </c>
      <c r="M17" s="36">
        <f t="shared" si="9"/>
        <v>0.73792782846185134</v>
      </c>
      <c r="N17" s="40" t="s">
        <v>144</v>
      </c>
      <c r="O17" s="40"/>
      <c r="Q17" s="39">
        <v>40.630000000000003</v>
      </c>
      <c r="R17" s="39">
        <v>3.98</v>
      </c>
      <c r="S17" s="39">
        <v>14.69</v>
      </c>
      <c r="T17" s="39">
        <v>9.02</v>
      </c>
      <c r="U17" s="39">
        <v>0.13</v>
      </c>
      <c r="V17" s="39">
        <v>14.11</v>
      </c>
      <c r="W17" s="39">
        <v>10.08</v>
      </c>
      <c r="X17" s="39">
        <v>2.85</v>
      </c>
      <c r="Y17" s="39">
        <v>1.1399999999999999</v>
      </c>
      <c r="Z17" s="39">
        <v>0.02</v>
      </c>
      <c r="AA17" s="39"/>
      <c r="AB17" s="39"/>
      <c r="AC17" s="39">
        <f t="shared" si="10"/>
        <v>96.649999999999977</v>
      </c>
      <c r="AD17" s="40"/>
      <c r="AE17" s="39">
        <v>44.93</v>
      </c>
      <c r="AF17" s="39">
        <v>2.77</v>
      </c>
      <c r="AG17" s="39">
        <v>15.19</v>
      </c>
      <c r="AH17" s="39">
        <v>10.11</v>
      </c>
      <c r="AI17" s="39"/>
      <c r="AJ17" s="39">
        <v>5.15</v>
      </c>
      <c r="AK17" s="39">
        <v>6.61</v>
      </c>
      <c r="AL17" s="39">
        <v>1.79</v>
      </c>
      <c r="AM17" s="39">
        <v>1.59</v>
      </c>
      <c r="AN17" s="39"/>
      <c r="AO17" s="39"/>
      <c r="AP17" s="39"/>
      <c r="AQ17" s="39">
        <v>88.140000000000015</v>
      </c>
    </row>
    <row r="18" spans="1:43">
      <c r="A18" s="7" t="s">
        <v>13</v>
      </c>
      <c r="B18" s="48">
        <v>4</v>
      </c>
      <c r="C18" s="49">
        <v>1.4</v>
      </c>
      <c r="D18" s="48">
        <v>1015</v>
      </c>
      <c r="E18" s="49" t="s">
        <v>9</v>
      </c>
      <c r="F18" s="36">
        <f t="shared" si="2"/>
        <v>1.2983870967741937</v>
      </c>
      <c r="G18" s="36">
        <f t="shared" si="3"/>
        <v>5.1866666666666665</v>
      </c>
      <c r="H18" s="36">
        <f t="shared" si="4"/>
        <v>0.25033170246289083</v>
      </c>
      <c r="I18" s="36">
        <f t="shared" si="5"/>
        <v>-1.3849684307027095</v>
      </c>
      <c r="J18" s="36">
        <f t="shared" si="6"/>
        <v>7.7630710709156538</v>
      </c>
      <c r="K18" s="36">
        <f t="shared" si="7"/>
        <v>10.868299499281914</v>
      </c>
      <c r="L18" s="36">
        <f t="shared" si="8"/>
        <v>-1.86161587446912</v>
      </c>
      <c r="M18" s="36">
        <f t="shared" si="9"/>
        <v>0.61990202443486986</v>
      </c>
      <c r="N18" s="40" t="s">
        <v>144</v>
      </c>
      <c r="O18" s="40"/>
      <c r="Q18" s="39">
        <v>39.36</v>
      </c>
      <c r="R18" s="39">
        <v>5.33</v>
      </c>
      <c r="S18" s="39">
        <v>14.8</v>
      </c>
      <c r="T18" s="39">
        <v>12.88</v>
      </c>
      <c r="U18" s="39">
        <v>0.01</v>
      </c>
      <c r="V18" s="39">
        <v>11.67</v>
      </c>
      <c r="W18" s="39">
        <v>8.84</v>
      </c>
      <c r="X18" s="39">
        <v>3.73</v>
      </c>
      <c r="Y18" s="39">
        <v>0.03</v>
      </c>
      <c r="Z18" s="39">
        <v>0.01</v>
      </c>
      <c r="AA18" s="39"/>
      <c r="AB18" s="39"/>
      <c r="AC18" s="39">
        <f t="shared" si="10"/>
        <v>96.660000000000011</v>
      </c>
      <c r="AD18" s="40"/>
      <c r="AE18" s="39">
        <v>50.4</v>
      </c>
      <c r="AF18" s="39">
        <v>2.0699999999999998</v>
      </c>
      <c r="AG18" s="39">
        <v>18.62</v>
      </c>
      <c r="AH18" s="39">
        <v>9.92</v>
      </c>
      <c r="AI18" s="39"/>
      <c r="AJ18" s="39">
        <v>2.25</v>
      </c>
      <c r="AK18" s="39">
        <v>4.88</v>
      </c>
      <c r="AL18" s="39">
        <v>4.05</v>
      </c>
      <c r="AM18" s="39">
        <v>0.06</v>
      </c>
      <c r="AN18" s="39"/>
      <c r="AO18" s="39"/>
      <c r="AP18" s="39"/>
      <c r="AQ18" s="39">
        <v>92.25</v>
      </c>
    </row>
    <row r="19" spans="1:43">
      <c r="A19" s="7" t="s">
        <v>13</v>
      </c>
      <c r="B19" s="48">
        <v>5</v>
      </c>
      <c r="C19" s="49">
        <v>1.4</v>
      </c>
      <c r="D19" s="48">
        <v>1015</v>
      </c>
      <c r="E19" s="49" t="s">
        <v>9</v>
      </c>
      <c r="F19" s="36">
        <f t="shared" si="2"/>
        <v>1.3295711060948081</v>
      </c>
      <c r="G19" s="36">
        <f t="shared" si="3"/>
        <v>5.1759259259259256</v>
      </c>
      <c r="H19" s="36">
        <f t="shared" si="4"/>
        <v>0.25687599187520443</v>
      </c>
      <c r="I19" s="36">
        <f t="shared" si="5"/>
        <v>-1.3591618324244283</v>
      </c>
      <c r="J19" s="36">
        <f t="shared" si="6"/>
        <v>7.7630710709156538</v>
      </c>
      <c r="K19" s="36">
        <f t="shared" si="7"/>
        <v>10.868299499281914</v>
      </c>
      <c r="L19" s="36">
        <f t="shared" si="8"/>
        <v>-2.0303117168919327</v>
      </c>
      <c r="M19" s="36">
        <f t="shared" si="9"/>
        <v>0.63076730190571717</v>
      </c>
      <c r="N19" s="40" t="s">
        <v>144</v>
      </c>
      <c r="O19" s="40"/>
      <c r="Q19" s="39">
        <v>39.86</v>
      </c>
      <c r="R19" s="39">
        <v>5.44</v>
      </c>
      <c r="S19" s="39">
        <v>15.53</v>
      </c>
      <c r="T19" s="39">
        <v>11.78</v>
      </c>
      <c r="U19" s="39">
        <v>0</v>
      </c>
      <c r="V19" s="39">
        <v>11.18</v>
      </c>
      <c r="W19" s="39">
        <v>9.1999999999999993</v>
      </c>
      <c r="X19" s="39">
        <v>3.39</v>
      </c>
      <c r="Y19" s="39">
        <v>0.747</v>
      </c>
      <c r="Z19" s="39">
        <v>0</v>
      </c>
      <c r="AA19" s="39"/>
      <c r="AB19" s="39"/>
      <c r="AC19" s="39">
        <f t="shared" si="10"/>
        <v>97.126999999999995</v>
      </c>
      <c r="AD19" s="40"/>
      <c r="AE19" s="39">
        <v>52.37</v>
      </c>
      <c r="AF19" s="39">
        <v>1.63</v>
      </c>
      <c r="AG19" s="39">
        <v>18.68</v>
      </c>
      <c r="AH19" s="39">
        <v>8.86</v>
      </c>
      <c r="AI19" s="39"/>
      <c r="AJ19" s="39">
        <v>2.16</v>
      </c>
      <c r="AK19" s="39">
        <v>4.79</v>
      </c>
      <c r="AL19" s="39">
        <v>3.01</v>
      </c>
      <c r="AM19" s="39">
        <v>1.7</v>
      </c>
      <c r="AN19" s="39"/>
      <c r="AO19" s="39"/>
      <c r="AP19" s="39"/>
      <c r="AQ19" s="39">
        <v>93.200000000000017</v>
      </c>
    </row>
    <row r="20" spans="1:43" s="11" customFormat="1">
      <c r="A20" s="7" t="s">
        <v>13</v>
      </c>
      <c r="B20" s="48">
        <v>6</v>
      </c>
      <c r="C20" s="49">
        <v>1.4</v>
      </c>
      <c r="D20" s="48">
        <v>1015</v>
      </c>
      <c r="E20" s="49" t="s">
        <v>9</v>
      </c>
      <c r="F20" s="36">
        <f t="shared" si="2"/>
        <v>1.5000000000000002</v>
      </c>
      <c r="G20" s="36">
        <f t="shared" si="3"/>
        <v>5.92</v>
      </c>
      <c r="H20" s="36">
        <f t="shared" si="4"/>
        <v>0.2533783783783784</v>
      </c>
      <c r="I20" s="36">
        <f t="shared" si="5"/>
        <v>-1.3728713407877497</v>
      </c>
      <c r="J20" s="36">
        <f t="shared" si="6"/>
        <v>7.7630710709156538</v>
      </c>
      <c r="K20" s="36">
        <f t="shared" si="7"/>
        <v>10.868299499281914</v>
      </c>
      <c r="L20" s="36">
        <f t="shared" si="8"/>
        <v>-1.1598671274592927</v>
      </c>
      <c r="M20" s="36">
        <f t="shared" si="9"/>
        <v>0.5747041420118344</v>
      </c>
      <c r="N20" s="40" t="s">
        <v>144</v>
      </c>
      <c r="O20" s="40"/>
      <c r="P20"/>
      <c r="Q20" s="39">
        <v>39.64</v>
      </c>
      <c r="R20" s="39">
        <v>5.19</v>
      </c>
      <c r="S20" s="39">
        <v>15.44</v>
      </c>
      <c r="T20" s="39">
        <v>13.8</v>
      </c>
      <c r="U20" s="39">
        <v>0.01</v>
      </c>
      <c r="V20" s="39">
        <v>10.36</v>
      </c>
      <c r="W20" s="39">
        <v>9.91</v>
      </c>
      <c r="X20" s="39">
        <v>2.8</v>
      </c>
      <c r="Y20" s="39">
        <v>1.2</v>
      </c>
      <c r="Z20" s="39">
        <v>0.01</v>
      </c>
      <c r="AA20" s="39"/>
      <c r="AB20" s="39"/>
      <c r="AC20" s="39">
        <f t="shared" si="10"/>
        <v>98.36</v>
      </c>
      <c r="AD20" s="40"/>
      <c r="AE20" s="39">
        <v>53.02</v>
      </c>
      <c r="AF20" s="39">
        <v>1.54</v>
      </c>
      <c r="AG20" s="39">
        <v>18.61</v>
      </c>
      <c r="AH20" s="39">
        <v>9.1999999999999993</v>
      </c>
      <c r="AI20" s="39"/>
      <c r="AJ20" s="39">
        <v>1.75</v>
      </c>
      <c r="AK20" s="39">
        <v>4.37</v>
      </c>
      <c r="AL20" s="39">
        <v>3.18</v>
      </c>
      <c r="AM20" s="39">
        <v>2.7</v>
      </c>
      <c r="AN20" s="39"/>
      <c r="AO20" s="39"/>
      <c r="AP20" s="39"/>
      <c r="AQ20" s="39">
        <v>94.370000000000019</v>
      </c>
    </row>
    <row r="21" spans="1:43">
      <c r="A21" s="7" t="s">
        <v>13</v>
      </c>
      <c r="B21" s="48">
        <v>7</v>
      </c>
      <c r="C21" s="49">
        <v>1.4</v>
      </c>
      <c r="D21" s="48">
        <v>950</v>
      </c>
      <c r="E21" s="49" t="s">
        <v>9</v>
      </c>
      <c r="F21" s="36">
        <f t="shared" si="2"/>
        <v>1.7359154929577465</v>
      </c>
      <c r="G21" s="36">
        <f t="shared" si="3"/>
        <v>6.2254901960784306</v>
      </c>
      <c r="H21" s="36">
        <f t="shared" si="4"/>
        <v>0.27883996894754359</v>
      </c>
      <c r="I21" s="36">
        <f t="shared" si="5"/>
        <v>-1.2771172497269363</v>
      </c>
      <c r="J21" s="36">
        <f t="shared" si="6"/>
        <v>8.1756121489596527</v>
      </c>
      <c r="K21" s="36">
        <f t="shared" si="7"/>
        <v>11.445857008543513</v>
      </c>
      <c r="L21" s="36">
        <f t="shared" si="8"/>
        <v>2.1757889154053127</v>
      </c>
      <c r="M21" s="36">
        <f t="shared" si="9"/>
        <v>0.36693418940609956</v>
      </c>
      <c r="N21" s="40" t="s">
        <v>144</v>
      </c>
      <c r="O21" s="40"/>
      <c r="Q21" s="39">
        <v>38.71</v>
      </c>
      <c r="R21" s="39">
        <v>3.66</v>
      </c>
      <c r="S21" s="39">
        <v>15.4</v>
      </c>
      <c r="T21" s="39">
        <v>19.72</v>
      </c>
      <c r="U21" s="39">
        <v>0.01</v>
      </c>
      <c r="V21" s="39">
        <v>6.35</v>
      </c>
      <c r="W21" s="39">
        <v>9.9499999999999993</v>
      </c>
      <c r="X21" s="39">
        <v>2.5499999999999998</v>
      </c>
      <c r="Y21" s="39">
        <v>1.66</v>
      </c>
      <c r="Z21" s="39">
        <v>0</v>
      </c>
      <c r="AA21" s="39"/>
      <c r="AB21" s="39"/>
      <c r="AC21" s="39">
        <f t="shared" si="10"/>
        <v>98.01</v>
      </c>
      <c r="AD21" s="40"/>
      <c r="AE21" s="39">
        <v>51.88</v>
      </c>
      <c r="AF21" s="39">
        <v>1.27</v>
      </c>
      <c r="AG21" s="39">
        <v>17.09</v>
      </c>
      <c r="AH21" s="39">
        <v>11.36</v>
      </c>
      <c r="AI21" s="39"/>
      <c r="AJ21" s="39">
        <v>1.02</v>
      </c>
      <c r="AK21" s="39">
        <v>4.33</v>
      </c>
      <c r="AL21" s="39">
        <v>2.78</v>
      </c>
      <c r="AM21" s="39">
        <v>3.53</v>
      </c>
      <c r="AN21" s="39"/>
      <c r="AO21" s="39"/>
      <c r="AP21" s="39"/>
      <c r="AQ21" s="39">
        <v>93.26</v>
      </c>
    </row>
    <row r="22" spans="1:43">
      <c r="A22" s="7" t="s">
        <v>13</v>
      </c>
      <c r="B22" s="48">
        <v>8</v>
      </c>
      <c r="C22" s="49">
        <v>1.4</v>
      </c>
      <c r="D22" s="48">
        <v>1015</v>
      </c>
      <c r="E22" s="49" t="s">
        <v>9</v>
      </c>
      <c r="F22" s="36">
        <f t="shared" si="2"/>
        <v>1.7153024911032031</v>
      </c>
      <c r="G22" s="36">
        <f t="shared" si="3"/>
        <v>5.442622950819672</v>
      </c>
      <c r="H22" s="36">
        <f t="shared" si="4"/>
        <v>0.31516099987137164</v>
      </c>
      <c r="I22" s="36">
        <f t="shared" si="5"/>
        <v>-1.1546716600263227</v>
      </c>
      <c r="J22" s="36">
        <f t="shared" si="6"/>
        <v>7.7630710709156538</v>
      </c>
      <c r="K22" s="36">
        <f t="shared" si="7"/>
        <v>10.868299499281914</v>
      </c>
      <c r="L22" s="36">
        <f t="shared" si="8"/>
        <v>-0.83124399388463321</v>
      </c>
      <c r="M22" s="36">
        <f t="shared" si="9"/>
        <v>0.55353834753612452</v>
      </c>
      <c r="N22" s="40" t="s">
        <v>144</v>
      </c>
      <c r="O22" s="40"/>
      <c r="Q22" s="39">
        <v>40.26</v>
      </c>
      <c r="R22" s="39">
        <v>5.99</v>
      </c>
      <c r="S22" s="39">
        <v>13.63</v>
      </c>
      <c r="T22" s="39">
        <v>14.46</v>
      </c>
      <c r="U22" s="39">
        <v>0.22</v>
      </c>
      <c r="V22" s="39">
        <v>9.9600000000000009</v>
      </c>
      <c r="W22" s="39">
        <v>9.42</v>
      </c>
      <c r="X22" s="39">
        <v>3.16</v>
      </c>
      <c r="Y22" s="39">
        <v>1.3</v>
      </c>
      <c r="Z22" s="39">
        <v>0.04</v>
      </c>
      <c r="AA22" s="39"/>
      <c r="AB22" s="39"/>
      <c r="AC22" s="39">
        <f t="shared" si="10"/>
        <v>98.440000000000012</v>
      </c>
      <c r="AD22" s="40"/>
      <c r="AE22" s="39">
        <v>52.22</v>
      </c>
      <c r="AF22" s="39">
        <v>1.17</v>
      </c>
      <c r="AG22" s="39">
        <v>19.38</v>
      </c>
      <c r="AH22" s="39">
        <v>8.43</v>
      </c>
      <c r="AI22" s="39"/>
      <c r="AJ22" s="39">
        <v>1.83</v>
      </c>
      <c r="AK22" s="39">
        <v>2.54</v>
      </c>
      <c r="AL22" s="39">
        <v>5.39</v>
      </c>
      <c r="AM22" s="39">
        <v>4.12</v>
      </c>
      <c r="AN22" s="39"/>
      <c r="AO22" s="39"/>
      <c r="AP22" s="39"/>
      <c r="AQ22" s="39">
        <v>95.08</v>
      </c>
    </row>
    <row r="23" spans="1:43">
      <c r="A23" s="7" t="s">
        <v>13</v>
      </c>
      <c r="B23" s="48">
        <v>9</v>
      </c>
      <c r="C23" s="49">
        <v>1.4</v>
      </c>
      <c r="D23" s="48">
        <v>975</v>
      </c>
      <c r="E23" s="49" t="s">
        <v>9</v>
      </c>
      <c r="F23" s="36">
        <f t="shared" si="2"/>
        <v>2.1261378413524059</v>
      </c>
      <c r="G23" s="36">
        <f t="shared" si="3"/>
        <v>5.9533333333333331</v>
      </c>
      <c r="H23" s="36">
        <f t="shared" si="4"/>
        <v>0.35713401590465949</v>
      </c>
      <c r="I23" s="36">
        <f t="shared" si="5"/>
        <v>-1.0296441729545334</v>
      </c>
      <c r="J23" s="36">
        <f t="shared" si="6"/>
        <v>8.0118575491727757</v>
      </c>
      <c r="K23" s="36">
        <f t="shared" si="7"/>
        <v>11.216600568841885</v>
      </c>
      <c r="L23" s="36">
        <f t="shared" si="8"/>
        <v>6.8198639389701637E-2</v>
      </c>
      <c r="M23" s="36">
        <f t="shared" si="9"/>
        <v>0.4957438934122872</v>
      </c>
      <c r="N23" s="40" t="s">
        <v>144</v>
      </c>
      <c r="O23" s="40"/>
      <c r="Q23" s="39">
        <v>38.729999999999997</v>
      </c>
      <c r="R23" s="39">
        <v>4.9400000000000004</v>
      </c>
      <c r="S23" s="39">
        <v>14.94</v>
      </c>
      <c r="T23" s="39">
        <v>16.350000000000001</v>
      </c>
      <c r="U23" s="39">
        <v>0.01</v>
      </c>
      <c r="V23" s="39">
        <v>8.93</v>
      </c>
      <c r="W23" s="39">
        <v>9.66</v>
      </c>
      <c r="X23" s="39">
        <v>2.93</v>
      </c>
      <c r="Y23" s="39">
        <v>1.19</v>
      </c>
      <c r="Z23" s="39">
        <v>0.01</v>
      </c>
      <c r="AA23" s="39"/>
      <c r="AB23" s="39"/>
      <c r="AC23" s="39">
        <f t="shared" si="10"/>
        <v>97.690000000000012</v>
      </c>
      <c r="AD23" s="40"/>
      <c r="AE23" s="39">
        <v>54.6</v>
      </c>
      <c r="AF23" s="39">
        <v>1.42</v>
      </c>
      <c r="AG23" s="39">
        <v>17.96</v>
      </c>
      <c r="AH23" s="39">
        <v>7.69</v>
      </c>
      <c r="AI23" s="39"/>
      <c r="AJ23" s="39">
        <v>1.5</v>
      </c>
      <c r="AK23" s="39">
        <v>2.93</v>
      </c>
      <c r="AL23" s="39">
        <v>3.89</v>
      </c>
      <c r="AM23" s="39">
        <v>3.51</v>
      </c>
      <c r="AN23" s="39"/>
      <c r="AO23" s="39"/>
      <c r="AP23" s="39"/>
      <c r="AQ23" s="39">
        <v>93.500000000000014</v>
      </c>
    </row>
    <row r="24" spans="1:43">
      <c r="A24" s="7" t="s">
        <v>13</v>
      </c>
      <c r="B24" s="48">
        <v>10</v>
      </c>
      <c r="C24" s="49">
        <v>1.4</v>
      </c>
      <c r="D24" s="48">
        <v>1015</v>
      </c>
      <c r="E24" s="49" t="s">
        <v>9</v>
      </c>
      <c r="F24" s="36">
        <f t="shared" si="2"/>
        <v>1.5170212765957447</v>
      </c>
      <c r="G24" s="36">
        <f t="shared" si="3"/>
        <v>4.1090909090909085</v>
      </c>
      <c r="H24" s="36">
        <f t="shared" si="4"/>
        <v>0.36918659386179631</v>
      </c>
      <c r="I24" s="36">
        <f t="shared" si="5"/>
        <v>-0.9964530883296232</v>
      </c>
      <c r="J24" s="36">
        <f t="shared" si="6"/>
        <v>7.7630710709156538</v>
      </c>
      <c r="K24" s="36">
        <f t="shared" si="7"/>
        <v>10.868299499281914</v>
      </c>
      <c r="L24" s="36">
        <f t="shared" si="8"/>
        <v>-0.51157143307619202</v>
      </c>
      <c r="M24" s="36">
        <f t="shared" si="9"/>
        <v>0.53294903707585484</v>
      </c>
      <c r="N24" s="40" t="s">
        <v>144</v>
      </c>
      <c r="O24" s="40"/>
      <c r="Q24" s="39">
        <v>38.06</v>
      </c>
      <c r="R24" s="39">
        <v>5.78</v>
      </c>
      <c r="S24" s="39">
        <v>15</v>
      </c>
      <c r="T24" s="39">
        <v>14.26</v>
      </c>
      <c r="U24" s="39">
        <v>0</v>
      </c>
      <c r="V24" s="39">
        <v>9.0399999999999991</v>
      </c>
      <c r="W24" s="39">
        <v>9.86</v>
      </c>
      <c r="X24" s="39">
        <v>3.04</v>
      </c>
      <c r="Y24" s="39">
        <v>1.37</v>
      </c>
      <c r="Z24" s="39">
        <v>0</v>
      </c>
      <c r="AA24" s="39"/>
      <c r="AB24" s="39"/>
      <c r="AC24" s="39">
        <f t="shared" si="10"/>
        <v>96.410000000000025</v>
      </c>
      <c r="AD24" s="40"/>
      <c r="AE24" s="39">
        <v>48.15</v>
      </c>
      <c r="AF24" s="39">
        <v>2.54</v>
      </c>
      <c r="AG24" s="39">
        <v>15.65</v>
      </c>
      <c r="AH24" s="39">
        <v>9.4</v>
      </c>
      <c r="AI24" s="39"/>
      <c r="AJ24" s="39">
        <v>2.2000000000000002</v>
      </c>
      <c r="AK24" s="39">
        <v>3.47</v>
      </c>
      <c r="AL24" s="39">
        <v>7.56</v>
      </c>
      <c r="AM24" s="39">
        <v>3.37</v>
      </c>
      <c r="AN24" s="39"/>
      <c r="AO24" s="39"/>
      <c r="AP24" s="39"/>
      <c r="AQ24" s="39">
        <v>92.340000000000018</v>
      </c>
    </row>
    <row r="25" spans="1:43">
      <c r="A25" s="7" t="s">
        <v>13</v>
      </c>
      <c r="B25" s="48">
        <v>11</v>
      </c>
      <c r="C25" s="49">
        <v>1.4</v>
      </c>
      <c r="D25" s="48">
        <v>1035</v>
      </c>
      <c r="E25" s="49" t="s">
        <v>9</v>
      </c>
      <c r="F25" s="36">
        <f t="shared" si="2"/>
        <v>1.2779316712834718</v>
      </c>
      <c r="G25" s="36">
        <f t="shared" si="3"/>
        <v>3.1794871794871793</v>
      </c>
      <c r="H25" s="36">
        <f t="shared" si="4"/>
        <v>0.40193012241980164</v>
      </c>
      <c r="I25" s="36">
        <f t="shared" si="5"/>
        <v>-0.91147703029876614</v>
      </c>
      <c r="J25" s="36">
        <f t="shared" si="6"/>
        <v>7.6443832893781289</v>
      </c>
      <c r="K25" s="36">
        <f t="shared" si="7"/>
        <v>10.702136605129381</v>
      </c>
      <c r="L25" s="36">
        <f t="shared" si="8"/>
        <v>-0.96857153237451366</v>
      </c>
      <c r="M25" s="36">
        <f t="shared" si="9"/>
        <v>0.563351842503786</v>
      </c>
      <c r="N25" s="40" t="s">
        <v>144</v>
      </c>
      <c r="O25" s="40"/>
      <c r="Q25" s="39">
        <v>38.869999999999997</v>
      </c>
      <c r="R25" s="39">
        <v>5.71</v>
      </c>
      <c r="S25" s="39">
        <v>15.94</v>
      </c>
      <c r="T25" s="39">
        <v>13.84</v>
      </c>
      <c r="U25" s="39">
        <v>0</v>
      </c>
      <c r="V25" s="39">
        <v>9.92</v>
      </c>
      <c r="W25" s="39">
        <v>10.37</v>
      </c>
      <c r="X25" s="39">
        <v>3</v>
      </c>
      <c r="Y25" s="39">
        <v>1.38</v>
      </c>
      <c r="Z25" s="39">
        <v>0</v>
      </c>
      <c r="AA25" s="39"/>
      <c r="AB25" s="39"/>
      <c r="AC25" s="39">
        <f t="shared" si="10"/>
        <v>99.03</v>
      </c>
      <c r="AD25" s="40"/>
      <c r="AE25" s="39">
        <v>47</v>
      </c>
      <c r="AF25" s="39">
        <v>2.96</v>
      </c>
      <c r="AG25" s="39">
        <v>15.12</v>
      </c>
      <c r="AH25" s="39">
        <v>10.83</v>
      </c>
      <c r="AI25" s="39"/>
      <c r="AJ25" s="39">
        <v>3.12</v>
      </c>
      <c r="AK25" s="39">
        <v>4.3</v>
      </c>
      <c r="AL25" s="39">
        <v>6.85</v>
      </c>
      <c r="AM25" s="39">
        <v>3.08</v>
      </c>
      <c r="AN25" s="39"/>
      <c r="AO25" s="39"/>
      <c r="AP25" s="39"/>
      <c r="AQ25" s="39">
        <v>93.259999999999991</v>
      </c>
    </row>
    <row r="26" spans="1:43">
      <c r="A26" s="7" t="s">
        <v>13</v>
      </c>
      <c r="B26" s="48">
        <v>12</v>
      </c>
      <c r="C26" s="49">
        <v>1.4</v>
      </c>
      <c r="D26" s="48">
        <v>1055</v>
      </c>
      <c r="E26" s="49" t="s">
        <v>9</v>
      </c>
      <c r="F26" s="36">
        <f t="shared" si="2"/>
        <v>1.0615258408531583</v>
      </c>
      <c r="G26" s="36">
        <f t="shared" si="3"/>
        <v>3.2507374631268435</v>
      </c>
      <c r="H26" s="36">
        <f t="shared" si="4"/>
        <v>0.32654923779421113</v>
      </c>
      <c r="I26" s="36">
        <f t="shared" si="5"/>
        <v>-1.1191745367528352</v>
      </c>
      <c r="J26" s="36">
        <f t="shared" si="6"/>
        <v>7.5292700372698862</v>
      </c>
      <c r="K26" s="36">
        <f t="shared" si="7"/>
        <v>10.54097805217784</v>
      </c>
      <c r="L26" s="36">
        <f t="shared" si="8"/>
        <v>-1.5841422436237831</v>
      </c>
      <c r="M26" s="36">
        <f t="shared" si="9"/>
        <v>0.60519892604344638</v>
      </c>
      <c r="N26" s="40" t="s">
        <v>144</v>
      </c>
      <c r="O26" s="40"/>
      <c r="Q26" s="39">
        <v>39.89</v>
      </c>
      <c r="R26" s="39">
        <v>5.72</v>
      </c>
      <c r="S26" s="39">
        <v>14.53</v>
      </c>
      <c r="T26" s="39">
        <v>12.94</v>
      </c>
      <c r="U26" s="39">
        <v>0.01</v>
      </c>
      <c r="V26" s="39">
        <v>11.02</v>
      </c>
      <c r="W26" s="39">
        <v>10.28</v>
      </c>
      <c r="X26" s="39">
        <v>2.75</v>
      </c>
      <c r="Y26" s="39">
        <v>1.44</v>
      </c>
      <c r="Z26" s="39">
        <v>0</v>
      </c>
      <c r="AA26" s="39"/>
      <c r="AB26" s="39"/>
      <c r="AC26" s="39">
        <f t="shared" si="10"/>
        <v>98.58</v>
      </c>
      <c r="AD26" s="40"/>
      <c r="AE26" s="39">
        <v>45.74</v>
      </c>
      <c r="AF26" s="39">
        <v>4.17</v>
      </c>
      <c r="AG26" s="39">
        <v>14.74</v>
      </c>
      <c r="AH26" s="39">
        <v>12.19</v>
      </c>
      <c r="AI26" s="39"/>
      <c r="AJ26" s="39">
        <v>3.39</v>
      </c>
      <c r="AK26" s="39">
        <v>4.37</v>
      </c>
      <c r="AL26" s="39">
        <v>6.73</v>
      </c>
      <c r="AM26" s="39">
        <v>2.82</v>
      </c>
      <c r="AN26" s="39"/>
      <c r="AO26" s="39"/>
      <c r="AP26" s="39"/>
      <c r="AQ26" s="39">
        <v>94.15</v>
      </c>
    </row>
    <row r="27" spans="1:43">
      <c r="A27" s="7" t="s">
        <v>13</v>
      </c>
      <c r="B27" s="48">
        <v>13</v>
      </c>
      <c r="C27" s="49">
        <v>1.4</v>
      </c>
      <c r="D27" s="48">
        <v>1015</v>
      </c>
      <c r="E27" s="49" t="s">
        <v>17</v>
      </c>
      <c r="F27" s="36">
        <f t="shared" si="2"/>
        <v>1.2679900744416874</v>
      </c>
      <c r="G27" s="36">
        <f t="shared" si="3"/>
        <v>3.9622641509433962</v>
      </c>
      <c r="H27" s="36">
        <f t="shared" si="4"/>
        <v>0.32001654259718776</v>
      </c>
      <c r="I27" s="36">
        <f t="shared" si="5"/>
        <v>-1.1393825889083253</v>
      </c>
      <c r="J27" s="36">
        <f t="shared" si="6"/>
        <v>7.7630710709156538</v>
      </c>
      <c r="K27" s="36">
        <f t="shared" si="7"/>
        <v>10.868299499281914</v>
      </c>
      <c r="L27" s="36">
        <f t="shared" si="8"/>
        <v>-0.80964544911390135</v>
      </c>
      <c r="M27" s="36">
        <f t="shared" si="9"/>
        <v>0.5521472392638036</v>
      </c>
      <c r="N27" s="40" t="s">
        <v>144</v>
      </c>
      <c r="O27" s="40"/>
      <c r="P27" s="11"/>
      <c r="Q27" s="41">
        <v>40.08</v>
      </c>
      <c r="R27" s="41">
        <v>5.03</v>
      </c>
      <c r="S27" s="41">
        <v>13.87</v>
      </c>
      <c r="T27" s="41">
        <v>15.33</v>
      </c>
      <c r="U27" s="41">
        <v>0</v>
      </c>
      <c r="V27" s="41">
        <v>10.5</v>
      </c>
      <c r="W27" s="41">
        <v>9.56</v>
      </c>
      <c r="X27" s="41">
        <v>2.85</v>
      </c>
      <c r="Y27" s="41">
        <v>1.18</v>
      </c>
      <c r="Z27" s="41">
        <v>0.01</v>
      </c>
      <c r="AA27" s="41"/>
      <c r="AB27" s="41"/>
      <c r="AC27" s="39">
        <f t="shared" si="10"/>
        <v>98.410000000000011</v>
      </c>
      <c r="AD27" s="42"/>
      <c r="AE27" s="41">
        <v>48.55</v>
      </c>
      <c r="AF27" s="41">
        <v>2.5499999999999998</v>
      </c>
      <c r="AG27" s="41">
        <v>18.09</v>
      </c>
      <c r="AH27" s="41">
        <v>12.09</v>
      </c>
      <c r="AI27" s="41"/>
      <c r="AJ27" s="41">
        <v>2.65</v>
      </c>
      <c r="AK27" s="41">
        <v>4.53</v>
      </c>
      <c r="AL27" s="41">
        <v>4.12</v>
      </c>
      <c r="AM27" s="41">
        <v>2.77</v>
      </c>
      <c r="AN27" s="41"/>
      <c r="AO27" s="41"/>
      <c r="AP27" s="41"/>
      <c r="AQ27" s="39">
        <v>95.350000000000009</v>
      </c>
    </row>
    <row r="28" spans="1:43">
      <c r="A28" s="9" t="s">
        <v>13</v>
      </c>
      <c r="B28" s="53">
        <v>14</v>
      </c>
      <c r="C28" s="54">
        <v>1.4</v>
      </c>
      <c r="D28" s="53">
        <v>1035</v>
      </c>
      <c r="E28" s="54" t="s">
        <v>9</v>
      </c>
      <c r="F28" s="36">
        <f t="shared" si="2"/>
        <v>2.1721194879089616</v>
      </c>
      <c r="G28" s="36">
        <f t="shared" si="3"/>
        <v>7.0992366412213741</v>
      </c>
      <c r="H28" s="36">
        <f t="shared" si="4"/>
        <v>0.30596521818932687</v>
      </c>
      <c r="I28" s="36">
        <f t="shared" si="5"/>
        <v>-1.1842838495381824</v>
      </c>
      <c r="J28" s="36">
        <f t="shared" si="6"/>
        <v>7.6443832893781289</v>
      </c>
      <c r="K28" s="36">
        <f t="shared" si="7"/>
        <v>10.702136605129381</v>
      </c>
      <c r="L28" s="36">
        <f t="shared" si="8"/>
        <v>-0.35105415293301712</v>
      </c>
      <c r="M28" s="36">
        <f t="shared" si="9"/>
        <v>0.52296157450796632</v>
      </c>
      <c r="N28" s="40" t="s">
        <v>144</v>
      </c>
      <c r="O28" s="40"/>
      <c r="P28" s="11"/>
      <c r="Q28" s="41">
        <v>39.549999999999997</v>
      </c>
      <c r="R28" s="41">
        <v>4.3899999999999997</v>
      </c>
      <c r="S28" s="41">
        <v>13.66</v>
      </c>
      <c r="T28" s="41">
        <v>15.27</v>
      </c>
      <c r="U28" s="41">
        <v>0</v>
      </c>
      <c r="V28" s="41">
        <v>9.3000000000000007</v>
      </c>
      <c r="W28" s="41">
        <v>10.09</v>
      </c>
      <c r="X28" s="41">
        <v>3.15</v>
      </c>
      <c r="Y28" s="41">
        <v>1.27</v>
      </c>
      <c r="Z28" s="41">
        <v>0.03</v>
      </c>
      <c r="AA28" s="41"/>
      <c r="AB28" s="41"/>
      <c r="AC28" s="39">
        <f t="shared" si="10"/>
        <v>96.71</v>
      </c>
      <c r="AD28" s="42"/>
      <c r="AE28" s="41">
        <v>54.64</v>
      </c>
      <c r="AF28" s="41">
        <v>1.43</v>
      </c>
      <c r="AG28" s="41">
        <v>17.5</v>
      </c>
      <c r="AH28" s="41">
        <v>7.03</v>
      </c>
      <c r="AI28" s="41"/>
      <c r="AJ28" s="41">
        <v>1.31</v>
      </c>
      <c r="AK28" s="41">
        <v>2.87</v>
      </c>
      <c r="AL28" s="41">
        <v>4.46</v>
      </c>
      <c r="AM28" s="41">
        <v>3.56</v>
      </c>
      <c r="AN28" s="41"/>
      <c r="AO28" s="41"/>
      <c r="AP28" s="41"/>
      <c r="AQ28" s="39">
        <v>92.8</v>
      </c>
    </row>
    <row r="29" spans="1:43">
      <c r="A29" s="7" t="s">
        <v>13</v>
      </c>
      <c r="B29" s="48">
        <v>15</v>
      </c>
      <c r="C29" s="49">
        <v>1.4</v>
      </c>
      <c r="D29" s="48">
        <v>1055</v>
      </c>
      <c r="E29" s="49" t="s">
        <v>9</v>
      </c>
      <c r="F29" s="36">
        <f t="shared" si="2"/>
        <v>1.2376237623762376</v>
      </c>
      <c r="G29" s="36">
        <f t="shared" si="3"/>
        <v>4.282258064516129</v>
      </c>
      <c r="H29" s="36">
        <f t="shared" si="4"/>
        <v>0.28901195204266189</v>
      </c>
      <c r="I29" s="36">
        <f t="shared" si="5"/>
        <v>-1.2412872351758604</v>
      </c>
      <c r="J29" s="36">
        <f t="shared" si="6"/>
        <v>7.5292700372698862</v>
      </c>
      <c r="K29" s="36">
        <f t="shared" si="7"/>
        <v>10.54097805217784</v>
      </c>
      <c r="L29" s="36">
        <f t="shared" si="8"/>
        <v>-1.2292966293430962</v>
      </c>
      <c r="M29" s="36">
        <f t="shared" si="9"/>
        <v>0.58163451591310167</v>
      </c>
      <c r="N29" s="40" t="s">
        <v>144</v>
      </c>
      <c r="O29" s="40"/>
      <c r="Q29" s="39">
        <v>39.24</v>
      </c>
      <c r="R29" s="39">
        <v>5.59</v>
      </c>
      <c r="S29" s="39">
        <v>15.22</v>
      </c>
      <c r="T29" s="39">
        <v>13.75</v>
      </c>
      <c r="U29" s="39">
        <v>0.01</v>
      </c>
      <c r="V29" s="39">
        <v>10.62</v>
      </c>
      <c r="W29" s="39">
        <v>9.6199999999999992</v>
      </c>
      <c r="X29" s="39">
        <v>2.68</v>
      </c>
      <c r="Y29" s="39">
        <v>1.42</v>
      </c>
      <c r="Z29" s="39">
        <v>0.01</v>
      </c>
      <c r="AA29" s="39"/>
      <c r="AB29" s="39"/>
      <c r="AC29" s="39">
        <f t="shared" si="10"/>
        <v>98.160000000000025</v>
      </c>
      <c r="AD29" s="40"/>
      <c r="AE29" s="39">
        <v>50.4</v>
      </c>
      <c r="AF29" s="39">
        <v>2.11</v>
      </c>
      <c r="AG29" s="39">
        <v>15.5</v>
      </c>
      <c r="AH29" s="39">
        <v>11.11</v>
      </c>
      <c r="AI29" s="39"/>
      <c r="AJ29" s="39">
        <v>2.48</v>
      </c>
      <c r="AK29" s="39">
        <v>3.9</v>
      </c>
      <c r="AL29" s="39">
        <v>3.49</v>
      </c>
      <c r="AM29" s="39">
        <v>2.84</v>
      </c>
      <c r="AN29" s="39"/>
      <c r="AO29" s="39"/>
      <c r="AP29" s="39"/>
      <c r="AQ29" s="39">
        <v>91.83</v>
      </c>
    </row>
    <row r="30" spans="1:43" s="11" customFormat="1">
      <c r="A30" s="7" t="s">
        <v>13</v>
      </c>
      <c r="B30" s="48">
        <v>16</v>
      </c>
      <c r="C30" s="49">
        <v>1.4</v>
      </c>
      <c r="D30" s="48">
        <v>1075</v>
      </c>
      <c r="E30" s="49" t="s">
        <v>9</v>
      </c>
      <c r="F30" s="36">
        <f t="shared" si="2"/>
        <v>0.60174781523096132</v>
      </c>
      <c r="G30" s="36">
        <f t="shared" si="3"/>
        <v>2.2769423558897244</v>
      </c>
      <c r="H30" s="36">
        <f t="shared" si="4"/>
        <v>0.26427889738817123</v>
      </c>
      <c r="I30" s="36">
        <f t="shared" si="5"/>
        <v>-1.3307503039641213</v>
      </c>
      <c r="J30" s="36">
        <f t="shared" si="6"/>
        <v>7.4175722286095755</v>
      </c>
      <c r="K30" s="36">
        <f t="shared" si="7"/>
        <v>10.384601120053405</v>
      </c>
      <c r="L30" s="36">
        <f t="shared" si="8"/>
        <v>-5.5120828003785798</v>
      </c>
      <c r="M30" s="36">
        <f t="shared" si="9"/>
        <v>0.87155572136651915</v>
      </c>
      <c r="N30" s="40" t="s">
        <v>144</v>
      </c>
      <c r="O30" s="40"/>
      <c r="P30"/>
      <c r="Q30" s="39">
        <v>43.44</v>
      </c>
      <c r="R30" s="39">
        <v>3.86</v>
      </c>
      <c r="S30" s="39">
        <v>12.35</v>
      </c>
      <c r="T30" s="39">
        <v>4.82</v>
      </c>
      <c r="U30" s="39">
        <v>0.01</v>
      </c>
      <c r="V30" s="39">
        <v>18.170000000000002</v>
      </c>
      <c r="W30" s="39">
        <v>11.32</v>
      </c>
      <c r="X30" s="39">
        <v>2.62</v>
      </c>
      <c r="Y30" s="39">
        <v>1.55</v>
      </c>
      <c r="Z30" s="39">
        <v>0.01</v>
      </c>
      <c r="AA30" s="39"/>
      <c r="AB30" s="39"/>
      <c r="AC30" s="39">
        <f t="shared" si="10"/>
        <v>98.15</v>
      </c>
      <c r="AD30" s="40"/>
      <c r="AE30" s="39">
        <v>41.53</v>
      </c>
      <c r="AF30" s="39">
        <v>5.39</v>
      </c>
      <c r="AG30" s="39">
        <v>13.22</v>
      </c>
      <c r="AH30" s="39">
        <v>8.01</v>
      </c>
      <c r="AI30" s="39"/>
      <c r="AJ30" s="39">
        <v>7.98</v>
      </c>
      <c r="AK30" s="39">
        <v>9.5399999999999991</v>
      </c>
      <c r="AL30" s="39">
        <v>2.99</v>
      </c>
      <c r="AM30" s="39">
        <v>1.38</v>
      </c>
      <c r="AN30" s="39"/>
      <c r="AO30" s="39"/>
      <c r="AP30" s="39"/>
      <c r="AQ30" s="39">
        <v>90.04</v>
      </c>
    </row>
    <row r="31" spans="1:43">
      <c r="A31" s="9" t="s">
        <v>13</v>
      </c>
      <c r="B31" s="53">
        <v>17</v>
      </c>
      <c r="C31" s="54">
        <v>1.4</v>
      </c>
      <c r="D31" s="53">
        <v>975</v>
      </c>
      <c r="E31" s="54" t="s">
        <v>9</v>
      </c>
      <c r="F31" s="36">
        <f t="shared" si="2"/>
        <v>2.0605405405405404</v>
      </c>
      <c r="G31" s="36">
        <f t="shared" si="3"/>
        <v>5.9852941176470589</v>
      </c>
      <c r="H31" s="36">
        <f t="shared" si="4"/>
        <v>0.34426721561856694</v>
      </c>
      <c r="I31" s="36">
        <f t="shared" si="5"/>
        <v>-1.0663371335647662</v>
      </c>
      <c r="J31" s="36">
        <f t="shared" si="6"/>
        <v>8.0118575491727757</v>
      </c>
      <c r="K31" s="36">
        <f t="shared" si="7"/>
        <v>11.216600568841885</v>
      </c>
      <c r="L31" s="36">
        <f t="shared" si="8"/>
        <v>1.047587448883293</v>
      </c>
      <c r="M31" s="36">
        <f t="shared" si="9"/>
        <v>0.4346226862838159</v>
      </c>
      <c r="N31" s="40" t="s">
        <v>144</v>
      </c>
      <c r="O31" s="40"/>
      <c r="Q31" s="39">
        <v>38.700000000000003</v>
      </c>
      <c r="R31" s="39">
        <v>2.94</v>
      </c>
      <c r="S31" s="39">
        <v>15.16</v>
      </c>
      <c r="T31" s="39">
        <v>19.059999999999999</v>
      </c>
      <c r="U31" s="39">
        <v>0.02</v>
      </c>
      <c r="V31" s="39">
        <v>8.14</v>
      </c>
      <c r="W31" s="39">
        <v>9.57</v>
      </c>
      <c r="X31" s="39">
        <v>2.96</v>
      </c>
      <c r="Y31" s="39">
        <v>1.27</v>
      </c>
      <c r="Z31" s="39">
        <v>0</v>
      </c>
      <c r="AA31" s="39"/>
      <c r="AB31" s="39"/>
      <c r="AC31" s="39">
        <f t="shared" si="10"/>
        <v>97.82</v>
      </c>
      <c r="AD31" s="40"/>
      <c r="AE31" s="39">
        <v>53.2</v>
      </c>
      <c r="AF31" s="39">
        <v>0.44</v>
      </c>
      <c r="AG31" s="39">
        <v>19.420000000000002</v>
      </c>
      <c r="AH31" s="39">
        <v>9.25</v>
      </c>
      <c r="AI31" s="39"/>
      <c r="AJ31" s="39">
        <v>1.36</v>
      </c>
      <c r="AK31" s="39">
        <v>2.76</v>
      </c>
      <c r="AL31" s="39">
        <v>5.15</v>
      </c>
      <c r="AM31" s="39">
        <v>3.42</v>
      </c>
      <c r="AN31" s="39"/>
      <c r="AO31" s="39"/>
      <c r="AP31" s="39"/>
      <c r="AQ31" s="39">
        <v>95.000000000000014</v>
      </c>
    </row>
    <row r="32" spans="1:43">
      <c r="A32" s="7" t="s">
        <v>13</v>
      </c>
      <c r="B32" s="48">
        <v>18</v>
      </c>
      <c r="C32" s="49">
        <v>1.4</v>
      </c>
      <c r="D32" s="48">
        <v>1015</v>
      </c>
      <c r="E32" s="49" t="s">
        <v>9</v>
      </c>
      <c r="F32" s="36">
        <f t="shared" si="2"/>
        <v>1.4251290877796903</v>
      </c>
      <c r="G32" s="36">
        <f t="shared" si="3"/>
        <v>4.8393782383419692</v>
      </c>
      <c r="H32" s="36">
        <f t="shared" si="4"/>
        <v>0.29448598923070685</v>
      </c>
      <c r="I32" s="36">
        <f t="shared" si="5"/>
        <v>-1.2225238517906087</v>
      </c>
      <c r="J32" s="36">
        <f t="shared" si="6"/>
        <v>7.7630710709156538</v>
      </c>
      <c r="K32" s="36">
        <f t="shared" si="7"/>
        <v>10.868299499281914</v>
      </c>
      <c r="L32" s="36">
        <f t="shared" si="8"/>
        <v>-5.8620817148229989E-2</v>
      </c>
      <c r="M32" s="36">
        <f t="shared" si="9"/>
        <v>0.50377562028047462</v>
      </c>
      <c r="N32" s="40" t="s">
        <v>144</v>
      </c>
      <c r="O32" s="40"/>
      <c r="Q32" s="39">
        <v>38.6</v>
      </c>
      <c r="R32" s="39">
        <v>3.84</v>
      </c>
      <c r="S32" s="39">
        <v>15.56</v>
      </c>
      <c r="T32" s="39">
        <v>16.559999999999999</v>
      </c>
      <c r="U32" s="39">
        <v>0.01</v>
      </c>
      <c r="V32" s="39">
        <v>9.34</v>
      </c>
      <c r="W32" s="39">
        <v>9.7100000000000009</v>
      </c>
      <c r="X32" s="39">
        <v>2.79</v>
      </c>
      <c r="Y32" s="39">
        <v>1.36</v>
      </c>
      <c r="Z32" s="39">
        <v>0.01</v>
      </c>
      <c r="AA32" s="39"/>
      <c r="AB32" s="39"/>
      <c r="AC32" s="39">
        <f t="shared" si="10"/>
        <v>97.780000000000015</v>
      </c>
      <c r="AD32" s="40"/>
      <c r="AE32" s="39">
        <v>50.47</v>
      </c>
      <c r="AF32" s="39">
        <v>0.75</v>
      </c>
      <c r="AG32" s="39">
        <v>18.52</v>
      </c>
      <c r="AH32" s="39">
        <v>11.62</v>
      </c>
      <c r="AI32" s="39"/>
      <c r="AJ32" s="39">
        <v>1.93</v>
      </c>
      <c r="AK32" s="39">
        <v>3.67</v>
      </c>
      <c r="AL32" s="39">
        <v>4.17</v>
      </c>
      <c r="AM32" s="39">
        <v>3.27</v>
      </c>
      <c r="AN32" s="39"/>
      <c r="AO32" s="39"/>
      <c r="AP32" s="39"/>
      <c r="AQ32" s="39">
        <v>94.4</v>
      </c>
    </row>
    <row r="33" spans="1:43">
      <c r="A33" s="7" t="s">
        <v>13</v>
      </c>
      <c r="B33" s="48">
        <v>19</v>
      </c>
      <c r="C33" s="49">
        <v>1.4</v>
      </c>
      <c r="D33" s="48">
        <v>1045</v>
      </c>
      <c r="E33" s="49" t="s">
        <v>9</v>
      </c>
      <c r="F33" s="36">
        <f t="shared" si="2"/>
        <v>1.0661322645290581</v>
      </c>
      <c r="G33" s="36">
        <f t="shared" si="3"/>
        <v>4.0803571428571423</v>
      </c>
      <c r="H33" s="36">
        <f t="shared" si="4"/>
        <v>0.26128405607714339</v>
      </c>
      <c r="I33" s="36">
        <f t="shared" si="5"/>
        <v>-1.3421471260089843</v>
      </c>
      <c r="J33" s="36">
        <f t="shared" si="6"/>
        <v>7.5863900163107383</v>
      </c>
      <c r="K33" s="36">
        <f t="shared" si="7"/>
        <v>10.620946022835033</v>
      </c>
      <c r="L33" s="36">
        <f t="shared" si="8"/>
        <v>-0.11515808614170181</v>
      </c>
      <c r="M33" s="36">
        <f t="shared" si="9"/>
        <v>0.50758978156238421</v>
      </c>
      <c r="N33" s="40" t="s">
        <v>144</v>
      </c>
      <c r="O33" s="40"/>
      <c r="Q33" s="39">
        <v>37.97</v>
      </c>
      <c r="R33" s="39">
        <v>5.41</v>
      </c>
      <c r="S33" s="39">
        <v>14.53</v>
      </c>
      <c r="T33" s="39">
        <v>15.96</v>
      </c>
      <c r="U33" s="39">
        <v>0</v>
      </c>
      <c r="V33" s="39">
        <v>9.14</v>
      </c>
      <c r="W33" s="39">
        <v>9.92</v>
      </c>
      <c r="X33" s="39">
        <v>2.74</v>
      </c>
      <c r="Y33" s="39">
        <v>1.53</v>
      </c>
      <c r="Z33" s="39">
        <v>0</v>
      </c>
      <c r="AA33" s="39"/>
      <c r="AB33" s="39"/>
      <c r="AC33" s="39">
        <f t="shared" si="10"/>
        <v>97.2</v>
      </c>
      <c r="AD33" s="40"/>
      <c r="AE33" s="39">
        <v>48.1</v>
      </c>
      <c r="AF33" s="39">
        <v>2.35</v>
      </c>
      <c r="AG33" s="39">
        <v>16.55</v>
      </c>
      <c r="AH33" s="39">
        <v>14.97</v>
      </c>
      <c r="AI33" s="39"/>
      <c r="AJ33" s="39">
        <v>2.2400000000000002</v>
      </c>
      <c r="AK33" s="39">
        <v>4.6399999999999997</v>
      </c>
      <c r="AL33" s="39">
        <v>3.94</v>
      </c>
      <c r="AM33" s="39">
        <v>2.84</v>
      </c>
      <c r="AN33" s="39"/>
      <c r="AO33" s="39"/>
      <c r="AP33" s="39"/>
      <c r="AQ33" s="39">
        <v>95.63</v>
      </c>
    </row>
    <row r="34" spans="1:43">
      <c r="A34" s="7" t="s">
        <v>13</v>
      </c>
      <c r="B34" s="48">
        <v>20</v>
      </c>
      <c r="C34" s="49">
        <v>1.4</v>
      </c>
      <c r="D34" s="48">
        <v>1050</v>
      </c>
      <c r="E34" s="49" t="s">
        <v>9</v>
      </c>
      <c r="F34" s="36">
        <f t="shared" si="2"/>
        <v>1.068733153638814</v>
      </c>
      <c r="G34" s="36">
        <f t="shared" si="3"/>
        <v>4.109467455621302</v>
      </c>
      <c r="H34" s="36">
        <f t="shared" si="4"/>
        <v>0.26006609498194322</v>
      </c>
      <c r="I34" s="36">
        <f t="shared" si="5"/>
        <v>-1.3468194688038575</v>
      </c>
      <c r="J34" s="36">
        <f t="shared" si="6"/>
        <v>7.5577221025582881</v>
      </c>
      <c r="K34" s="36">
        <f t="shared" si="7"/>
        <v>10.580810943581604</v>
      </c>
      <c r="L34" s="36">
        <f t="shared" si="8"/>
        <v>-3.9179348880989644</v>
      </c>
      <c r="M34" s="36">
        <f t="shared" si="9"/>
        <v>0.75920077735940728</v>
      </c>
      <c r="N34" s="40" t="s">
        <v>144</v>
      </c>
      <c r="O34" s="40"/>
      <c r="Q34" s="39">
        <v>39.75</v>
      </c>
      <c r="R34" s="39">
        <v>6.35</v>
      </c>
      <c r="S34" s="39">
        <v>14.29</v>
      </c>
      <c r="T34" s="39">
        <v>7.93</v>
      </c>
      <c r="U34" s="39">
        <v>0</v>
      </c>
      <c r="V34" s="39">
        <v>13.89</v>
      </c>
      <c r="W34" s="39">
        <v>10.71</v>
      </c>
      <c r="X34" s="39">
        <v>2.87</v>
      </c>
      <c r="Y34" s="39">
        <v>1.47</v>
      </c>
      <c r="Z34" s="39">
        <v>0</v>
      </c>
      <c r="AA34" s="39"/>
      <c r="AB34" s="39"/>
      <c r="AC34" s="39">
        <f t="shared" si="10"/>
        <v>97.259999999999991</v>
      </c>
      <c r="AD34" s="40"/>
      <c r="AE34" s="39">
        <v>48.52</v>
      </c>
      <c r="AF34" s="39">
        <v>2.93</v>
      </c>
      <c r="AG34" s="39">
        <v>17.89</v>
      </c>
      <c r="AH34" s="39">
        <v>7.42</v>
      </c>
      <c r="AI34" s="39"/>
      <c r="AJ34" s="39">
        <v>3.38</v>
      </c>
      <c r="AK34" s="39">
        <v>5.69</v>
      </c>
      <c r="AL34" s="39">
        <v>3.96</v>
      </c>
      <c r="AM34" s="39">
        <v>2.6</v>
      </c>
      <c r="AN34" s="39"/>
      <c r="AO34" s="39"/>
      <c r="AP34" s="39"/>
      <c r="AQ34" s="39">
        <v>92.389999999999986</v>
      </c>
    </row>
    <row r="35" spans="1:43">
      <c r="A35" s="7" t="s">
        <v>13</v>
      </c>
      <c r="B35" s="48">
        <v>21</v>
      </c>
      <c r="C35" s="49">
        <v>1.4</v>
      </c>
      <c r="D35" s="48">
        <v>1050</v>
      </c>
      <c r="E35" s="49" t="s">
        <v>9</v>
      </c>
      <c r="F35" s="36">
        <f t="shared" si="2"/>
        <v>1.0589887640449438</v>
      </c>
      <c r="G35" s="36">
        <f t="shared" si="3"/>
        <v>4.2793733681462145</v>
      </c>
      <c r="H35" s="36">
        <f t="shared" si="4"/>
        <v>0.24746351228139929</v>
      </c>
      <c r="I35" s="36">
        <f t="shared" si="5"/>
        <v>-1.3964921329672035</v>
      </c>
      <c r="J35" s="36">
        <f t="shared" si="6"/>
        <v>7.5577221025582881</v>
      </c>
      <c r="K35" s="36">
        <f t="shared" si="7"/>
        <v>10.580810943581604</v>
      </c>
      <c r="L35" s="36">
        <f t="shared" si="8"/>
        <v>-5.8450139800141221</v>
      </c>
      <c r="M35" s="36">
        <f t="shared" si="9"/>
        <v>0.88669151238278432</v>
      </c>
      <c r="N35" s="40" t="s">
        <v>144</v>
      </c>
      <c r="O35" s="40"/>
      <c r="Q35" s="39">
        <v>40.44</v>
      </c>
      <c r="R35" s="39">
        <v>6.11</v>
      </c>
      <c r="S35" s="39">
        <v>14.36</v>
      </c>
      <c r="T35" s="39">
        <v>3.77</v>
      </c>
      <c r="U35" s="39">
        <v>0</v>
      </c>
      <c r="V35" s="39">
        <v>16.39</v>
      </c>
      <c r="W35" s="39">
        <v>11.01</v>
      </c>
      <c r="X35" s="39">
        <v>3.16</v>
      </c>
      <c r="Y35" s="39">
        <v>1.1399999999999999</v>
      </c>
      <c r="Z35" s="39">
        <v>0.02</v>
      </c>
      <c r="AA35" s="39"/>
      <c r="AB35" s="39"/>
      <c r="AC35" s="39">
        <f t="shared" si="10"/>
        <v>96.399999999999991</v>
      </c>
      <c r="AD35" s="40"/>
      <c r="AE35" s="39">
        <v>48.37</v>
      </c>
      <c r="AF35" s="39">
        <v>2.46</v>
      </c>
      <c r="AG35" s="39">
        <v>19.62</v>
      </c>
      <c r="AH35" s="39">
        <v>3.56</v>
      </c>
      <c r="AI35" s="39"/>
      <c r="AJ35" s="39">
        <v>3.83</v>
      </c>
      <c r="AK35" s="39">
        <v>5.21</v>
      </c>
      <c r="AL35" s="39">
        <v>5.38</v>
      </c>
      <c r="AM35" s="39">
        <v>3.03</v>
      </c>
      <c r="AN35" s="39"/>
      <c r="AO35" s="39"/>
      <c r="AP35" s="39"/>
      <c r="AQ35" s="39">
        <v>91.46</v>
      </c>
    </row>
    <row r="36" spans="1:43">
      <c r="A36" s="7" t="s">
        <v>13</v>
      </c>
      <c r="B36" s="48">
        <v>23</v>
      </c>
      <c r="C36" s="49">
        <v>1.4</v>
      </c>
      <c r="D36" s="48">
        <v>1030</v>
      </c>
      <c r="E36" s="49" t="s">
        <v>9</v>
      </c>
      <c r="F36" s="36">
        <f t="shared" si="2"/>
        <v>1.082701062215478</v>
      </c>
      <c r="G36" s="36">
        <f t="shared" si="3"/>
        <v>3.7934782608695659</v>
      </c>
      <c r="H36" s="36">
        <f t="shared" si="4"/>
        <v>0.28541116826310592</v>
      </c>
      <c r="I36" s="36">
        <f t="shared" si="5"/>
        <v>-1.2538244427390031</v>
      </c>
      <c r="J36" s="36">
        <f t="shared" si="6"/>
        <v>7.6737136937420862</v>
      </c>
      <c r="K36" s="36">
        <f t="shared" si="7"/>
        <v>10.743199171238921</v>
      </c>
      <c r="L36" s="36">
        <f t="shared" si="8"/>
        <v>-1.0603609693973846</v>
      </c>
      <c r="M36" s="36">
        <f t="shared" si="9"/>
        <v>0.56909046986351008</v>
      </c>
      <c r="N36" s="40" t="s">
        <v>144</v>
      </c>
      <c r="O36" s="40"/>
      <c r="Q36" s="39">
        <v>39.82</v>
      </c>
      <c r="R36" s="39">
        <v>6.04</v>
      </c>
      <c r="S36" s="39">
        <v>14.27</v>
      </c>
      <c r="T36" s="39">
        <v>14.27</v>
      </c>
      <c r="U36" s="39">
        <v>0.02</v>
      </c>
      <c r="V36" s="39">
        <v>10.47</v>
      </c>
      <c r="W36" s="39">
        <v>10.050000000000001</v>
      </c>
      <c r="X36" s="39">
        <v>4.04</v>
      </c>
      <c r="Y36" s="39">
        <v>0.05</v>
      </c>
      <c r="Z36" s="39">
        <v>0</v>
      </c>
      <c r="AA36" s="39"/>
      <c r="AB36" s="39"/>
      <c r="AC36" s="39">
        <f t="shared" si="10"/>
        <v>99.029999999999987</v>
      </c>
      <c r="AD36" s="40"/>
      <c r="AE36" s="39">
        <v>49.69</v>
      </c>
      <c r="AF36" s="39">
        <v>2.65</v>
      </c>
      <c r="AG36" s="39">
        <v>18.079999999999998</v>
      </c>
      <c r="AH36" s="39">
        <v>13.18</v>
      </c>
      <c r="AI36" s="39"/>
      <c r="AJ36" s="39">
        <v>2.76</v>
      </c>
      <c r="AK36" s="39">
        <v>4.13</v>
      </c>
      <c r="AL36" s="39">
        <v>4.3499999999999996</v>
      </c>
      <c r="AM36" s="39">
        <v>0.06</v>
      </c>
      <c r="AN36" s="39"/>
      <c r="AO36" s="39"/>
      <c r="AP36" s="39"/>
      <c r="AQ36" s="39">
        <v>94.899999999999991</v>
      </c>
    </row>
    <row r="37" spans="1:43">
      <c r="A37" s="7" t="s">
        <v>13</v>
      </c>
      <c r="B37" s="48">
        <v>24</v>
      </c>
      <c r="C37" s="49">
        <v>1.4</v>
      </c>
      <c r="D37" s="48">
        <v>1030</v>
      </c>
      <c r="E37" s="49" t="s">
        <v>9</v>
      </c>
      <c r="F37" s="36">
        <f t="shared" si="2"/>
        <v>1.0942492012779552</v>
      </c>
      <c r="G37" s="36">
        <f t="shared" si="3"/>
        <v>3.7108843537414966</v>
      </c>
      <c r="H37" s="36">
        <f t="shared" si="4"/>
        <v>0.29487558677884401</v>
      </c>
      <c r="I37" s="36">
        <f t="shared" si="5"/>
        <v>-1.2212017513322626</v>
      </c>
      <c r="J37" s="36">
        <f t="shared" si="6"/>
        <v>7.6737136937420862</v>
      </c>
      <c r="K37" s="36">
        <f t="shared" si="7"/>
        <v>10.743199171238921</v>
      </c>
      <c r="L37" s="36">
        <f t="shared" si="8"/>
        <v>-1.3668040048425381</v>
      </c>
      <c r="M37" s="36">
        <f t="shared" si="9"/>
        <v>0.58905753194552768</v>
      </c>
      <c r="N37" s="40" t="s">
        <v>144</v>
      </c>
      <c r="O37" s="40"/>
      <c r="Q37" s="39">
        <v>39.450000000000003</v>
      </c>
      <c r="R37" s="39">
        <v>5.0999999999999996</v>
      </c>
      <c r="S37" s="39">
        <v>14.74</v>
      </c>
      <c r="T37" s="39">
        <v>13.7</v>
      </c>
      <c r="U37" s="39">
        <v>0</v>
      </c>
      <c r="V37" s="39">
        <v>10.91</v>
      </c>
      <c r="W37" s="39">
        <v>10.4</v>
      </c>
      <c r="X37" s="39">
        <v>3.22</v>
      </c>
      <c r="Y37" s="39">
        <v>0.94</v>
      </c>
      <c r="Z37" s="39">
        <v>0.01</v>
      </c>
      <c r="AA37" s="39"/>
      <c r="AB37" s="39"/>
      <c r="AC37" s="39">
        <f t="shared" si="10"/>
        <v>98.470000000000013</v>
      </c>
      <c r="AD37" s="40"/>
      <c r="AE37" s="39">
        <v>48.52</v>
      </c>
      <c r="AF37" s="39">
        <v>2.74</v>
      </c>
      <c r="AG37" s="39">
        <v>16.809999999999999</v>
      </c>
      <c r="AH37" s="39">
        <v>12.52</v>
      </c>
      <c r="AI37" s="39"/>
      <c r="AJ37" s="39">
        <v>2.94</v>
      </c>
      <c r="AK37" s="39">
        <v>4.38</v>
      </c>
      <c r="AL37" s="39">
        <v>3.29</v>
      </c>
      <c r="AM37" s="39">
        <v>1.52</v>
      </c>
      <c r="AN37" s="39"/>
      <c r="AO37" s="39"/>
      <c r="AP37" s="39"/>
      <c r="AQ37" s="39">
        <v>92.72</v>
      </c>
    </row>
    <row r="38" spans="1:43">
      <c r="A38" s="7" t="s">
        <v>13</v>
      </c>
      <c r="B38" s="48">
        <v>25</v>
      </c>
      <c r="C38" s="49">
        <v>1.4</v>
      </c>
      <c r="D38" s="48">
        <v>1030</v>
      </c>
      <c r="E38" s="49" t="s">
        <v>9</v>
      </c>
      <c r="F38" s="36">
        <f t="shared" si="2"/>
        <v>0.93226788432267882</v>
      </c>
      <c r="G38" s="36">
        <f t="shared" si="3"/>
        <v>3.8072289156626509</v>
      </c>
      <c r="H38" s="36">
        <f t="shared" si="4"/>
        <v>0.24486783037589346</v>
      </c>
      <c r="I38" s="36">
        <f t="shared" si="5"/>
        <v>-1.4070366818560427</v>
      </c>
      <c r="J38" s="36">
        <f t="shared" si="6"/>
        <v>7.6737136937420862</v>
      </c>
      <c r="K38" s="36">
        <f t="shared" si="7"/>
        <v>10.743199171238921</v>
      </c>
      <c r="L38" s="36">
        <f t="shared" si="8"/>
        <v>-2.302421039131461</v>
      </c>
      <c r="M38" s="36">
        <f t="shared" si="9"/>
        <v>0.65001999885720818</v>
      </c>
      <c r="N38" s="40" t="s">
        <v>144</v>
      </c>
      <c r="O38" s="40"/>
      <c r="Q38" s="39">
        <v>40.4</v>
      </c>
      <c r="R38" s="39">
        <v>4.2</v>
      </c>
      <c r="S38" s="39">
        <v>13.41</v>
      </c>
      <c r="T38" s="39">
        <v>12.25</v>
      </c>
      <c r="U38" s="39">
        <v>0.01</v>
      </c>
      <c r="V38" s="39">
        <v>12.64</v>
      </c>
      <c r="W38" s="39">
        <v>11.19</v>
      </c>
      <c r="X38" s="39">
        <v>2.36</v>
      </c>
      <c r="Y38" s="39">
        <v>1.77</v>
      </c>
      <c r="Z38" s="39">
        <v>0.03</v>
      </c>
      <c r="AA38" s="39"/>
      <c r="AB38" s="39"/>
      <c r="AC38" s="39">
        <f t="shared" si="10"/>
        <v>98.26</v>
      </c>
      <c r="AD38" s="40"/>
      <c r="AE38" s="39">
        <v>43.35</v>
      </c>
      <c r="AF38" s="39">
        <v>3.15</v>
      </c>
      <c r="AG38" s="39">
        <v>13.79</v>
      </c>
      <c r="AH38" s="39">
        <v>13.14</v>
      </c>
      <c r="AI38" s="39"/>
      <c r="AJ38" s="39">
        <v>3.32</v>
      </c>
      <c r="AK38" s="39">
        <v>7.02</v>
      </c>
      <c r="AL38" s="39">
        <v>3.22</v>
      </c>
      <c r="AM38" s="39">
        <v>2.1800000000000002</v>
      </c>
      <c r="AN38" s="39"/>
      <c r="AO38" s="39"/>
      <c r="AP38" s="39"/>
      <c r="AQ38" s="39">
        <v>89.17</v>
      </c>
    </row>
    <row r="39" spans="1:43">
      <c r="A39" s="7" t="s">
        <v>15</v>
      </c>
      <c r="B39" s="49" t="s">
        <v>16</v>
      </c>
      <c r="C39" s="19">
        <v>1</v>
      </c>
      <c r="D39" s="48">
        <v>1060</v>
      </c>
      <c r="E39" s="49" t="s">
        <v>9</v>
      </c>
      <c r="F39" s="36">
        <f t="shared" si="2"/>
        <v>1</v>
      </c>
      <c r="G39" s="36">
        <f t="shared" si="3"/>
        <v>3.2185567010309279</v>
      </c>
      <c r="H39" s="36">
        <f t="shared" si="4"/>
        <v>0.31069827033952596</v>
      </c>
      <c r="I39" s="36">
        <f t="shared" si="5"/>
        <v>-1.1689330295779488</v>
      </c>
      <c r="J39" s="36">
        <f t="shared" si="6"/>
        <v>7.5010313918163742</v>
      </c>
      <c r="K39" s="36">
        <f t="shared" si="7"/>
        <v>7.5010313918163742</v>
      </c>
      <c r="L39" s="36">
        <f t="shared" si="8"/>
        <v>-4.3369814169488743</v>
      </c>
      <c r="M39" s="36">
        <f t="shared" si="9"/>
        <v>0.78909233880026963</v>
      </c>
      <c r="N39" s="44">
        <v>-2.8062132489132363E-2</v>
      </c>
      <c r="O39" s="40" t="s">
        <v>141</v>
      </c>
      <c r="Q39" s="39">
        <v>42.28</v>
      </c>
      <c r="R39" s="39">
        <v>1.94</v>
      </c>
      <c r="S39" s="39">
        <v>15.32</v>
      </c>
      <c r="T39" s="39">
        <v>7.51</v>
      </c>
      <c r="U39" s="39">
        <v>0.11</v>
      </c>
      <c r="V39" s="39">
        <v>15.61</v>
      </c>
      <c r="W39" s="39">
        <v>11.15</v>
      </c>
      <c r="X39" s="39">
        <v>2.4</v>
      </c>
      <c r="Y39" s="39">
        <v>0.71</v>
      </c>
      <c r="Z39" s="39">
        <v>0.15</v>
      </c>
      <c r="AA39" s="39">
        <v>0.03</v>
      </c>
      <c r="AB39" s="39"/>
      <c r="AC39" s="39">
        <f t="shared" si="10"/>
        <v>97.210000000000008</v>
      </c>
      <c r="AD39" s="40"/>
      <c r="AE39" s="39">
        <v>46.87</v>
      </c>
      <c r="AF39" s="39">
        <v>1.07</v>
      </c>
      <c r="AG39" s="39">
        <v>19.329999999999998</v>
      </c>
      <c r="AH39" s="39">
        <v>7.51</v>
      </c>
      <c r="AI39" s="39">
        <v>0.11</v>
      </c>
      <c r="AJ39" s="39">
        <v>4.8499999999999996</v>
      </c>
      <c r="AK39" s="39">
        <v>7.38</v>
      </c>
      <c r="AL39" s="39">
        <v>3.63</v>
      </c>
      <c r="AM39" s="39">
        <v>1.55</v>
      </c>
      <c r="AN39" s="39">
        <v>0.02</v>
      </c>
      <c r="AO39" s="39">
        <v>0</v>
      </c>
      <c r="AP39" s="39"/>
      <c r="AQ39" s="39">
        <v>92.319999999999979</v>
      </c>
    </row>
    <row r="40" spans="1:43" ht="15" thickBot="1">
      <c r="A40" s="8" t="s">
        <v>15</v>
      </c>
      <c r="B40" s="55" t="s">
        <v>19</v>
      </c>
      <c r="C40" s="56">
        <v>1</v>
      </c>
      <c r="D40" s="57">
        <v>1000</v>
      </c>
      <c r="E40" s="55" t="s">
        <v>9</v>
      </c>
      <c r="F40" s="38">
        <f t="shared" si="2"/>
        <v>1.1907692307692308</v>
      </c>
      <c r="G40" s="38">
        <f t="shared" si="3"/>
        <v>4.0050251256281406</v>
      </c>
      <c r="H40" s="38">
        <f t="shared" si="4"/>
        <v>0.2973187916224303</v>
      </c>
      <c r="I40" s="38">
        <f t="shared" si="5"/>
        <v>-1.2129503433656783</v>
      </c>
      <c r="J40" s="38">
        <f t="shared" si="6"/>
        <v>7.8545340297686836</v>
      </c>
      <c r="K40" s="38">
        <f t="shared" si="7"/>
        <v>7.8545340297686836</v>
      </c>
      <c r="L40" s="38">
        <f t="shared" si="8"/>
        <v>-4.517133206843253</v>
      </c>
      <c r="M40" s="38">
        <f t="shared" si="9"/>
        <v>0.7875494071146244</v>
      </c>
      <c r="N40" s="46" t="s">
        <v>144</v>
      </c>
      <c r="O40" s="47"/>
      <c r="Q40" s="43">
        <v>43.27</v>
      </c>
      <c r="R40" s="43">
        <v>1.0900000000000001</v>
      </c>
      <c r="S40" s="43">
        <v>15.67</v>
      </c>
      <c r="T40" s="43">
        <v>7.74</v>
      </c>
      <c r="U40" s="43">
        <v>0.11</v>
      </c>
      <c r="V40" s="43">
        <v>15.94</v>
      </c>
      <c r="W40" s="43">
        <v>11.12</v>
      </c>
      <c r="X40" s="43">
        <v>2.23</v>
      </c>
      <c r="Y40" s="43">
        <v>0.69</v>
      </c>
      <c r="Z40" s="43">
        <v>0.21</v>
      </c>
      <c r="AA40" s="43">
        <v>0.05</v>
      </c>
      <c r="AB40" s="43"/>
      <c r="AC40" s="43">
        <f t="shared" si="10"/>
        <v>98.12</v>
      </c>
      <c r="AD40" s="40"/>
      <c r="AE40" s="43">
        <v>44.67</v>
      </c>
      <c r="AF40" s="43">
        <v>0.92</v>
      </c>
      <c r="AG40" s="43">
        <v>20.72</v>
      </c>
      <c r="AH40" s="43">
        <v>6.5</v>
      </c>
      <c r="AI40" s="43">
        <v>0.06</v>
      </c>
      <c r="AJ40" s="43">
        <v>3.98</v>
      </c>
      <c r="AK40" s="43">
        <v>9.01</v>
      </c>
      <c r="AL40" s="43">
        <v>3.12</v>
      </c>
      <c r="AM40" s="43">
        <v>1.24</v>
      </c>
      <c r="AN40" s="43">
        <v>0</v>
      </c>
      <c r="AO40" s="43">
        <v>0</v>
      </c>
      <c r="AP40" s="43"/>
      <c r="AQ40" s="43">
        <v>90.220000000000013</v>
      </c>
    </row>
    <row r="41" spans="1:43" ht="16.5">
      <c r="A41" s="13" t="s">
        <v>140</v>
      </c>
      <c r="AE41" s="163"/>
      <c r="AJ41" s="163"/>
    </row>
    <row r="42" spans="1:43" ht="16.5">
      <c r="A42" s="13" t="s">
        <v>274</v>
      </c>
      <c r="AE42" s="163"/>
      <c r="AJ42" s="163"/>
    </row>
    <row r="43" spans="1:43">
      <c r="A43" s="13" t="s">
        <v>261</v>
      </c>
    </row>
  </sheetData>
  <sortState xmlns:xlrd2="http://schemas.microsoft.com/office/spreadsheetml/2017/richdata2" ref="A15:AQ38">
    <sortCondition ref="B15:B38"/>
  </sortState>
  <dataConsolidate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5"/>
  <sheetViews>
    <sheetView topLeftCell="A16" workbookViewId="0">
      <selection activeCell="H84" sqref="H84"/>
    </sheetView>
  </sheetViews>
  <sheetFormatPr defaultRowHeight="14.25"/>
  <cols>
    <col min="1" max="1" width="9.375" customWidth="1"/>
    <col min="30" max="30" width="22.75" customWidth="1"/>
    <col min="31" max="31" width="25.375" customWidth="1"/>
  </cols>
  <sheetData>
    <row r="1" spans="1:31">
      <c r="A1" s="1" t="s">
        <v>308</v>
      </c>
    </row>
    <row r="3" spans="1:31" ht="18">
      <c r="A3" s="30" t="s">
        <v>309</v>
      </c>
    </row>
    <row r="4" spans="1:31" ht="15" thickBo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ht="20.25">
      <c r="A5" s="75" t="s">
        <v>47</v>
      </c>
      <c r="B5" s="76" t="s">
        <v>55</v>
      </c>
      <c r="C5" s="76" t="s">
        <v>70</v>
      </c>
      <c r="D5" s="76" t="s">
        <v>170</v>
      </c>
      <c r="E5" s="77" t="s">
        <v>298</v>
      </c>
      <c r="F5" s="16"/>
      <c r="G5" s="77" t="s">
        <v>299</v>
      </c>
      <c r="H5" s="16"/>
      <c r="I5" s="77" t="s">
        <v>300</v>
      </c>
      <c r="J5" s="16"/>
      <c r="K5" s="77" t="s">
        <v>147</v>
      </c>
      <c r="L5" s="16"/>
      <c r="M5" s="77" t="s">
        <v>148</v>
      </c>
      <c r="N5" s="16"/>
      <c r="O5" s="77" t="s">
        <v>149</v>
      </c>
      <c r="P5" s="16"/>
      <c r="Q5" s="77" t="s">
        <v>150</v>
      </c>
      <c r="R5" s="16"/>
      <c r="S5" s="77" t="s">
        <v>301</v>
      </c>
      <c r="T5" s="16"/>
      <c r="U5" s="77" t="s">
        <v>302</v>
      </c>
      <c r="V5" s="16"/>
      <c r="W5" s="77" t="s">
        <v>303</v>
      </c>
      <c r="X5" s="16"/>
      <c r="Y5" s="77" t="s">
        <v>151</v>
      </c>
      <c r="Z5" s="16"/>
      <c r="AA5" s="77" t="s">
        <v>61</v>
      </c>
      <c r="AB5" s="78"/>
      <c r="AC5" s="12" t="s">
        <v>169</v>
      </c>
      <c r="AD5" s="79" t="s">
        <v>168</v>
      </c>
      <c r="AE5" s="79" t="s">
        <v>167</v>
      </c>
    </row>
    <row r="6" spans="1:31" ht="15" thickBot="1">
      <c r="A6" s="80"/>
      <c r="B6" s="80"/>
      <c r="C6" s="80"/>
      <c r="D6" s="80"/>
      <c r="E6" s="81" t="s">
        <v>152</v>
      </c>
      <c r="F6" s="81" t="s">
        <v>153</v>
      </c>
      <c r="G6" s="81" t="s">
        <v>152</v>
      </c>
      <c r="H6" s="81" t="s">
        <v>153</v>
      </c>
      <c r="I6" s="81" t="s">
        <v>152</v>
      </c>
      <c r="J6" s="81" t="s">
        <v>153</v>
      </c>
      <c r="K6" s="81" t="s">
        <v>152</v>
      </c>
      <c r="L6" s="81" t="s">
        <v>153</v>
      </c>
      <c r="M6" s="81" t="s">
        <v>152</v>
      </c>
      <c r="N6" s="81" t="s">
        <v>153</v>
      </c>
      <c r="O6" s="81" t="s">
        <v>152</v>
      </c>
      <c r="P6" s="81" t="s">
        <v>153</v>
      </c>
      <c r="Q6" s="81" t="s">
        <v>152</v>
      </c>
      <c r="R6" s="81" t="s">
        <v>153</v>
      </c>
      <c r="S6" s="81" t="s">
        <v>152</v>
      </c>
      <c r="T6" s="81" t="s">
        <v>153</v>
      </c>
      <c r="U6" s="81" t="s">
        <v>152</v>
      </c>
      <c r="V6" s="81" t="s">
        <v>153</v>
      </c>
      <c r="W6" s="81" t="s">
        <v>152</v>
      </c>
      <c r="X6" s="81" t="s">
        <v>153</v>
      </c>
      <c r="Y6" s="81" t="s">
        <v>152</v>
      </c>
      <c r="Z6" s="81" t="s">
        <v>153</v>
      </c>
      <c r="AA6" s="81" t="s">
        <v>152</v>
      </c>
      <c r="AB6" s="81" t="s">
        <v>153</v>
      </c>
      <c r="AC6" s="6"/>
      <c r="AD6" s="6"/>
      <c r="AE6" s="6"/>
    </row>
    <row r="7" spans="1:31">
      <c r="A7" s="64" t="s">
        <v>154</v>
      </c>
      <c r="B7" s="63">
        <v>21</v>
      </c>
      <c r="C7" s="63">
        <v>1100</v>
      </c>
      <c r="D7" s="63">
        <v>2</v>
      </c>
      <c r="E7" s="65">
        <v>55.229952380952376</v>
      </c>
      <c r="F7" s="66">
        <v>0.41831811772746336</v>
      </c>
      <c r="G7" s="65">
        <v>0.24052380952380953</v>
      </c>
      <c r="H7" s="66">
        <v>6.8783442082829008E-2</v>
      </c>
      <c r="I7" s="65">
        <v>16.986047619047618</v>
      </c>
      <c r="J7" s="66">
        <v>0.34828759326029329</v>
      </c>
      <c r="K7" s="65">
        <v>3.1686190476190474</v>
      </c>
      <c r="L7" s="66">
        <v>0.39592189585706156</v>
      </c>
      <c r="M7" s="65">
        <v>0.40738095238095245</v>
      </c>
      <c r="N7" s="66">
        <v>5.1514537938795464E-2</v>
      </c>
      <c r="O7" s="65">
        <v>2.3584761904761908</v>
      </c>
      <c r="P7" s="66">
        <v>0.37930549943912245</v>
      </c>
      <c r="Q7" s="65">
        <v>4.7191428571428569</v>
      </c>
      <c r="R7" s="66">
        <v>0.52475797142247738</v>
      </c>
      <c r="S7" s="65">
        <v>5.43</v>
      </c>
      <c r="T7" s="66">
        <v>0.20454948173043602</v>
      </c>
      <c r="U7" s="65">
        <v>2.0098571428571432</v>
      </c>
      <c r="V7" s="66">
        <v>0.14626355859006224</v>
      </c>
      <c r="W7" s="65">
        <v>6.0000000000000001E-3</v>
      </c>
      <c r="X7" s="66">
        <v>1.3729530217745979E-2</v>
      </c>
      <c r="Y7" s="65">
        <v>2.2666666666666675E-2</v>
      </c>
      <c r="Z7" s="66">
        <v>1.7757627469156261E-2</v>
      </c>
      <c r="AA7" s="65">
        <v>86.523761904761926</v>
      </c>
      <c r="AB7" s="66">
        <v>0.927761656071317</v>
      </c>
      <c r="AC7" s="20">
        <v>0.14032034045235076</v>
      </c>
      <c r="AD7" s="20">
        <v>0.77996398161299973</v>
      </c>
      <c r="AE7" s="20">
        <v>0.74624869063771948</v>
      </c>
    </row>
    <row r="8" spans="1:31">
      <c r="A8" s="64" t="s">
        <v>155</v>
      </c>
      <c r="B8" s="63">
        <v>20</v>
      </c>
      <c r="C8" s="63">
        <v>1050</v>
      </c>
      <c r="D8" s="63">
        <v>2</v>
      </c>
      <c r="E8" s="65">
        <v>57.300850000000004</v>
      </c>
      <c r="F8" s="66">
        <v>0.31581611488499522</v>
      </c>
      <c r="G8" s="65">
        <v>0.26280000000000003</v>
      </c>
      <c r="H8" s="66">
        <v>1.5568524251463956E-2</v>
      </c>
      <c r="I8" s="65">
        <v>16.5838</v>
      </c>
      <c r="J8" s="66">
        <v>0.20408218158895011</v>
      </c>
      <c r="K8" s="65">
        <v>2.7754500000000002</v>
      </c>
      <c r="L8" s="66">
        <v>0.16354251821210863</v>
      </c>
      <c r="M8" s="65">
        <v>0.34319999999999995</v>
      </c>
      <c r="N8" s="66">
        <v>5.0511697446704397E-2</v>
      </c>
      <c r="O8" s="65">
        <v>1.8337999999999997</v>
      </c>
      <c r="P8" s="66">
        <v>0.24214232439447397</v>
      </c>
      <c r="Q8" s="65">
        <v>4.0902500000000002</v>
      </c>
      <c r="R8" s="66">
        <v>0.28124457889512244</v>
      </c>
      <c r="S8" s="65">
        <v>5.82</v>
      </c>
      <c r="T8" s="66">
        <v>0.36898872825459944</v>
      </c>
      <c r="U8" s="65">
        <v>2.1817500000000001</v>
      </c>
      <c r="V8" s="66">
        <v>0.23249105811893245</v>
      </c>
      <c r="W8" s="65">
        <v>1.95E-2</v>
      </c>
      <c r="X8" s="66">
        <v>1.8602489929548334E-2</v>
      </c>
      <c r="Y8" s="65">
        <v>2.4749999999999998E-2</v>
      </c>
      <c r="Z8" s="66">
        <v>2.0890378041980052E-2</v>
      </c>
      <c r="AA8" s="65">
        <v>86.74260000000001</v>
      </c>
      <c r="AB8" s="66">
        <v>0.56807638478233535</v>
      </c>
      <c r="AC8" s="20">
        <v>0.11826717399802522</v>
      </c>
      <c r="AD8" s="20">
        <v>0.79984450512396066</v>
      </c>
      <c r="AE8" s="20">
        <v>0.77160375056170327</v>
      </c>
    </row>
    <row r="9" spans="1:31">
      <c r="A9" s="64" t="s">
        <v>156</v>
      </c>
      <c r="B9" s="63">
        <v>15</v>
      </c>
      <c r="C9" s="63">
        <v>1000</v>
      </c>
      <c r="D9" s="63">
        <v>2</v>
      </c>
      <c r="E9" s="65">
        <v>55.828399999999995</v>
      </c>
      <c r="F9" s="66">
        <v>0.35110250843389312</v>
      </c>
      <c r="G9" s="65">
        <v>0.18679999999999999</v>
      </c>
      <c r="H9" s="66">
        <v>3.9555024965230438E-2</v>
      </c>
      <c r="I9" s="65">
        <v>17.166733333333337</v>
      </c>
      <c r="J9" s="66">
        <v>0.13375215174059119</v>
      </c>
      <c r="K9" s="65">
        <v>2.7143333333333333</v>
      </c>
      <c r="L9" s="66">
        <v>0.14665443671953399</v>
      </c>
      <c r="M9" s="65">
        <v>0.30946666666666661</v>
      </c>
      <c r="N9" s="66">
        <v>4.2823335872373594E-2</v>
      </c>
      <c r="O9" s="65">
        <v>2.3927999999999998</v>
      </c>
      <c r="P9" s="66">
        <v>0.13151762510890214</v>
      </c>
      <c r="Q9" s="65">
        <v>4.4924666666666671</v>
      </c>
      <c r="R9" s="66">
        <v>0.11537384369745089</v>
      </c>
      <c r="S9" s="65">
        <v>5.47</v>
      </c>
      <c r="T9" s="66">
        <v>7.3576846772285515E-2</v>
      </c>
      <c r="U9" s="65">
        <v>2.1291999999999995</v>
      </c>
      <c r="V9" s="66">
        <v>9.6546213952549309E-2</v>
      </c>
      <c r="W9" s="65">
        <v>2.92E-2</v>
      </c>
      <c r="X9" s="66">
        <v>2.7266410523887129E-2</v>
      </c>
      <c r="Y9" s="65">
        <v>2.2400000000000007E-2</v>
      </c>
      <c r="Z9" s="66">
        <v>1.6927576824308222E-2</v>
      </c>
      <c r="AA9" s="65">
        <v>86.231666666666655</v>
      </c>
      <c r="AB9" s="66">
        <v>0.50707447560444674</v>
      </c>
      <c r="AC9" s="20">
        <v>0.12910602673003879</v>
      </c>
      <c r="AD9" s="20">
        <v>0.8195966157461696</v>
      </c>
      <c r="AE9" s="20">
        <v>0.79175399431447113</v>
      </c>
    </row>
    <row r="10" spans="1:31">
      <c r="A10" s="64" t="s">
        <v>157</v>
      </c>
      <c r="B10" s="63">
        <v>24</v>
      </c>
      <c r="C10" s="63">
        <v>900</v>
      </c>
      <c r="D10" s="63">
        <v>2</v>
      </c>
      <c r="E10" s="65">
        <v>59.827041666666695</v>
      </c>
      <c r="F10" s="66">
        <v>0.61433205007847469</v>
      </c>
      <c r="G10" s="65">
        <v>8.9708333333333334E-2</v>
      </c>
      <c r="H10" s="66">
        <v>2.6838452567759657E-2</v>
      </c>
      <c r="I10" s="65">
        <v>17.0245</v>
      </c>
      <c r="J10" s="66">
        <v>0.40069157606622424</v>
      </c>
      <c r="K10" s="65">
        <v>1.369791666666667</v>
      </c>
      <c r="L10" s="66">
        <v>0.24754217544327162</v>
      </c>
      <c r="M10" s="65">
        <v>0.18495833333333331</v>
      </c>
      <c r="N10" s="66">
        <v>3.0699779303365995E-2</v>
      </c>
      <c r="O10" s="65">
        <v>0.99579166666666674</v>
      </c>
      <c r="P10" s="66">
        <v>0.25631552891371678</v>
      </c>
      <c r="Q10" s="65">
        <v>3.4320416666666667</v>
      </c>
      <c r="R10" s="66">
        <v>0.18002837437390287</v>
      </c>
      <c r="S10" s="65">
        <v>4.5</v>
      </c>
      <c r="T10" s="66">
        <v>0.18251455669561673</v>
      </c>
      <c r="U10" s="65">
        <v>1.8928333333333336</v>
      </c>
      <c r="V10" s="66">
        <v>7.1043566955756768E-2</v>
      </c>
      <c r="W10" s="65">
        <v>1.9666666666666666E-2</v>
      </c>
      <c r="X10" s="66">
        <v>2.5706819712094781E-2</v>
      </c>
      <c r="Y10" s="65">
        <v>4.6250000000000006E-3</v>
      </c>
      <c r="Z10" s="66">
        <v>6.768292444087773E-3</v>
      </c>
      <c r="AA10" s="65">
        <v>85.851499999999987</v>
      </c>
      <c r="AB10" s="66">
        <v>0.62216389564445007</v>
      </c>
      <c r="AC10" s="20">
        <v>4.1721157185641289E-2</v>
      </c>
      <c r="AD10" s="20">
        <v>0.85810353669003026</v>
      </c>
      <c r="AE10" s="20">
        <v>0.81606221969438031</v>
      </c>
    </row>
    <row r="11" spans="1:31">
      <c r="A11" s="64" t="s">
        <v>158</v>
      </c>
      <c r="B11" s="63">
        <v>12</v>
      </c>
      <c r="C11" s="63">
        <v>900</v>
      </c>
      <c r="D11" s="63">
        <v>2</v>
      </c>
      <c r="E11" s="65">
        <v>60.258333333333347</v>
      </c>
      <c r="F11" s="66">
        <v>0.41673434601855847</v>
      </c>
      <c r="G11" s="65">
        <v>0.11174999999999997</v>
      </c>
      <c r="H11" s="66">
        <v>2.0432260587788055E-2</v>
      </c>
      <c r="I11" s="65">
        <v>16.591833333333334</v>
      </c>
      <c r="J11" s="66">
        <v>0.18099263336758584</v>
      </c>
      <c r="K11" s="65">
        <v>1.3885833333333337</v>
      </c>
      <c r="L11" s="66">
        <v>0.13203750041238857</v>
      </c>
      <c r="M11" s="65">
        <v>0.18991666666666665</v>
      </c>
      <c r="N11" s="66">
        <v>4.2229800622381221E-2</v>
      </c>
      <c r="O11" s="65">
        <v>1.2184999999999999</v>
      </c>
      <c r="P11" s="66">
        <v>0.24338764441636351</v>
      </c>
      <c r="Q11" s="65">
        <v>3.5452499999999998</v>
      </c>
      <c r="R11" s="66">
        <v>0.12458522092418213</v>
      </c>
      <c r="S11" s="65">
        <v>5.84</v>
      </c>
      <c r="T11" s="66">
        <v>0.1765944678086086</v>
      </c>
      <c r="U11" s="65">
        <v>2.1659999999999999</v>
      </c>
      <c r="V11" s="66">
        <v>0.16445225889158674</v>
      </c>
      <c r="W11" s="65">
        <v>2.0750000000000001E-2</v>
      </c>
      <c r="X11" s="66">
        <v>2.3437053026040929E-2</v>
      </c>
      <c r="Y11" s="65">
        <v>1.6583333333333335E-2</v>
      </c>
      <c r="Z11" s="66">
        <v>1.83919860677185E-2</v>
      </c>
      <c r="AA11" s="65">
        <v>86.552666666666696</v>
      </c>
      <c r="AB11" s="66">
        <v>0.60239964586089501</v>
      </c>
      <c r="AC11" s="20">
        <v>6.6075716992739508E-2</v>
      </c>
      <c r="AD11" s="20">
        <v>0.85810353669003026</v>
      </c>
      <c r="AE11" s="20">
        <v>0.8373497726459791</v>
      </c>
    </row>
    <row r="12" spans="1:31">
      <c r="A12" s="62" t="s">
        <v>159</v>
      </c>
      <c r="B12" s="63">
        <v>12</v>
      </c>
      <c r="C12" s="63">
        <v>1100</v>
      </c>
      <c r="D12" s="63">
        <v>1</v>
      </c>
      <c r="E12" s="67">
        <v>47.161250000000003</v>
      </c>
      <c r="F12" s="68">
        <v>0.42373021541370542</v>
      </c>
      <c r="G12" s="67">
        <v>0.4217499999999999</v>
      </c>
      <c r="H12" s="68">
        <v>2.7072713535621403E-2</v>
      </c>
      <c r="I12" s="67">
        <v>14.593000000000002</v>
      </c>
      <c r="J12" s="68">
        <v>0.24984940919027088</v>
      </c>
      <c r="K12" s="67">
        <v>5.3776666666666664</v>
      </c>
      <c r="L12" s="68">
        <v>0.18967260468949368</v>
      </c>
      <c r="M12" s="67">
        <v>0.76908333333333323</v>
      </c>
      <c r="N12" s="68">
        <v>2.2313706889522326E-2</v>
      </c>
      <c r="O12" s="67">
        <v>5.4218333333333328</v>
      </c>
      <c r="P12" s="68">
        <v>0.27348752118227304</v>
      </c>
      <c r="Q12" s="67">
        <v>8.148083333333334</v>
      </c>
      <c r="R12" s="68">
        <v>0.23912091210527908</v>
      </c>
      <c r="S12" s="67">
        <v>3.51</v>
      </c>
      <c r="T12" s="68">
        <v>0.17861408797808317</v>
      </c>
      <c r="U12" s="67">
        <v>1.1220833333333335</v>
      </c>
      <c r="V12" s="68">
        <v>8.7719033213315714E-2</v>
      </c>
      <c r="W12" s="67">
        <v>1.6E-2</v>
      </c>
      <c r="X12" s="68">
        <v>1.4109957799047773E-2</v>
      </c>
      <c r="Y12" s="67">
        <v>1.4749999999999999E-2</v>
      </c>
      <c r="Z12" s="68">
        <v>1.123407964430311E-2</v>
      </c>
      <c r="AA12" s="67">
        <v>85.648416666666648</v>
      </c>
      <c r="AB12" s="68">
        <v>0.41981780860778445</v>
      </c>
      <c r="AC12" s="20">
        <v>0.37788581980962022</v>
      </c>
      <c r="AD12" s="20">
        <v>0.79661840318243415</v>
      </c>
      <c r="AE12" s="20">
        <v>0.78921762351711644</v>
      </c>
    </row>
    <row r="13" spans="1:31">
      <c r="A13" s="64" t="s">
        <v>160</v>
      </c>
      <c r="B13" s="63">
        <v>15</v>
      </c>
      <c r="C13" s="63">
        <v>1050</v>
      </c>
      <c r="D13" s="63">
        <v>1</v>
      </c>
      <c r="E13" s="65">
        <v>49.454866666666661</v>
      </c>
      <c r="F13" s="66">
        <v>0.4013263486182263</v>
      </c>
      <c r="G13" s="65">
        <v>0.46</v>
      </c>
      <c r="H13" s="66">
        <v>1.7992061741620543E-2</v>
      </c>
      <c r="I13" s="65">
        <v>15.840599999999998</v>
      </c>
      <c r="J13" s="66">
        <v>0.19594926457048623</v>
      </c>
      <c r="K13" s="65">
        <v>4.9588666666666672</v>
      </c>
      <c r="L13" s="66">
        <v>0.21006661075092586</v>
      </c>
      <c r="M13" s="65">
        <v>0.66733333333333333</v>
      </c>
      <c r="N13" s="66">
        <v>5.3035926727167927E-2</v>
      </c>
      <c r="O13" s="65">
        <v>5.5760666666666667</v>
      </c>
      <c r="P13" s="66">
        <v>0.28962622875173494</v>
      </c>
      <c r="Q13" s="65">
        <v>8.7187333333333346</v>
      </c>
      <c r="R13" s="66">
        <v>0.2793485960144389</v>
      </c>
      <c r="S13" s="65">
        <v>3.7</v>
      </c>
      <c r="T13" s="66">
        <v>0.12841643567854136</v>
      </c>
      <c r="U13" s="65">
        <v>1.0920666666666667</v>
      </c>
      <c r="V13" s="66">
        <v>8.5107886714172284E-2</v>
      </c>
      <c r="W13" s="65">
        <v>1.9333333333333334E-2</v>
      </c>
      <c r="X13" s="66">
        <v>2.0077231833478388E-2</v>
      </c>
      <c r="Y13" s="65">
        <v>2.1266666666666666E-2</v>
      </c>
      <c r="Z13" s="66">
        <v>1.7330677452205404E-2</v>
      </c>
      <c r="AA13" s="65">
        <v>88.253400000000013</v>
      </c>
      <c r="AB13" s="66">
        <v>0.61577196614145568</v>
      </c>
      <c r="AC13" s="20">
        <v>0.36486818324321835</v>
      </c>
      <c r="AD13" s="20">
        <v>0.81546859510050507</v>
      </c>
      <c r="AE13" s="20">
        <v>0.80910410170375069</v>
      </c>
    </row>
    <row r="14" spans="1:31">
      <c r="A14" s="64" t="s">
        <v>161</v>
      </c>
      <c r="B14" s="63">
        <v>17</v>
      </c>
      <c r="C14" s="63">
        <v>1000</v>
      </c>
      <c r="D14" s="63">
        <v>1</v>
      </c>
      <c r="E14" s="65">
        <v>49.854999999999997</v>
      </c>
      <c r="F14" s="69">
        <v>0.61410799131748683</v>
      </c>
      <c r="G14" s="65">
        <v>0.36694117647058827</v>
      </c>
      <c r="H14" s="69">
        <v>1.9616544637866579E-2</v>
      </c>
      <c r="I14" s="65">
        <v>16.432764705882352</v>
      </c>
      <c r="J14" s="69">
        <v>0.4583480568045103</v>
      </c>
      <c r="K14" s="65">
        <v>4.1844705882352926</v>
      </c>
      <c r="L14" s="69">
        <v>0.16846294757566826</v>
      </c>
      <c r="M14" s="65">
        <v>0.76058823529411779</v>
      </c>
      <c r="N14" s="69">
        <v>5.3233047563906906E-2</v>
      </c>
      <c r="O14" s="65">
        <v>5.0511764705882349</v>
      </c>
      <c r="P14" s="69">
        <v>0.45075980789303377</v>
      </c>
      <c r="Q14" s="65">
        <v>7.7203529411764711</v>
      </c>
      <c r="R14" s="69">
        <v>0.28300661237338398</v>
      </c>
      <c r="S14" s="65">
        <v>4.0199999999999996</v>
      </c>
      <c r="T14" s="69">
        <v>0.14327934459731209</v>
      </c>
      <c r="U14" s="65">
        <v>1.1685882352941175</v>
      </c>
      <c r="V14" s="69">
        <v>0.14482707741628167</v>
      </c>
      <c r="W14" s="65">
        <v>2.2470588235294121E-2</v>
      </c>
      <c r="X14" s="69">
        <v>2.6479042767486007E-2</v>
      </c>
      <c r="Y14" s="65">
        <v>1.552941176470588E-2</v>
      </c>
      <c r="Z14" s="69">
        <v>1.5104294286141046E-2</v>
      </c>
      <c r="AA14" s="65">
        <v>87.202176470588242</v>
      </c>
      <c r="AB14" s="69">
        <v>0.93187883032708085</v>
      </c>
      <c r="AC14" s="20">
        <v>0.30996429033328532</v>
      </c>
      <c r="AD14" s="20">
        <v>0.83411606437185049</v>
      </c>
      <c r="AE14" s="20">
        <v>0.82550864343893271</v>
      </c>
    </row>
    <row r="15" spans="1:31">
      <c r="A15" s="64" t="s">
        <v>162</v>
      </c>
      <c r="B15" s="63">
        <v>20</v>
      </c>
      <c r="C15" s="63">
        <v>1000</v>
      </c>
      <c r="D15" s="63">
        <v>1</v>
      </c>
      <c r="E15" s="65">
        <v>54.378049999999995</v>
      </c>
      <c r="F15" s="66">
        <v>0.67728913789886602</v>
      </c>
      <c r="G15" s="65">
        <v>0.1588</v>
      </c>
      <c r="H15" s="66">
        <v>4.243707415878116E-2</v>
      </c>
      <c r="I15" s="65">
        <v>18.0288</v>
      </c>
      <c r="J15" s="66">
        <v>0.2036823119726556</v>
      </c>
      <c r="K15" s="65">
        <v>2.8050999999999999</v>
      </c>
      <c r="L15" s="66">
        <v>0.23361639722551919</v>
      </c>
      <c r="M15" s="65">
        <v>0.70749999999999991</v>
      </c>
      <c r="N15" s="66">
        <v>7.0278768224534882E-2</v>
      </c>
      <c r="O15" s="65">
        <v>1.8687500000000008</v>
      </c>
      <c r="P15" s="66">
        <v>0.79530000132356393</v>
      </c>
      <c r="Q15" s="65">
        <v>6.263399999999999</v>
      </c>
      <c r="R15" s="66">
        <v>0.22060810692743194</v>
      </c>
      <c r="S15" s="65">
        <v>4.68</v>
      </c>
      <c r="T15" s="66">
        <v>8.063294024548269E-2</v>
      </c>
      <c r="U15" s="65">
        <v>1.40435</v>
      </c>
      <c r="V15" s="66">
        <v>0.11829680558039729</v>
      </c>
      <c r="W15" s="65">
        <v>2.1600000000000001E-2</v>
      </c>
      <c r="X15" s="66">
        <v>2.0092941939633274E-2</v>
      </c>
      <c r="Y15" s="65">
        <v>1.5799999999999998E-2</v>
      </c>
      <c r="Z15" s="66">
        <v>1.4648872778620564E-2</v>
      </c>
      <c r="AA15" s="65">
        <v>86.526899999999998</v>
      </c>
      <c r="AB15" s="66">
        <v>0.67223467863380404</v>
      </c>
      <c r="AC15" s="20">
        <v>0.1192549233758271</v>
      </c>
      <c r="AD15" s="20">
        <v>0.83411606437185049</v>
      </c>
      <c r="AE15" s="20">
        <v>0.82022371583570286</v>
      </c>
    </row>
    <row r="16" spans="1:31">
      <c r="A16" s="64" t="s">
        <v>163</v>
      </c>
      <c r="B16" s="63">
        <v>20</v>
      </c>
      <c r="C16" s="63">
        <v>1000</v>
      </c>
      <c r="D16" s="63">
        <v>1</v>
      </c>
      <c r="E16" s="65">
        <v>55.039599999999993</v>
      </c>
      <c r="F16" s="66">
        <v>0.21589066433583642</v>
      </c>
      <c r="G16" s="65">
        <v>0.14995</v>
      </c>
      <c r="H16" s="66">
        <v>3.8560239953391896E-2</v>
      </c>
      <c r="I16" s="65">
        <v>18.1465</v>
      </c>
      <c r="J16" s="66">
        <v>0.15882347035889258</v>
      </c>
      <c r="K16" s="65">
        <v>2.8484000000000003</v>
      </c>
      <c r="L16" s="66">
        <v>0.12256401120273959</v>
      </c>
      <c r="M16" s="65">
        <v>0.70705000000000007</v>
      </c>
      <c r="N16" s="66">
        <v>6.0936960523927802E-2</v>
      </c>
      <c r="O16" s="65">
        <v>2.8237000000000001</v>
      </c>
      <c r="P16" s="66">
        <v>7.7106283449330029E-2</v>
      </c>
      <c r="Q16" s="65">
        <v>6.1184999999999992</v>
      </c>
      <c r="R16" s="66">
        <v>0.10779097706599614</v>
      </c>
      <c r="S16" s="65">
        <v>4.76</v>
      </c>
      <c r="T16" s="66">
        <v>0.13078277489993212</v>
      </c>
      <c r="U16" s="65">
        <v>1.5344499999999999</v>
      </c>
      <c r="V16" s="66">
        <v>5.8364981389798988E-2</v>
      </c>
      <c r="W16" s="65">
        <v>2.4E-2</v>
      </c>
      <c r="X16" s="66">
        <v>2.4719478788577789E-2</v>
      </c>
      <c r="Y16" s="65">
        <v>1.9849999999999996E-2</v>
      </c>
      <c r="Z16" s="66">
        <v>1.7116550931466128E-2</v>
      </c>
      <c r="AA16" s="65">
        <v>88.749350000000021</v>
      </c>
      <c r="AB16" s="66">
        <v>0.4027593345646337</v>
      </c>
      <c r="AC16" s="20">
        <v>0.15249829323059227</v>
      </c>
      <c r="AD16" s="20">
        <v>0.83411606437185049</v>
      </c>
      <c r="AE16" s="20">
        <v>0.81901395899805685</v>
      </c>
    </row>
    <row r="17" spans="1:31">
      <c r="A17" s="64" t="s">
        <v>164</v>
      </c>
      <c r="B17" s="63">
        <v>20</v>
      </c>
      <c r="C17" s="63">
        <v>1000</v>
      </c>
      <c r="D17" s="63">
        <v>1</v>
      </c>
      <c r="E17" s="65">
        <v>57.989999999999995</v>
      </c>
      <c r="F17" s="69">
        <v>0.39362164574626651</v>
      </c>
      <c r="G17" s="65">
        <v>0.1135</v>
      </c>
      <c r="H17" s="69">
        <v>2.997103865225122E-2</v>
      </c>
      <c r="I17" s="65">
        <v>18.475099999999998</v>
      </c>
      <c r="J17" s="69">
        <v>0.16741121763332859</v>
      </c>
      <c r="K17" s="65">
        <v>2.4464499999999996</v>
      </c>
      <c r="L17" s="69">
        <v>0.11820120001171955</v>
      </c>
      <c r="M17" s="65">
        <v>0.72064999999999979</v>
      </c>
      <c r="N17" s="69">
        <v>8.9690857951077355E-2</v>
      </c>
      <c r="O17" s="65">
        <v>2.1942999999999993</v>
      </c>
      <c r="P17" s="69">
        <v>5.2371245626021287E-2</v>
      </c>
      <c r="Q17" s="65">
        <v>5.1212</v>
      </c>
      <c r="R17" s="69">
        <v>0.1480855371594049</v>
      </c>
      <c r="S17" s="65">
        <v>5.22</v>
      </c>
      <c r="T17" s="69">
        <v>0.1346766497949812</v>
      </c>
      <c r="U17" s="65">
        <v>2.0789499999999999</v>
      </c>
      <c r="V17" s="69">
        <v>3.8631150506730765E-2</v>
      </c>
      <c r="W17" s="65">
        <v>2.4650000000000002E-2</v>
      </c>
      <c r="X17" s="69">
        <v>2.7853517211523422E-2</v>
      </c>
      <c r="Y17" s="65">
        <v>1.8550000000000001E-2</v>
      </c>
      <c r="Z17" s="69">
        <v>1.628843632442159E-2</v>
      </c>
      <c r="AA17" s="65">
        <v>92.053650000000019</v>
      </c>
      <c r="AB17" s="69">
        <v>0.31474321613858885</v>
      </c>
      <c r="AC17" s="20">
        <v>0.11415177267519905</v>
      </c>
      <c r="AD17" s="20">
        <v>0.83411606437185049</v>
      </c>
      <c r="AE17" s="20">
        <v>0.81922746864547591</v>
      </c>
    </row>
    <row r="18" spans="1:31" ht="15" thickBot="1">
      <c r="A18" s="70" t="s">
        <v>165</v>
      </c>
      <c r="B18" s="71">
        <v>20</v>
      </c>
      <c r="C18" s="71">
        <v>900</v>
      </c>
      <c r="D18" s="71">
        <v>1</v>
      </c>
      <c r="E18" s="72">
        <v>56.773849999999996</v>
      </c>
      <c r="F18" s="73">
        <v>0.43625008218970718</v>
      </c>
      <c r="G18" s="72">
        <v>0.12569999999999998</v>
      </c>
      <c r="H18" s="73">
        <v>3.6675102697807695E-2</v>
      </c>
      <c r="I18" s="72">
        <v>17.92915</v>
      </c>
      <c r="J18" s="73">
        <v>0.35478433404564264</v>
      </c>
      <c r="K18" s="72">
        <v>1.6446499999999999</v>
      </c>
      <c r="L18" s="73">
        <v>0.11614975587350018</v>
      </c>
      <c r="M18" s="72">
        <v>0.60145000000000004</v>
      </c>
      <c r="N18" s="73">
        <v>5.069669874023254E-2</v>
      </c>
      <c r="O18" s="72">
        <v>1.2289500000000002</v>
      </c>
      <c r="P18" s="73">
        <v>0.3515534660242785</v>
      </c>
      <c r="Q18" s="72">
        <v>5.6943999999999999</v>
      </c>
      <c r="R18" s="73">
        <v>0.11251825582871804</v>
      </c>
      <c r="S18" s="72">
        <v>4.8</v>
      </c>
      <c r="T18" s="73">
        <v>9.8802887236739231E-2</v>
      </c>
      <c r="U18" s="72">
        <v>1.3886000000000001</v>
      </c>
      <c r="V18" s="73">
        <v>5.6820492967349659E-2</v>
      </c>
      <c r="W18" s="72">
        <v>1.745E-2</v>
      </c>
      <c r="X18" s="73">
        <v>2.215846042533309E-2</v>
      </c>
      <c r="Y18" s="72">
        <v>2.0200000000000003E-2</v>
      </c>
      <c r="Z18" s="73">
        <v>2.0327839349807423E-2</v>
      </c>
      <c r="AA18" s="72">
        <v>86.063699999999983</v>
      </c>
      <c r="AB18" s="73">
        <v>0.45066081305240147</v>
      </c>
      <c r="AC18" s="74">
        <v>8.2039353127512094E-2</v>
      </c>
      <c r="AD18" s="74">
        <v>0.87023120944996835</v>
      </c>
      <c r="AE18" s="74">
        <v>0.85912605188243307</v>
      </c>
    </row>
    <row r="19" spans="1:31" ht="18">
      <c r="A19" s="31" t="s">
        <v>277</v>
      </c>
    </row>
    <row r="20" spans="1:31" ht="18">
      <c r="A20" s="31" t="s">
        <v>166</v>
      </c>
    </row>
    <row r="21" spans="1:31" ht="18">
      <c r="A21" s="31" t="s">
        <v>182</v>
      </c>
    </row>
    <row r="24" spans="1:31">
      <c r="A24" s="30" t="s">
        <v>310</v>
      </c>
      <c r="G24" s="1"/>
      <c r="I24" s="1"/>
      <c r="K24" s="1"/>
      <c r="L24" s="13"/>
      <c r="M24" s="1"/>
      <c r="O24" s="1"/>
      <c r="Q24" s="1"/>
      <c r="S24" s="1"/>
      <c r="U24" s="1"/>
      <c r="W24" s="1"/>
      <c r="Y24" s="1"/>
      <c r="AA24" s="1"/>
    </row>
    <row r="25" spans="1:31" ht="15" thickBot="1">
      <c r="A25" s="80"/>
      <c r="B25" s="80"/>
      <c r="C25" s="80"/>
      <c r="D25" s="80"/>
      <c r="E25" s="80"/>
      <c r="F25" s="80"/>
      <c r="G25" s="82"/>
      <c r="H25" s="80"/>
      <c r="I25" s="82"/>
      <c r="J25" s="80"/>
      <c r="K25" s="82"/>
      <c r="L25" s="17"/>
      <c r="M25" s="82"/>
      <c r="N25" s="80"/>
      <c r="O25" s="82"/>
      <c r="P25" s="80"/>
      <c r="Q25" s="82"/>
      <c r="R25" s="80"/>
      <c r="S25" s="82"/>
      <c r="T25" s="80"/>
      <c r="U25" s="82"/>
      <c r="V25" s="80"/>
      <c r="W25" s="82"/>
      <c r="X25" s="80"/>
      <c r="Y25" s="82"/>
      <c r="Z25" s="80"/>
      <c r="AA25" s="82"/>
      <c r="AB25" s="80"/>
      <c r="AC25" s="80"/>
      <c r="AD25" s="80"/>
      <c r="AE25" s="80"/>
    </row>
    <row r="26" spans="1:31" ht="17.25">
      <c r="A26" s="62" t="s">
        <v>47</v>
      </c>
      <c r="B26" s="63" t="s">
        <v>55</v>
      </c>
      <c r="C26" s="63" t="s">
        <v>70</v>
      </c>
      <c r="D26" s="63" t="s">
        <v>170</v>
      </c>
      <c r="E26" s="77" t="s">
        <v>298</v>
      </c>
      <c r="F26" s="16"/>
      <c r="G26" s="77" t="s">
        <v>299</v>
      </c>
      <c r="H26" s="16"/>
      <c r="I26" s="77" t="s">
        <v>300</v>
      </c>
      <c r="J26" s="16"/>
      <c r="K26" s="77" t="s">
        <v>147</v>
      </c>
      <c r="L26" s="16"/>
      <c r="M26" s="77" t="s">
        <v>148</v>
      </c>
      <c r="N26" s="16"/>
      <c r="O26" s="77" t="s">
        <v>149</v>
      </c>
      <c r="P26" s="16"/>
      <c r="Q26" s="77" t="s">
        <v>150</v>
      </c>
      <c r="R26" s="16"/>
      <c r="S26" s="77" t="s">
        <v>301</v>
      </c>
      <c r="T26" s="16"/>
      <c r="U26" s="77" t="s">
        <v>302</v>
      </c>
      <c r="V26" s="16"/>
      <c r="W26" s="77" t="s">
        <v>303</v>
      </c>
      <c r="X26" s="40"/>
      <c r="Y26" s="63" t="s">
        <v>151</v>
      </c>
      <c r="Z26" s="40"/>
      <c r="AA26" s="63" t="s">
        <v>61</v>
      </c>
      <c r="AB26" s="40"/>
      <c r="AC26" s="83" t="s">
        <v>56</v>
      </c>
      <c r="AD26" s="211" t="s">
        <v>171</v>
      </c>
      <c r="AE26" s="210"/>
    </row>
    <row r="27" spans="1:31" ht="15" thickBot="1">
      <c r="A27" s="70"/>
      <c r="B27" s="71"/>
      <c r="C27" s="6"/>
      <c r="D27" s="6"/>
      <c r="E27" s="81" t="s">
        <v>152</v>
      </c>
      <c r="F27" s="81" t="s">
        <v>153</v>
      </c>
      <c r="G27" s="81" t="s">
        <v>152</v>
      </c>
      <c r="H27" s="81" t="s">
        <v>153</v>
      </c>
      <c r="I27" s="81" t="s">
        <v>152</v>
      </c>
      <c r="J27" s="81" t="s">
        <v>153</v>
      </c>
      <c r="K27" s="81" t="s">
        <v>152</v>
      </c>
      <c r="L27" s="81" t="s">
        <v>153</v>
      </c>
      <c r="M27" s="81" t="s">
        <v>152</v>
      </c>
      <c r="N27" s="81" t="s">
        <v>153</v>
      </c>
      <c r="O27" s="81" t="s">
        <v>152</v>
      </c>
      <c r="P27" s="81" t="s">
        <v>153</v>
      </c>
      <c r="Q27" s="81" t="s">
        <v>152</v>
      </c>
      <c r="R27" s="81" t="s">
        <v>153</v>
      </c>
      <c r="S27" s="81" t="s">
        <v>152</v>
      </c>
      <c r="T27" s="81" t="s">
        <v>153</v>
      </c>
      <c r="U27" s="81" t="s">
        <v>152</v>
      </c>
      <c r="V27" s="81" t="s">
        <v>153</v>
      </c>
      <c r="W27" s="81" t="s">
        <v>152</v>
      </c>
      <c r="X27" s="81" t="s">
        <v>153</v>
      </c>
      <c r="Y27" s="81" t="s">
        <v>152</v>
      </c>
      <c r="Z27" s="81" t="s">
        <v>153</v>
      </c>
      <c r="AA27" s="81" t="s">
        <v>152</v>
      </c>
      <c r="AB27" s="81" t="s">
        <v>153</v>
      </c>
      <c r="AC27" s="6"/>
      <c r="AD27" s="212"/>
      <c r="AE27" s="214"/>
    </row>
    <row r="28" spans="1:31" ht="18.75">
      <c r="A28" s="64" t="s">
        <v>154</v>
      </c>
      <c r="B28" s="63">
        <v>22</v>
      </c>
      <c r="C28" s="63">
        <v>1100</v>
      </c>
      <c r="D28" s="63">
        <v>2</v>
      </c>
      <c r="E28" s="65">
        <v>47.738772727272732</v>
      </c>
      <c r="F28" s="66">
        <v>0.50302143586040593</v>
      </c>
      <c r="G28" s="65">
        <v>0.2690909090909091</v>
      </c>
      <c r="H28" s="66">
        <v>6.2941324975014618E-2</v>
      </c>
      <c r="I28" s="65">
        <v>11.620909090909091</v>
      </c>
      <c r="J28" s="66">
        <v>0.74328645436786556</v>
      </c>
      <c r="K28" s="65">
        <v>8.6890454545454574</v>
      </c>
      <c r="L28" s="69">
        <v>0.24048353617000731</v>
      </c>
      <c r="M28" s="65">
        <v>0.7703181818181819</v>
      </c>
      <c r="N28" s="66">
        <v>0.15102266823343449</v>
      </c>
      <c r="O28" s="65">
        <v>10.639636363636361</v>
      </c>
      <c r="P28" s="66">
        <v>0.7462693593535491</v>
      </c>
      <c r="Q28" s="65">
        <v>17.408954545454545</v>
      </c>
      <c r="R28" s="66">
        <v>0.55795489468429627</v>
      </c>
      <c r="S28" s="65">
        <v>2.528772727272727</v>
      </c>
      <c r="T28" s="66">
        <v>0.31857329751164754</v>
      </c>
      <c r="U28" s="65">
        <v>3.7681818181818198E-2</v>
      </c>
      <c r="V28" s="66">
        <v>1.9450514410228582E-2</v>
      </c>
      <c r="W28" s="65">
        <v>0.40168181818181825</v>
      </c>
      <c r="X28" s="66">
        <v>7.7452527004571683E-2</v>
      </c>
      <c r="Y28" s="65">
        <v>0.19054545454545455</v>
      </c>
      <c r="Z28" s="66">
        <v>5.8452037540539924E-2</v>
      </c>
      <c r="AA28" s="65">
        <v>100.29559090909092</v>
      </c>
      <c r="AB28" s="66">
        <v>0.50687498778964435</v>
      </c>
      <c r="AC28" s="20">
        <f>(O28/40)/(O28/40+K28/72)</f>
        <v>0.6878978645480095</v>
      </c>
      <c r="AD28" s="209" t="s">
        <v>172</v>
      </c>
      <c r="AE28" s="210"/>
    </row>
    <row r="29" spans="1:31" ht="18.75">
      <c r="A29" s="64" t="s">
        <v>155</v>
      </c>
      <c r="B29" s="63">
        <v>13</v>
      </c>
      <c r="C29" s="63">
        <v>1050</v>
      </c>
      <c r="D29" s="63">
        <v>2</v>
      </c>
      <c r="E29" s="65">
        <v>48.239384615384616</v>
      </c>
      <c r="F29" s="66">
        <v>0.49498359206165193</v>
      </c>
      <c r="G29" s="65">
        <v>0.23623076923076927</v>
      </c>
      <c r="H29" s="66">
        <v>4.770771049867744E-2</v>
      </c>
      <c r="I29" s="65">
        <v>11.727000000000002</v>
      </c>
      <c r="J29" s="66">
        <v>1.1658516200614892</v>
      </c>
      <c r="K29" s="65">
        <v>8.2980769230769216</v>
      </c>
      <c r="L29" s="69">
        <v>0.40853059076370724</v>
      </c>
      <c r="M29" s="65">
        <v>0.73646153846153828</v>
      </c>
      <c r="N29" s="66">
        <v>0.1644863800768</v>
      </c>
      <c r="O29" s="65">
        <v>10.33076923076923</v>
      </c>
      <c r="P29" s="66">
        <v>1.2228390568567908</v>
      </c>
      <c r="Q29" s="65">
        <v>17.471384615384615</v>
      </c>
      <c r="R29" s="66">
        <v>0.6135281219392118</v>
      </c>
      <c r="S29" s="65">
        <v>2.7429999999999999</v>
      </c>
      <c r="T29" s="66">
        <v>0.54390302444461636</v>
      </c>
      <c r="U29" s="65">
        <v>2.9000000000000008E-2</v>
      </c>
      <c r="V29" s="66">
        <v>1.3441230102437279E-2</v>
      </c>
      <c r="W29" s="65">
        <v>0.33269230769230773</v>
      </c>
      <c r="X29" s="66">
        <v>8.5866548216194702E-2</v>
      </c>
      <c r="Y29" s="65">
        <v>0.16584615384615381</v>
      </c>
      <c r="Z29" s="66">
        <v>3.0325583681786481E-2</v>
      </c>
      <c r="AA29" s="65">
        <v>100.31069230769232</v>
      </c>
      <c r="AB29" s="66">
        <v>0.33099606861093978</v>
      </c>
      <c r="AC29" s="20">
        <f t="shared" ref="AC29:AC37" si="0">(O29/40)/(O29/40+K29/72)</f>
        <v>0.69144630522145789</v>
      </c>
      <c r="AD29" s="209" t="s">
        <v>173</v>
      </c>
      <c r="AE29" s="210"/>
    </row>
    <row r="30" spans="1:31" ht="18.75">
      <c r="A30" s="64" t="s">
        <v>156</v>
      </c>
      <c r="B30" s="63">
        <v>16</v>
      </c>
      <c r="C30" s="63">
        <v>1000</v>
      </c>
      <c r="D30" s="63">
        <v>2</v>
      </c>
      <c r="E30" s="65">
        <v>48.050749999999994</v>
      </c>
      <c r="F30" s="66">
        <v>0.37403235154194897</v>
      </c>
      <c r="G30" s="65">
        <v>0.25231250000000005</v>
      </c>
      <c r="H30" s="66">
        <v>3.4640474881271151E-2</v>
      </c>
      <c r="I30" s="65">
        <v>11.049625000000001</v>
      </c>
      <c r="J30" s="66">
        <v>0.4689794416247548</v>
      </c>
      <c r="K30" s="65">
        <v>7.8255000000000017</v>
      </c>
      <c r="L30" s="69">
        <v>0.38037332538792268</v>
      </c>
      <c r="M30" s="65">
        <v>0.64187499999999986</v>
      </c>
      <c r="N30" s="66">
        <v>6.2848892856862112E-2</v>
      </c>
      <c r="O30" s="65">
        <v>10.871937500000001</v>
      </c>
      <c r="P30" s="66">
        <v>0.27371334610013687</v>
      </c>
      <c r="Q30" s="65">
        <v>18.076875000000001</v>
      </c>
      <c r="R30" s="66">
        <v>0.4077026489980165</v>
      </c>
      <c r="S30" s="65">
        <v>2.5641249999999998</v>
      </c>
      <c r="T30" s="66">
        <v>0.13885045912779689</v>
      </c>
      <c r="U30" s="65">
        <v>3.4625000000000003E-2</v>
      </c>
      <c r="V30" s="66">
        <v>9.555975442971083E-3</v>
      </c>
      <c r="W30" s="65">
        <v>0.32831250000000001</v>
      </c>
      <c r="X30" s="66">
        <v>6.4394325578164685E-2</v>
      </c>
      <c r="Y30" s="65">
        <v>0.17749999999999999</v>
      </c>
      <c r="Z30" s="66">
        <v>4.1567615599967647E-2</v>
      </c>
      <c r="AA30" s="65">
        <v>99.873937499999997</v>
      </c>
      <c r="AB30" s="66">
        <v>0.45665383954004807</v>
      </c>
      <c r="AC30" s="20">
        <f t="shared" si="0"/>
        <v>0.71434555317829584</v>
      </c>
      <c r="AD30" s="209" t="s">
        <v>174</v>
      </c>
      <c r="AE30" s="210"/>
    </row>
    <row r="31" spans="1:31" s="11" customFormat="1" ht="18.75">
      <c r="A31" s="181" t="s">
        <v>207</v>
      </c>
      <c r="B31" s="182">
        <v>10</v>
      </c>
      <c r="C31" s="182">
        <v>900</v>
      </c>
      <c r="D31" s="182">
        <v>2</v>
      </c>
      <c r="E31" s="183">
        <v>46.896100000000004</v>
      </c>
      <c r="F31" s="184">
        <v>1.000075380492224</v>
      </c>
      <c r="G31" s="183">
        <v>0.27750000000000002</v>
      </c>
      <c r="H31" s="184">
        <v>5.4591920444125815E-2</v>
      </c>
      <c r="I31" s="183">
        <v>10.386499999999998</v>
      </c>
      <c r="J31" s="184">
        <v>0.44946393996997513</v>
      </c>
      <c r="K31" s="183">
        <v>7.5759999999999987</v>
      </c>
      <c r="L31" s="185">
        <v>0.76373424697338232</v>
      </c>
      <c r="M31" s="183">
        <v>0.1709</v>
      </c>
      <c r="N31" s="184">
        <v>3.1285246789288297E-2</v>
      </c>
      <c r="O31" s="183">
        <v>9.5431999999999988</v>
      </c>
      <c r="P31" s="184">
        <v>0.41417784693159165</v>
      </c>
      <c r="Q31" s="183">
        <v>17.4285</v>
      </c>
      <c r="R31" s="184">
        <v>0.59090387449134951</v>
      </c>
      <c r="S31" s="183">
        <v>3.0131000000000006</v>
      </c>
      <c r="T31" s="184">
        <v>0.17871669075818175</v>
      </c>
      <c r="U31" s="183">
        <v>1.32E-2</v>
      </c>
      <c r="V31" s="184">
        <v>1.5266521105565166E-2</v>
      </c>
      <c r="W31" s="183">
        <v>0.31040000000000001</v>
      </c>
      <c r="X31" s="184">
        <v>4.0044974715936439E-2</v>
      </c>
      <c r="Y31" s="183">
        <v>7.5999999999999998E-2</v>
      </c>
      <c r="Z31" s="184">
        <v>1.7682382946499781E-2</v>
      </c>
      <c r="AA31" s="183">
        <v>95.691399999999987</v>
      </c>
      <c r="AB31" s="184">
        <v>0.52412004562144432</v>
      </c>
      <c r="AC31" s="186">
        <f t="shared" si="0"/>
        <v>0.69394548545352297</v>
      </c>
      <c r="AD31" s="207" t="s">
        <v>278</v>
      </c>
      <c r="AE31" s="208"/>
    </row>
    <row r="32" spans="1:31" s="11" customFormat="1" ht="18.75">
      <c r="A32" s="181" t="s">
        <v>208</v>
      </c>
      <c r="B32" s="182">
        <v>10</v>
      </c>
      <c r="C32" s="182">
        <v>900</v>
      </c>
      <c r="D32" s="182">
        <v>2</v>
      </c>
      <c r="E32" s="183">
        <v>47.922900000000006</v>
      </c>
      <c r="F32" s="184">
        <v>0.45802897773442808</v>
      </c>
      <c r="G32" s="183">
        <v>0.2581</v>
      </c>
      <c r="H32" s="184">
        <v>2.212816204648627E-2</v>
      </c>
      <c r="I32" s="183">
        <v>10.210999999999999</v>
      </c>
      <c r="J32" s="184">
        <v>0.36797946802625936</v>
      </c>
      <c r="K32" s="183">
        <v>7.1861000000000006</v>
      </c>
      <c r="L32" s="185">
        <v>0.48328446879428877</v>
      </c>
      <c r="M32" s="183">
        <v>0.1482</v>
      </c>
      <c r="N32" s="184">
        <v>4.8202812273881991E-2</v>
      </c>
      <c r="O32" s="183">
        <v>9.6334</v>
      </c>
      <c r="P32" s="184">
        <v>0.31604507414115612</v>
      </c>
      <c r="Q32" s="183">
        <v>17.261499999999998</v>
      </c>
      <c r="R32" s="184">
        <v>0.66311055723092749</v>
      </c>
      <c r="S32" s="183">
        <v>3.2616000000000001</v>
      </c>
      <c r="T32" s="184">
        <v>0.27304993438319419</v>
      </c>
      <c r="U32" s="183">
        <v>2.2800000000000004E-2</v>
      </c>
      <c r="V32" s="184">
        <v>1.4195460933379759E-2</v>
      </c>
      <c r="W32" s="183">
        <v>0.31569999999999998</v>
      </c>
      <c r="X32" s="184">
        <v>4.3533001530128838E-2</v>
      </c>
      <c r="Y32" s="183">
        <v>7.5300000000000006E-2</v>
      </c>
      <c r="Z32" s="184">
        <v>2.1442688471571991E-2</v>
      </c>
      <c r="AA32" s="183">
        <v>96.296599999999984</v>
      </c>
      <c r="AB32" s="184">
        <v>0.62907925662122177</v>
      </c>
      <c r="AC32" s="186">
        <f t="shared" si="0"/>
        <v>0.70700336211613524</v>
      </c>
      <c r="AD32" s="207" t="s">
        <v>279</v>
      </c>
      <c r="AE32" s="208"/>
    </row>
    <row r="33" spans="1:31" ht="18.75">
      <c r="A33" s="64" t="s">
        <v>175</v>
      </c>
      <c r="B33" s="63">
        <v>6</v>
      </c>
      <c r="C33" s="63">
        <v>1000</v>
      </c>
      <c r="D33" s="63">
        <v>1</v>
      </c>
      <c r="E33" s="65">
        <v>51.885833333333345</v>
      </c>
      <c r="F33" s="66">
        <v>0.42643987462087463</v>
      </c>
      <c r="G33" s="65">
        <v>8.433333333333333E-2</v>
      </c>
      <c r="H33" s="66">
        <v>5.8537737116040487E-3</v>
      </c>
      <c r="I33" s="65">
        <v>3.3174999999999994</v>
      </c>
      <c r="J33" s="66">
        <v>4.3436160051275208E-2</v>
      </c>
      <c r="K33" s="65">
        <v>4.1178333333333335</v>
      </c>
      <c r="L33" s="69">
        <v>0.10189291764723717</v>
      </c>
      <c r="M33" s="65">
        <v>0.72816666666666663</v>
      </c>
      <c r="N33" s="66">
        <v>3.9163333191477287E-2</v>
      </c>
      <c r="O33" s="65">
        <v>17.605333333333334</v>
      </c>
      <c r="P33" s="66">
        <v>0.15142478881169644</v>
      </c>
      <c r="Q33" s="65">
        <v>21.957333333333334</v>
      </c>
      <c r="R33" s="66">
        <v>0.18561321792013302</v>
      </c>
      <c r="S33" s="65">
        <v>0.51683333333333337</v>
      </c>
      <c r="T33" s="66">
        <v>3.5796182291784488E-2</v>
      </c>
      <c r="U33" s="65">
        <v>1.8333333333333333E-3</v>
      </c>
      <c r="V33" s="66">
        <v>2.9944392908634277E-3</v>
      </c>
      <c r="W33" s="65">
        <v>8.7666666666666671E-2</v>
      </c>
      <c r="X33" s="66">
        <v>5.2324627726020811E-2</v>
      </c>
      <c r="Y33" s="65">
        <v>8.7666666666666671E-2</v>
      </c>
      <c r="Z33" s="66">
        <v>3.2549449560118016E-2</v>
      </c>
      <c r="AA33" s="65">
        <v>100.39033333333333</v>
      </c>
      <c r="AB33" s="66">
        <v>0.16315228060516626</v>
      </c>
      <c r="AC33" s="20">
        <f t="shared" si="0"/>
        <v>0.8850006004339882</v>
      </c>
      <c r="AD33" s="209" t="s">
        <v>176</v>
      </c>
      <c r="AE33" s="210"/>
    </row>
    <row r="34" spans="1:31" ht="18.75">
      <c r="A34" s="64" t="s">
        <v>177</v>
      </c>
      <c r="B34" s="63">
        <v>10</v>
      </c>
      <c r="C34" s="63">
        <v>1000</v>
      </c>
      <c r="D34" s="63">
        <v>1</v>
      </c>
      <c r="E34" s="65">
        <v>48.569800000000001</v>
      </c>
      <c r="F34" s="66">
        <v>0.5362998332193577</v>
      </c>
      <c r="G34" s="65">
        <v>0.26239999999999997</v>
      </c>
      <c r="H34" s="66">
        <v>3.0980997760276012E-2</v>
      </c>
      <c r="I34" s="65">
        <v>6.141700000000001</v>
      </c>
      <c r="J34" s="66">
        <v>0.42072372830107363</v>
      </c>
      <c r="K34" s="65">
        <v>6.5554999999999994</v>
      </c>
      <c r="L34" s="69">
        <v>0.58944234474440149</v>
      </c>
      <c r="M34" s="65">
        <v>0.63929999999999998</v>
      </c>
      <c r="N34" s="66">
        <v>8.6574373934913615E-2</v>
      </c>
      <c r="O34" s="65">
        <v>14.980700000000002</v>
      </c>
      <c r="P34" s="66">
        <v>0.41244367965685808</v>
      </c>
      <c r="Q34" s="65">
        <v>22.071200000000001</v>
      </c>
      <c r="R34" s="66">
        <v>0.1706912742676415</v>
      </c>
      <c r="S34" s="65">
        <v>0.61099999999999999</v>
      </c>
      <c r="T34" s="66">
        <v>4.6348918242200887E-2</v>
      </c>
      <c r="U34" s="65">
        <v>1.5E-3</v>
      </c>
      <c r="V34" s="66">
        <v>2.7988092706244441E-3</v>
      </c>
      <c r="W34" s="65">
        <v>0.10550000000000001</v>
      </c>
      <c r="X34" s="66">
        <v>6.3001322737436721E-2</v>
      </c>
      <c r="Y34" s="65">
        <v>7.6399999999999996E-2</v>
      </c>
      <c r="Z34" s="66">
        <v>3.3136753679931366E-2</v>
      </c>
      <c r="AA34" s="65">
        <v>100.015</v>
      </c>
      <c r="AB34" s="66">
        <v>0.28359047155282469</v>
      </c>
      <c r="AC34" s="20">
        <f t="shared" si="0"/>
        <v>0.80443462499060281</v>
      </c>
      <c r="AD34" s="209" t="s">
        <v>178</v>
      </c>
      <c r="AE34" s="210"/>
    </row>
    <row r="35" spans="1:31" ht="18.75">
      <c r="A35" s="64" t="s">
        <v>162</v>
      </c>
      <c r="B35" s="63">
        <v>15</v>
      </c>
      <c r="C35" s="63">
        <v>1000</v>
      </c>
      <c r="D35" s="63">
        <v>1</v>
      </c>
      <c r="E35" s="65">
        <v>46.162266666666667</v>
      </c>
      <c r="F35" s="66">
        <v>1.1275848062288247</v>
      </c>
      <c r="G35" s="65">
        <v>0.21986666666666668</v>
      </c>
      <c r="H35" s="66">
        <v>5.6810294171122953E-2</v>
      </c>
      <c r="I35" s="65">
        <v>8.6613333333333333</v>
      </c>
      <c r="J35" s="66">
        <v>0.77964476037548824</v>
      </c>
      <c r="K35" s="65">
        <v>7.9240000000000004</v>
      </c>
      <c r="L35" s="69">
        <v>0.6699183319096228</v>
      </c>
      <c r="M35" s="65">
        <v>0.89579999999999993</v>
      </c>
      <c r="N35" s="66">
        <v>6.8407601916746053E-2</v>
      </c>
      <c r="O35" s="65">
        <v>12.304133333333334</v>
      </c>
      <c r="P35" s="66">
        <v>0.53360845284944747</v>
      </c>
      <c r="Q35" s="65">
        <v>21.99</v>
      </c>
      <c r="R35" s="66">
        <v>0.19323486819338329</v>
      </c>
      <c r="S35" s="65">
        <v>0.79613333333333325</v>
      </c>
      <c r="T35" s="66">
        <v>3.811798725511293E-2</v>
      </c>
      <c r="U35" s="65">
        <v>1.4600000000000002E-2</v>
      </c>
      <c r="V35" s="66">
        <v>1.2187815929971093E-2</v>
      </c>
      <c r="W35" s="65">
        <v>0.32140000000000002</v>
      </c>
      <c r="X35" s="66">
        <v>0.14601457852850552</v>
      </c>
      <c r="Y35" s="65">
        <v>0.11626666666666666</v>
      </c>
      <c r="Z35" s="66">
        <v>1.8899987402364232E-2</v>
      </c>
      <c r="AA35" s="65">
        <v>99.405800000000013</v>
      </c>
      <c r="AB35" s="66">
        <v>0.42036925944425851</v>
      </c>
      <c r="AC35" s="20">
        <f t="shared" si="0"/>
        <v>0.73649416190245631</v>
      </c>
      <c r="AD35" s="209" t="s">
        <v>179</v>
      </c>
      <c r="AE35" s="210"/>
    </row>
    <row r="36" spans="1:31" ht="18.75">
      <c r="A36" s="64" t="s">
        <v>163</v>
      </c>
      <c r="B36" s="63">
        <v>19</v>
      </c>
      <c r="C36" s="63">
        <v>1000</v>
      </c>
      <c r="D36" s="63">
        <v>1</v>
      </c>
      <c r="E36" s="65">
        <v>46.818684210526321</v>
      </c>
      <c r="F36" s="66">
        <v>0.88058951545929853</v>
      </c>
      <c r="G36" s="65">
        <v>0.34673684210526312</v>
      </c>
      <c r="H36" s="66">
        <v>0.11296304317256625</v>
      </c>
      <c r="I36" s="65">
        <v>8.2615263157894745</v>
      </c>
      <c r="J36" s="66">
        <v>0.69226836225564803</v>
      </c>
      <c r="K36" s="65">
        <v>7.8470526315789471</v>
      </c>
      <c r="L36" s="69">
        <v>0.8837636356756835</v>
      </c>
      <c r="M36" s="65">
        <v>0.9969473684210528</v>
      </c>
      <c r="N36" s="66">
        <v>0.13469903640841732</v>
      </c>
      <c r="O36" s="65">
        <v>13.488526315789473</v>
      </c>
      <c r="P36" s="66">
        <v>0.48574505983889815</v>
      </c>
      <c r="Q36" s="65">
        <v>20.569578947368424</v>
      </c>
      <c r="R36" s="66">
        <v>0.62597588840585272</v>
      </c>
      <c r="S36" s="65">
        <v>0.79563157894736847</v>
      </c>
      <c r="T36" s="66">
        <v>6.988578819626251E-2</v>
      </c>
      <c r="U36" s="65">
        <v>3.3736842105263162E-2</v>
      </c>
      <c r="V36" s="66">
        <v>1.337427923400882E-2</v>
      </c>
      <c r="W36" s="65">
        <v>0.30273684210526314</v>
      </c>
      <c r="X36" s="66">
        <v>0.11891679729273978</v>
      </c>
      <c r="Y36" s="65">
        <v>9.7789473684210523E-2</v>
      </c>
      <c r="Z36" s="66">
        <v>3.8354456422759815E-2</v>
      </c>
      <c r="AA36" s="65">
        <v>99.558947368421045</v>
      </c>
      <c r="AB36" s="66">
        <v>0.33808208629861364</v>
      </c>
      <c r="AC36" s="20">
        <f t="shared" si="0"/>
        <v>0.75574441482460075</v>
      </c>
      <c r="AD36" s="209" t="s">
        <v>180</v>
      </c>
      <c r="AE36" s="210"/>
    </row>
    <row r="37" spans="1:31" ht="19.5" thickBot="1">
      <c r="A37" s="70" t="s">
        <v>164</v>
      </c>
      <c r="B37" s="71">
        <v>6</v>
      </c>
      <c r="C37" s="71">
        <v>1000</v>
      </c>
      <c r="D37" s="71">
        <v>1</v>
      </c>
      <c r="E37" s="72">
        <v>46.968666666666657</v>
      </c>
      <c r="F37" s="73">
        <v>0.67333755774252435</v>
      </c>
      <c r="G37" s="72">
        <v>0.4975</v>
      </c>
      <c r="H37" s="73">
        <v>0.10538832952466849</v>
      </c>
      <c r="I37" s="72">
        <v>8.6690000000000005</v>
      </c>
      <c r="J37" s="73">
        <v>0.45588507323666572</v>
      </c>
      <c r="K37" s="72">
        <v>7.8153333333333341</v>
      </c>
      <c r="L37" s="92">
        <v>0.36676404767461401</v>
      </c>
      <c r="M37" s="72">
        <v>1.2393333333333334</v>
      </c>
      <c r="N37" s="73">
        <v>0.36534841818005276</v>
      </c>
      <c r="O37" s="72">
        <v>13.023499999999999</v>
      </c>
      <c r="P37" s="73">
        <v>0.34454535260252783</v>
      </c>
      <c r="Q37" s="72">
        <v>19.882000000000001</v>
      </c>
      <c r="R37" s="73">
        <v>0.6770231901493472</v>
      </c>
      <c r="S37" s="72">
        <v>1.0974999999999999</v>
      </c>
      <c r="T37" s="73">
        <v>4.4880953644057121E-2</v>
      </c>
      <c r="U37" s="72">
        <v>4.3333333333333335E-2</v>
      </c>
      <c r="V37" s="73">
        <v>1.4431447143882233E-2</v>
      </c>
      <c r="W37" s="72">
        <v>0.27200000000000002</v>
      </c>
      <c r="X37" s="73">
        <v>7.2614048227598413E-2</v>
      </c>
      <c r="Y37" s="72">
        <v>8.9833333333333321E-2</v>
      </c>
      <c r="Z37" s="73">
        <v>2.4685353282192849E-2</v>
      </c>
      <c r="AA37" s="72">
        <v>99.598000000000013</v>
      </c>
      <c r="AB37" s="73">
        <v>0.48370983037354187</v>
      </c>
      <c r="AC37" s="74">
        <f t="shared" si="0"/>
        <v>0.74997040722852759</v>
      </c>
      <c r="AD37" s="213" t="s">
        <v>181</v>
      </c>
      <c r="AE37" s="214"/>
    </row>
    <row r="40" spans="1:31">
      <c r="A40" s="30" t="s">
        <v>311</v>
      </c>
      <c r="E40" s="1"/>
      <c r="G40" s="1"/>
      <c r="I40" s="1"/>
      <c r="K40" s="1"/>
      <c r="M40" s="1"/>
      <c r="O40" s="1"/>
      <c r="Q40" s="1"/>
      <c r="S40" s="1"/>
      <c r="U40" s="1"/>
      <c r="W40" s="1"/>
      <c r="Y40" s="1"/>
      <c r="AA40" s="1"/>
    </row>
    <row r="41" spans="1:31" ht="15" thickBot="1">
      <c r="A41" s="80"/>
      <c r="B41" s="80"/>
      <c r="C41" s="80"/>
      <c r="D41" s="80"/>
      <c r="E41" s="82"/>
      <c r="F41" s="80"/>
      <c r="G41" s="82"/>
      <c r="H41" s="80"/>
      <c r="I41" s="82"/>
      <c r="J41" s="80"/>
      <c r="K41" s="82"/>
      <c r="L41" s="80"/>
      <c r="M41" s="82"/>
      <c r="N41" s="80"/>
      <c r="O41" s="82"/>
      <c r="P41" s="80"/>
      <c r="Q41" s="82"/>
      <c r="R41" s="80"/>
      <c r="S41" s="82"/>
      <c r="T41" s="80"/>
      <c r="U41" s="82"/>
      <c r="V41" s="80"/>
      <c r="W41" s="82"/>
      <c r="X41" s="80"/>
      <c r="Y41" s="82"/>
      <c r="Z41" s="80"/>
      <c r="AA41" s="82"/>
      <c r="AB41" s="80"/>
      <c r="AC41" s="80"/>
      <c r="AD41" s="80"/>
      <c r="AE41" s="80"/>
    </row>
    <row r="42" spans="1:31" ht="17.25">
      <c r="A42" s="62" t="s">
        <v>47</v>
      </c>
      <c r="B42" s="63" t="s">
        <v>55</v>
      </c>
      <c r="C42" s="63" t="s">
        <v>70</v>
      </c>
      <c r="D42" s="63" t="s">
        <v>170</v>
      </c>
      <c r="E42" s="77" t="s">
        <v>298</v>
      </c>
      <c r="F42" s="16"/>
      <c r="G42" s="77" t="s">
        <v>299</v>
      </c>
      <c r="H42" s="16"/>
      <c r="I42" s="77" t="s">
        <v>300</v>
      </c>
      <c r="J42" s="16"/>
      <c r="K42" s="77" t="s">
        <v>147</v>
      </c>
      <c r="L42" s="16"/>
      <c r="M42" s="77" t="s">
        <v>148</v>
      </c>
      <c r="N42" s="16"/>
      <c r="O42" s="77" t="s">
        <v>149</v>
      </c>
      <c r="P42" s="16"/>
      <c r="Q42" s="77" t="s">
        <v>150</v>
      </c>
      <c r="R42" s="16"/>
      <c r="S42" s="77" t="s">
        <v>301</v>
      </c>
      <c r="T42" s="16"/>
      <c r="U42" s="77" t="s">
        <v>302</v>
      </c>
      <c r="V42" s="16"/>
      <c r="W42" s="77" t="s">
        <v>303</v>
      </c>
      <c r="Y42" s="64" t="s">
        <v>151</v>
      </c>
      <c r="AA42" s="64" t="s">
        <v>61</v>
      </c>
      <c r="AC42" s="83" t="s">
        <v>56</v>
      </c>
      <c r="AD42" s="209" t="s">
        <v>183</v>
      </c>
      <c r="AE42" s="209"/>
    </row>
    <row r="43" spans="1:31" ht="15" thickBot="1">
      <c r="A43" s="80"/>
      <c r="B43" s="80"/>
      <c r="C43" s="80"/>
      <c r="D43" s="80"/>
      <c r="E43" s="81" t="s">
        <v>152</v>
      </c>
      <c r="F43" s="81" t="s">
        <v>153</v>
      </c>
      <c r="G43" s="81" t="s">
        <v>152</v>
      </c>
      <c r="H43" s="81" t="s">
        <v>153</v>
      </c>
      <c r="I43" s="81" t="s">
        <v>152</v>
      </c>
      <c r="J43" s="81" t="s">
        <v>153</v>
      </c>
      <c r="K43" s="81" t="s">
        <v>152</v>
      </c>
      <c r="L43" s="81" t="s">
        <v>153</v>
      </c>
      <c r="M43" s="81" t="s">
        <v>152</v>
      </c>
      <c r="N43" s="81" t="s">
        <v>153</v>
      </c>
      <c r="O43" s="81" t="s">
        <v>152</v>
      </c>
      <c r="P43" s="81" t="s">
        <v>153</v>
      </c>
      <c r="Q43" s="81" t="s">
        <v>152</v>
      </c>
      <c r="R43" s="81" t="s">
        <v>153</v>
      </c>
      <c r="S43" s="81" t="s">
        <v>152</v>
      </c>
      <c r="T43" s="81" t="s">
        <v>153</v>
      </c>
      <c r="U43" s="81" t="s">
        <v>152</v>
      </c>
      <c r="V43" s="81" t="s">
        <v>153</v>
      </c>
      <c r="W43" s="81" t="s">
        <v>152</v>
      </c>
      <c r="X43" s="81" t="s">
        <v>153</v>
      </c>
      <c r="Y43" s="81" t="s">
        <v>152</v>
      </c>
      <c r="Z43" s="81" t="s">
        <v>153</v>
      </c>
      <c r="AA43" s="81" t="s">
        <v>152</v>
      </c>
      <c r="AB43" s="81" t="s">
        <v>153</v>
      </c>
      <c r="AC43" s="80"/>
      <c r="AD43" s="214"/>
      <c r="AE43" s="214"/>
    </row>
    <row r="44" spans="1:31">
      <c r="A44" s="64" t="s">
        <v>157</v>
      </c>
      <c r="B44" s="64">
        <v>16</v>
      </c>
      <c r="C44" s="63">
        <v>900</v>
      </c>
      <c r="D44" s="63">
        <v>2</v>
      </c>
      <c r="E44" s="84">
        <v>42.865812499999997</v>
      </c>
      <c r="F44" s="85">
        <v>0.28257063276285427</v>
      </c>
      <c r="G44" s="84">
        <v>0.39656250000000004</v>
      </c>
      <c r="H44" s="85">
        <v>1.8586621532704642E-2</v>
      </c>
      <c r="I44" s="84">
        <v>17.068937499999997</v>
      </c>
      <c r="J44" s="85">
        <v>0.18711510494879874</v>
      </c>
      <c r="K44" s="84">
        <v>6.8651875000000002</v>
      </c>
      <c r="L44" s="85">
        <v>0.30339022589178216</v>
      </c>
      <c r="M44" s="84">
        <v>0.56137500000000007</v>
      </c>
      <c r="N44" s="85">
        <v>9.4962360964752038E-2</v>
      </c>
      <c r="O44" s="84">
        <v>15.257062499999998</v>
      </c>
      <c r="P44" s="85">
        <v>0.31555738384642495</v>
      </c>
      <c r="Q44" s="84">
        <v>9.8711875000000031</v>
      </c>
      <c r="R44" s="85">
        <v>0.26986421740077599</v>
      </c>
      <c r="S44" s="84">
        <v>3.1549375</v>
      </c>
      <c r="T44" s="85">
        <v>0.11667817205173096</v>
      </c>
      <c r="U44" s="84">
        <v>1.10975</v>
      </c>
      <c r="V44" s="85">
        <v>8.8973029621340835E-2</v>
      </c>
      <c r="W44" s="84">
        <v>0.31856250000000003</v>
      </c>
      <c r="X44" s="85">
        <v>3.7978886678433764E-2</v>
      </c>
      <c r="Y44" s="84">
        <v>0.32875000000000004</v>
      </c>
      <c r="Z44" s="85">
        <v>5.0901866370497463E-2</v>
      </c>
      <c r="AA44" s="84">
        <v>97.798125000000013</v>
      </c>
      <c r="AB44" s="85">
        <v>0.36465762481173319</v>
      </c>
      <c r="AC44" s="20">
        <f>(O44/40)/(O44/40+K44/72)</f>
        <v>0.80001143384826912</v>
      </c>
      <c r="AD44" s="209" t="s">
        <v>58</v>
      </c>
      <c r="AE44" s="209"/>
    </row>
    <row r="45" spans="1:31">
      <c r="A45" s="64" t="s">
        <v>158</v>
      </c>
      <c r="B45" s="64">
        <v>24</v>
      </c>
      <c r="C45" s="63">
        <v>900</v>
      </c>
      <c r="D45" s="63">
        <v>2</v>
      </c>
      <c r="E45" s="84">
        <v>43.344041666666662</v>
      </c>
      <c r="F45" s="85">
        <v>0.31329628693266881</v>
      </c>
      <c r="G45" s="84">
        <v>0.38141666666666657</v>
      </c>
      <c r="H45" s="85">
        <v>2.6798631805871494E-2</v>
      </c>
      <c r="I45" s="84">
        <v>16.621458333333333</v>
      </c>
      <c r="J45" s="85">
        <v>0.23753388392920427</v>
      </c>
      <c r="K45" s="84">
        <v>6.5351666666666661</v>
      </c>
      <c r="L45" s="85">
        <v>0.32575072713945552</v>
      </c>
      <c r="M45" s="84">
        <v>0.56733333333333336</v>
      </c>
      <c r="N45" s="85">
        <v>0.13210919945147648</v>
      </c>
      <c r="O45" s="84">
        <v>15.400333333333334</v>
      </c>
      <c r="P45" s="85">
        <v>0.21417438377795497</v>
      </c>
      <c r="Q45" s="84">
        <v>10.038958333333332</v>
      </c>
      <c r="R45" s="85">
        <v>0.13445557830090901</v>
      </c>
      <c r="S45" s="84">
        <v>3.1545000000000005</v>
      </c>
      <c r="T45" s="85">
        <v>9.6256450941358207E-2</v>
      </c>
      <c r="U45" s="84">
        <v>1.1512916666666664</v>
      </c>
      <c r="V45" s="85">
        <v>6.1671978815459563E-2</v>
      </c>
      <c r="W45" s="84">
        <v>0.30479166666666663</v>
      </c>
      <c r="X45" s="85">
        <v>5.6975188472258152E-2</v>
      </c>
      <c r="Y45" s="84">
        <v>0.35120833333333334</v>
      </c>
      <c r="Z45" s="85">
        <v>6.5273990536658041E-2</v>
      </c>
      <c r="AA45" s="84">
        <v>97.850499999999968</v>
      </c>
      <c r="AB45" s="85">
        <v>0.43332736896675667</v>
      </c>
      <c r="AC45" s="20">
        <f t="shared" ref="AC45:AC49" si="1">(O45/40)/(O45/40+K45/72)</f>
        <v>0.80922433497814972</v>
      </c>
      <c r="AD45" s="209" t="s">
        <v>58</v>
      </c>
      <c r="AE45" s="209"/>
    </row>
    <row r="46" spans="1:31">
      <c r="A46" s="64" t="s">
        <v>162</v>
      </c>
      <c r="B46" s="64">
        <v>28</v>
      </c>
      <c r="C46" s="63">
        <v>1000</v>
      </c>
      <c r="D46" s="63">
        <v>1</v>
      </c>
      <c r="E46" s="84">
        <v>41.76760714285713</v>
      </c>
      <c r="F46" s="85">
        <v>0.41114405327048392</v>
      </c>
      <c r="G46" s="84">
        <v>0.59782142857142861</v>
      </c>
      <c r="H46" s="85">
        <v>0.13141059587793774</v>
      </c>
      <c r="I46" s="84">
        <v>14.034249999999998</v>
      </c>
      <c r="J46" s="85">
        <v>0.40643314105538708</v>
      </c>
      <c r="K46" s="84">
        <v>7.8710714285714278</v>
      </c>
      <c r="L46" s="85">
        <v>0.36456863689200025</v>
      </c>
      <c r="M46" s="84">
        <v>0.67874999999999985</v>
      </c>
      <c r="N46" s="85">
        <v>6.3205499643505594E-2</v>
      </c>
      <c r="O46" s="84">
        <v>16.719535714285715</v>
      </c>
      <c r="P46" s="85">
        <v>0.33585661426256808</v>
      </c>
      <c r="Q46" s="84">
        <v>11.489607142857142</v>
      </c>
      <c r="R46" s="85">
        <v>0.1492989393144615</v>
      </c>
      <c r="S46" s="84">
        <v>2.4597857142857142</v>
      </c>
      <c r="T46" s="85">
        <v>7.7275532586375192E-2</v>
      </c>
      <c r="U46" s="84">
        <v>0.62810714285714297</v>
      </c>
      <c r="V46" s="85">
        <v>3.5786754518142595E-2</v>
      </c>
      <c r="W46" s="84">
        <v>0.3859642857142857</v>
      </c>
      <c r="X46" s="85">
        <v>0.1165060742790492</v>
      </c>
      <c r="Y46" s="84">
        <v>0.20739285714285716</v>
      </c>
      <c r="Z46" s="85">
        <v>6.4615867381474582E-2</v>
      </c>
      <c r="AA46" s="84">
        <v>96.839892857142857</v>
      </c>
      <c r="AB46" s="85">
        <v>0.37144615673674342</v>
      </c>
      <c r="AC46" s="20">
        <f t="shared" si="1"/>
        <v>0.79268233259138343</v>
      </c>
      <c r="AD46" s="209" t="s">
        <v>59</v>
      </c>
      <c r="AE46" s="209"/>
    </row>
    <row r="47" spans="1:31">
      <c r="A47" s="64" t="s">
        <v>163</v>
      </c>
      <c r="B47" s="64">
        <v>19</v>
      </c>
      <c r="C47" s="63">
        <v>1000</v>
      </c>
      <c r="D47" s="63">
        <v>1</v>
      </c>
      <c r="E47" s="84">
        <v>41.566315789473677</v>
      </c>
      <c r="F47" s="85">
        <v>0.24818609788077772</v>
      </c>
      <c r="G47" s="84">
        <v>0.5423157894736842</v>
      </c>
      <c r="H47" s="85">
        <v>7.056285821212338E-2</v>
      </c>
      <c r="I47" s="84">
        <v>14.025578947368421</v>
      </c>
      <c r="J47" s="85">
        <v>0.26837852948348773</v>
      </c>
      <c r="K47" s="84">
        <v>7.9888947368421057</v>
      </c>
      <c r="L47" s="85">
        <v>0.21368223935368294</v>
      </c>
      <c r="M47" s="84">
        <v>0.72057894736842099</v>
      </c>
      <c r="N47" s="85">
        <v>0.11528386019323239</v>
      </c>
      <c r="O47" s="84">
        <v>16.646000000000001</v>
      </c>
      <c r="P47" s="85">
        <v>0.33329466442373973</v>
      </c>
      <c r="Q47" s="84">
        <v>11.544473684210526</v>
      </c>
      <c r="R47" s="85">
        <v>0.26663924201084316</v>
      </c>
      <c r="S47" s="84">
        <v>2.4846842105263161</v>
      </c>
      <c r="T47" s="85">
        <v>7.8199923722312104E-2</v>
      </c>
      <c r="U47" s="84">
        <v>0.64857894736842092</v>
      </c>
      <c r="V47" s="85">
        <v>3.3836725264247823E-2</v>
      </c>
      <c r="W47" s="84">
        <v>0.43010526315789488</v>
      </c>
      <c r="X47" s="85">
        <v>8.7330085650072525E-2</v>
      </c>
      <c r="Y47" s="84">
        <v>0.23378947368421057</v>
      </c>
      <c r="Z47" s="85">
        <v>6.854647972756088E-2</v>
      </c>
      <c r="AA47" s="84">
        <v>96.831315789473692</v>
      </c>
      <c r="AB47" s="85">
        <v>0.32576440918614308</v>
      </c>
      <c r="AC47" s="20">
        <f t="shared" si="1"/>
        <v>0.78949834013375997</v>
      </c>
      <c r="AD47" s="209" t="s">
        <v>59</v>
      </c>
      <c r="AE47" s="209"/>
    </row>
    <row r="48" spans="1:31">
      <c r="A48" s="64" t="s">
        <v>164</v>
      </c>
      <c r="B48" s="64">
        <v>30</v>
      </c>
      <c r="C48" s="63">
        <v>1000</v>
      </c>
      <c r="D48" s="63">
        <v>1</v>
      </c>
      <c r="E48" s="84">
        <v>40.7239</v>
      </c>
      <c r="F48" s="85">
        <v>0.26566420988494699</v>
      </c>
      <c r="G48" s="84">
        <v>0.67136666666666656</v>
      </c>
      <c r="H48" s="85">
        <v>8.7714066553002401E-2</v>
      </c>
      <c r="I48" s="84">
        <v>15.172466666666663</v>
      </c>
      <c r="J48" s="85">
        <v>0.39138601928524996</v>
      </c>
      <c r="K48" s="84">
        <v>8.5617333333333345</v>
      </c>
      <c r="L48" s="85">
        <v>0.21930704869929596</v>
      </c>
      <c r="M48" s="84">
        <v>0.85269999999999979</v>
      </c>
      <c r="N48" s="85">
        <v>0.12013588570649111</v>
      </c>
      <c r="O48" s="84">
        <v>15.814366666666666</v>
      </c>
      <c r="P48" s="85">
        <v>0.31358257817253393</v>
      </c>
      <c r="Q48" s="84">
        <v>11.174666666666667</v>
      </c>
      <c r="R48" s="85">
        <v>0.1229329319064929</v>
      </c>
      <c r="S48" s="84">
        <v>2.5943333333333332</v>
      </c>
      <c r="T48" s="85">
        <v>7.1353579681283946E-2</v>
      </c>
      <c r="U48" s="84">
        <v>0.70016666666666683</v>
      </c>
      <c r="V48" s="85">
        <v>3.1683873123277612E-2</v>
      </c>
      <c r="W48" s="84">
        <v>0.39299999999999996</v>
      </c>
      <c r="X48" s="85">
        <v>0.12990686318839442</v>
      </c>
      <c r="Y48" s="84">
        <v>0.2547666666666667</v>
      </c>
      <c r="Z48" s="85">
        <v>5.9925633990767203E-2</v>
      </c>
      <c r="AA48" s="84">
        <v>96.91346666666665</v>
      </c>
      <c r="AB48" s="85">
        <v>0.32390193634465297</v>
      </c>
      <c r="AC48" s="20">
        <f t="shared" si="1"/>
        <v>0.76877424205623945</v>
      </c>
      <c r="AD48" s="209" t="s">
        <v>59</v>
      </c>
      <c r="AE48" s="209"/>
    </row>
    <row r="49" spans="1:31" ht="15" thickBot="1">
      <c r="A49" s="70" t="s">
        <v>165</v>
      </c>
      <c r="B49" s="70">
        <v>20</v>
      </c>
      <c r="C49" s="71">
        <v>900</v>
      </c>
      <c r="D49" s="71">
        <v>1</v>
      </c>
      <c r="E49" s="87">
        <v>42.692100000000003</v>
      </c>
      <c r="F49" s="88">
        <v>0.45913773876462655</v>
      </c>
      <c r="G49" s="87">
        <v>0.36605000000000004</v>
      </c>
      <c r="H49" s="88">
        <v>8.2484113302916884E-2</v>
      </c>
      <c r="I49" s="87">
        <v>14.335100000000001</v>
      </c>
      <c r="J49" s="88">
        <v>0.30819011562414045</v>
      </c>
      <c r="K49" s="87">
        <v>7.1085000000000012</v>
      </c>
      <c r="L49" s="88">
        <v>0.5534044395234019</v>
      </c>
      <c r="M49" s="87">
        <v>0.92409999999999981</v>
      </c>
      <c r="N49" s="88">
        <v>6.9217354075861312E-2</v>
      </c>
      <c r="O49" s="87">
        <v>16.510200000000001</v>
      </c>
      <c r="P49" s="88">
        <v>0.4087334223259898</v>
      </c>
      <c r="Q49" s="87">
        <v>11.718200000000001</v>
      </c>
      <c r="R49" s="88">
        <v>7.6548986723672913E-2</v>
      </c>
      <c r="S49" s="87">
        <v>2.3708500000000003</v>
      </c>
      <c r="T49" s="88">
        <v>7.23655013765101E-2</v>
      </c>
      <c r="U49" s="87">
        <v>0.64505000000000001</v>
      </c>
      <c r="V49" s="88">
        <v>3.4519978959559369E-2</v>
      </c>
      <c r="W49" s="87">
        <v>0.22410000000000005</v>
      </c>
      <c r="X49" s="88">
        <v>9.370496813206626E-2</v>
      </c>
      <c r="Y49" s="87">
        <v>0.27</v>
      </c>
      <c r="Z49" s="88">
        <v>5.1752447183429758E-2</v>
      </c>
      <c r="AA49" s="87">
        <v>97.164249999999981</v>
      </c>
      <c r="AB49" s="88">
        <v>0.26100572185702225</v>
      </c>
      <c r="AC49" s="74">
        <f t="shared" si="1"/>
        <v>0.80697512630726587</v>
      </c>
      <c r="AD49" s="213" t="s">
        <v>59</v>
      </c>
      <c r="AE49" s="213"/>
    </row>
    <row r="52" spans="1:31">
      <c r="A52" s="30" t="s">
        <v>276</v>
      </c>
      <c r="E52" s="2"/>
      <c r="F52" s="40"/>
      <c r="G52" s="2"/>
      <c r="H52" s="40"/>
      <c r="I52" s="2"/>
      <c r="J52" s="40"/>
      <c r="K52" s="2"/>
      <c r="L52" s="40"/>
      <c r="M52" s="2"/>
      <c r="N52" s="40"/>
      <c r="O52" s="2"/>
      <c r="P52" s="40"/>
      <c r="Q52" s="2"/>
      <c r="R52" s="40"/>
      <c r="S52" s="2"/>
      <c r="T52" s="40"/>
      <c r="U52" s="2"/>
      <c r="V52" s="40"/>
      <c r="W52" s="2"/>
      <c r="X52" s="40"/>
      <c r="Y52" s="2"/>
      <c r="Z52" s="40"/>
      <c r="AA52" s="2"/>
      <c r="AB52" s="40"/>
      <c r="AC52" s="40"/>
      <c r="AD52" s="40"/>
      <c r="AE52" s="40"/>
    </row>
    <row r="53" spans="1:31" ht="15" thickBot="1">
      <c r="A53" s="80"/>
      <c r="B53" s="80"/>
      <c r="C53" s="80"/>
      <c r="D53" s="80"/>
      <c r="E53" s="6"/>
      <c r="F53" s="47"/>
      <c r="G53" s="6"/>
      <c r="H53" s="47"/>
      <c r="I53" s="6"/>
      <c r="J53" s="47"/>
      <c r="K53" s="6"/>
      <c r="L53" s="47"/>
      <c r="M53" s="6"/>
      <c r="N53" s="47"/>
      <c r="O53" s="6"/>
      <c r="P53" s="47"/>
      <c r="Q53" s="6"/>
      <c r="R53" s="47"/>
      <c r="S53" s="6"/>
      <c r="T53" s="47"/>
      <c r="U53" s="6"/>
      <c r="V53" s="47"/>
      <c r="W53" s="6"/>
      <c r="X53" s="47"/>
      <c r="Y53" s="6"/>
      <c r="Z53" s="47"/>
      <c r="AA53" s="6"/>
      <c r="AB53" s="47"/>
      <c r="AC53" s="47"/>
      <c r="AD53" s="47"/>
      <c r="AE53" s="47"/>
    </row>
    <row r="54" spans="1:31" ht="17.25">
      <c r="A54" s="62" t="s">
        <v>47</v>
      </c>
      <c r="B54" s="63" t="s">
        <v>55</v>
      </c>
      <c r="C54" s="63" t="s">
        <v>70</v>
      </c>
      <c r="D54" s="63" t="s">
        <v>170</v>
      </c>
      <c r="E54" s="77" t="s">
        <v>298</v>
      </c>
      <c r="F54" s="16"/>
      <c r="G54" s="77" t="s">
        <v>299</v>
      </c>
      <c r="H54" s="16"/>
      <c r="I54" s="77" t="s">
        <v>300</v>
      </c>
      <c r="J54" s="16"/>
      <c r="K54" s="77" t="s">
        <v>147</v>
      </c>
      <c r="L54" s="16"/>
      <c r="M54" s="77" t="s">
        <v>148</v>
      </c>
      <c r="N54" s="16"/>
      <c r="O54" s="77" t="s">
        <v>149</v>
      </c>
      <c r="P54" s="16"/>
      <c r="Q54" s="77" t="s">
        <v>150</v>
      </c>
      <c r="R54" s="16"/>
      <c r="S54" s="77" t="s">
        <v>301</v>
      </c>
      <c r="T54" s="16"/>
      <c r="U54" s="77" t="s">
        <v>302</v>
      </c>
      <c r="V54" s="16"/>
      <c r="W54" s="77" t="s">
        <v>303</v>
      </c>
      <c r="X54" s="2"/>
      <c r="Y54" s="63" t="s">
        <v>151</v>
      </c>
      <c r="Z54" s="2"/>
      <c r="AA54" s="63" t="s">
        <v>61</v>
      </c>
      <c r="AB54" s="2"/>
      <c r="AC54" s="83" t="s">
        <v>56</v>
      </c>
      <c r="AD54" s="211" t="s">
        <v>171</v>
      </c>
      <c r="AE54" s="209"/>
    </row>
    <row r="55" spans="1:31" ht="15" thickBot="1">
      <c r="A55" s="70"/>
      <c r="B55" s="93"/>
      <c r="C55" s="6"/>
      <c r="D55" s="6"/>
      <c r="E55" s="71" t="s">
        <v>152</v>
      </c>
      <c r="F55" s="81" t="s">
        <v>153</v>
      </c>
      <c r="G55" s="71" t="s">
        <v>152</v>
      </c>
      <c r="H55" s="81" t="s">
        <v>153</v>
      </c>
      <c r="I55" s="71" t="s">
        <v>152</v>
      </c>
      <c r="J55" s="81" t="s">
        <v>153</v>
      </c>
      <c r="K55" s="71" t="s">
        <v>152</v>
      </c>
      <c r="L55" s="81" t="s">
        <v>153</v>
      </c>
      <c r="M55" s="71" t="s">
        <v>152</v>
      </c>
      <c r="N55" s="81" t="s">
        <v>153</v>
      </c>
      <c r="O55" s="71" t="s">
        <v>152</v>
      </c>
      <c r="P55" s="81" t="s">
        <v>153</v>
      </c>
      <c r="Q55" s="71" t="s">
        <v>152</v>
      </c>
      <c r="R55" s="81" t="s">
        <v>153</v>
      </c>
      <c r="S55" s="71" t="s">
        <v>152</v>
      </c>
      <c r="T55" s="81" t="s">
        <v>153</v>
      </c>
      <c r="U55" s="71" t="s">
        <v>152</v>
      </c>
      <c r="V55" s="81" t="s">
        <v>153</v>
      </c>
      <c r="W55" s="71" t="s">
        <v>152</v>
      </c>
      <c r="X55" s="81" t="s">
        <v>153</v>
      </c>
      <c r="Y55" s="71" t="s">
        <v>152</v>
      </c>
      <c r="Z55" s="81" t="s">
        <v>153</v>
      </c>
      <c r="AA55" s="71" t="s">
        <v>152</v>
      </c>
      <c r="AB55" s="81" t="s">
        <v>153</v>
      </c>
      <c r="AC55" s="47"/>
      <c r="AD55" s="216"/>
      <c r="AE55" s="216"/>
    </row>
    <row r="56" spans="1:31">
      <c r="A56" s="64" t="s">
        <v>154</v>
      </c>
      <c r="B56" s="63">
        <v>11</v>
      </c>
      <c r="C56" s="63">
        <v>1100</v>
      </c>
      <c r="D56" s="63">
        <v>2</v>
      </c>
      <c r="E56" s="65">
        <v>41.328000000000003</v>
      </c>
      <c r="F56" s="66">
        <v>0.21903561354263731</v>
      </c>
      <c r="G56" s="65">
        <v>8.2181818181818161E-2</v>
      </c>
      <c r="H56" s="66">
        <v>3.9952016674551484E-2</v>
      </c>
      <c r="I56" s="65">
        <v>23.24427272727273</v>
      </c>
      <c r="J56" s="66">
        <v>0.45598466880128585</v>
      </c>
      <c r="K56" s="65">
        <v>6.5197272727272724</v>
      </c>
      <c r="L56" s="66">
        <v>0.61555537377381253</v>
      </c>
      <c r="M56" s="65">
        <v>3.2687272727272729</v>
      </c>
      <c r="N56" s="66">
        <v>0.19633394556677713</v>
      </c>
      <c r="O56" s="65">
        <v>18.657454545454542</v>
      </c>
      <c r="P56" s="66">
        <v>0.42920283401589127</v>
      </c>
      <c r="Q56" s="65">
        <v>7.0273636363636367</v>
      </c>
      <c r="R56" s="66">
        <v>0.34218862421982199</v>
      </c>
      <c r="S56" s="65">
        <v>8.5727272727272708E-2</v>
      </c>
      <c r="T56" s="66">
        <v>2.0115123211608354E-2</v>
      </c>
      <c r="U56" s="65">
        <v>1.1181818181818182E-2</v>
      </c>
      <c r="V56" s="66">
        <v>5.3069422800362497E-3</v>
      </c>
      <c r="W56" s="65">
        <v>0.43281818181818182</v>
      </c>
      <c r="X56" s="66">
        <v>7.0055432597077361E-2</v>
      </c>
      <c r="Y56" s="65">
        <v>8.2363636363636361E-2</v>
      </c>
      <c r="Z56" s="66">
        <v>3.1417424233290456E-2</v>
      </c>
      <c r="AA56" s="65">
        <v>100.73990909090908</v>
      </c>
      <c r="AB56" s="66">
        <v>0.59244298536575846</v>
      </c>
      <c r="AC56" s="20">
        <f>(O56/40)/(O56/40+K56/72)</f>
        <v>0.83742603731378129</v>
      </c>
      <c r="AD56" s="217" t="s">
        <v>184</v>
      </c>
      <c r="AE56" s="217"/>
    </row>
    <row r="57" spans="1:31">
      <c r="A57" s="64" t="s">
        <v>155</v>
      </c>
      <c r="B57" s="63">
        <v>21</v>
      </c>
      <c r="C57" s="63">
        <v>1050</v>
      </c>
      <c r="D57" s="63">
        <v>2</v>
      </c>
      <c r="E57" s="65">
        <v>41.528285714285715</v>
      </c>
      <c r="F57" s="66">
        <v>0.31991235406860175</v>
      </c>
      <c r="G57" s="65">
        <v>0.12114285714285715</v>
      </c>
      <c r="H57" s="66">
        <v>3.1922226918380363E-2</v>
      </c>
      <c r="I57" s="65">
        <v>22.833666666666666</v>
      </c>
      <c r="J57" s="66">
        <v>0.24811516143382548</v>
      </c>
      <c r="K57" s="65">
        <v>6.0220952380952379</v>
      </c>
      <c r="L57" s="66">
        <v>0.21831672056026868</v>
      </c>
      <c r="M57" s="65">
        <v>3.5711428571428576</v>
      </c>
      <c r="N57" s="66">
        <v>0.24449320761818424</v>
      </c>
      <c r="O57" s="65">
        <v>18.422095238095235</v>
      </c>
      <c r="P57" s="66">
        <v>0.26978637933778377</v>
      </c>
      <c r="Q57" s="65">
        <v>7.4477142857142864</v>
      </c>
      <c r="R57" s="66">
        <v>0.27489000397561619</v>
      </c>
      <c r="S57" s="65">
        <v>7.7285714285714305E-2</v>
      </c>
      <c r="T57" s="66">
        <v>2.0344883526682643E-2</v>
      </c>
      <c r="U57" s="65">
        <v>7.1904761904761916E-3</v>
      </c>
      <c r="V57" s="66">
        <v>3.9575124462097096E-3</v>
      </c>
      <c r="W57" s="65">
        <v>0.32028571428571423</v>
      </c>
      <c r="X57" s="66">
        <v>5.1139165868386217E-2</v>
      </c>
      <c r="Y57" s="65">
        <v>5.3190476190476198E-2</v>
      </c>
      <c r="Z57" s="66">
        <v>2.5904862569832411E-2</v>
      </c>
      <c r="AA57" s="65">
        <v>100.40776190476191</v>
      </c>
      <c r="AB57" s="66">
        <v>0.48961749404631377</v>
      </c>
      <c r="AC57" s="20">
        <f t="shared" ref="AC57:AC60" si="2">(O57/40)/(O57/40+K57/72)</f>
        <v>0.84630402401888527</v>
      </c>
      <c r="AD57" s="217" t="s">
        <v>185</v>
      </c>
      <c r="AE57" s="217"/>
    </row>
    <row r="58" spans="1:31">
      <c r="A58" s="64" t="s">
        <v>156</v>
      </c>
      <c r="B58" s="63">
        <v>21</v>
      </c>
      <c r="C58" s="63">
        <v>1000</v>
      </c>
      <c r="D58" s="63">
        <v>2</v>
      </c>
      <c r="E58" s="65">
        <v>41.208285714285722</v>
      </c>
      <c r="F58" s="66">
        <v>0.3505287638492941</v>
      </c>
      <c r="G58" s="65">
        <v>0.18171428571428572</v>
      </c>
      <c r="H58" s="66">
        <v>6.0533579819091167E-2</v>
      </c>
      <c r="I58" s="65">
        <v>23.134761904761898</v>
      </c>
      <c r="J58" s="66">
        <v>0.36479636850740549</v>
      </c>
      <c r="K58" s="65">
        <v>5.7800476190476191</v>
      </c>
      <c r="L58" s="66">
        <v>0.74500003195909803</v>
      </c>
      <c r="M58" s="65">
        <v>3.4291428571428577</v>
      </c>
      <c r="N58" s="66">
        <v>0.16572968524506582</v>
      </c>
      <c r="O58" s="65">
        <v>18.886999999999997</v>
      </c>
      <c r="P58" s="66">
        <v>0.51074895986188773</v>
      </c>
      <c r="Q58" s="65">
        <v>7.5876666666666654</v>
      </c>
      <c r="R58" s="66">
        <v>0.21582755462019512</v>
      </c>
      <c r="S58" s="65">
        <v>6.9523809523809529E-2</v>
      </c>
      <c r="T58" s="66">
        <v>2.2983948850489225E-2</v>
      </c>
      <c r="U58" s="65">
        <v>8.2380952380952405E-3</v>
      </c>
      <c r="V58" s="66">
        <v>9.9141553442780046E-3</v>
      </c>
      <c r="W58" s="65">
        <v>0.3315238095238095</v>
      </c>
      <c r="X58" s="66">
        <v>4.9220543523633531E-2</v>
      </c>
      <c r="Y58" s="65">
        <v>5.5904761904761915E-2</v>
      </c>
      <c r="Z58" s="66">
        <v>2.3941396705089629E-2</v>
      </c>
      <c r="AA58" s="65">
        <v>100.67952380952381</v>
      </c>
      <c r="AB58" s="66">
        <v>0.389615017555486</v>
      </c>
      <c r="AC58" s="20">
        <f t="shared" si="2"/>
        <v>0.854687411709383</v>
      </c>
      <c r="AD58" s="217" t="s">
        <v>186</v>
      </c>
      <c r="AE58" s="217"/>
    </row>
    <row r="59" spans="1:31">
      <c r="A59" s="64" t="s">
        <v>157</v>
      </c>
      <c r="B59" s="63">
        <v>24</v>
      </c>
      <c r="C59" s="63">
        <v>900</v>
      </c>
      <c r="D59" s="63">
        <v>2</v>
      </c>
      <c r="E59" s="65">
        <v>41.344416666666675</v>
      </c>
      <c r="F59" s="66">
        <v>0.26183996384560215</v>
      </c>
      <c r="G59" s="65">
        <v>0.12966666666666671</v>
      </c>
      <c r="H59" s="66">
        <v>3.5432319644108937E-2</v>
      </c>
      <c r="I59" s="65">
        <v>23.197750000000003</v>
      </c>
      <c r="J59" s="66">
        <v>0.25773870320624093</v>
      </c>
      <c r="K59" s="65">
        <v>4.7597916666666666</v>
      </c>
      <c r="L59" s="66">
        <v>0.16968845600526064</v>
      </c>
      <c r="M59" s="65">
        <v>4.6435416666666676</v>
      </c>
      <c r="N59" s="66">
        <v>0.36207049267603492</v>
      </c>
      <c r="O59" s="65">
        <v>17.742833333333337</v>
      </c>
      <c r="P59" s="66">
        <v>0.45997605482730636</v>
      </c>
      <c r="Q59" s="65">
        <v>7.808833333333336</v>
      </c>
      <c r="R59" s="66">
        <v>0.41306033527768082</v>
      </c>
      <c r="S59" s="65">
        <v>0.10658333333333331</v>
      </c>
      <c r="T59" s="66">
        <v>2.2673325961246483E-2</v>
      </c>
      <c r="U59" s="65">
        <v>6.7916666666666681E-3</v>
      </c>
      <c r="V59" s="66">
        <v>5.4452146255993036E-3</v>
      </c>
      <c r="W59" s="65">
        <v>0.23925000000000005</v>
      </c>
      <c r="X59" s="66">
        <v>5.2052857750559366E-2</v>
      </c>
      <c r="Y59" s="65">
        <v>3.7916666666666675E-2</v>
      </c>
      <c r="Z59" s="66">
        <v>2.7632552741549105E-2</v>
      </c>
      <c r="AA59" s="65">
        <v>100.01737499999997</v>
      </c>
      <c r="AB59" s="66">
        <v>0.33022545822645405</v>
      </c>
      <c r="AC59" s="20">
        <f t="shared" si="2"/>
        <v>0.8702944186689745</v>
      </c>
      <c r="AD59" s="217" t="s">
        <v>187</v>
      </c>
      <c r="AE59" s="217"/>
    </row>
    <row r="60" spans="1:31" ht="15" thickBot="1">
      <c r="A60" s="70" t="s">
        <v>158</v>
      </c>
      <c r="B60" s="71">
        <v>26</v>
      </c>
      <c r="C60" s="71">
        <v>900</v>
      </c>
      <c r="D60" s="71">
        <v>2</v>
      </c>
      <c r="E60" s="72">
        <v>41.435538461538464</v>
      </c>
      <c r="F60" s="73">
        <v>0.36256168918066645</v>
      </c>
      <c r="G60" s="72">
        <v>0.17415384615384616</v>
      </c>
      <c r="H60" s="73">
        <v>4.66224772466605E-2</v>
      </c>
      <c r="I60" s="72">
        <v>23.105538461538458</v>
      </c>
      <c r="J60" s="73">
        <v>0.46720327317083171</v>
      </c>
      <c r="K60" s="72">
        <v>4.7968846153846165</v>
      </c>
      <c r="L60" s="73">
        <v>0.36648441461247183</v>
      </c>
      <c r="M60" s="72">
        <v>4.9519615384615383</v>
      </c>
      <c r="N60" s="73">
        <v>0.57997106691760181</v>
      </c>
      <c r="O60" s="72">
        <v>17.520269230769234</v>
      </c>
      <c r="P60" s="73">
        <v>0.7865332825859207</v>
      </c>
      <c r="Q60" s="72">
        <v>7.9135769230769251</v>
      </c>
      <c r="R60" s="73">
        <v>0.45686270787420796</v>
      </c>
      <c r="S60" s="72">
        <v>0.13526923076923078</v>
      </c>
      <c r="T60" s="73">
        <v>2.4541487635932217E-2</v>
      </c>
      <c r="U60" s="72">
        <v>1.2076923076923079E-2</v>
      </c>
      <c r="V60" s="73">
        <v>8.0295607696714063E-3</v>
      </c>
      <c r="W60" s="72">
        <v>0.27884615384615385</v>
      </c>
      <c r="X60" s="73">
        <v>6.2124837099306635E-2</v>
      </c>
      <c r="Y60" s="72">
        <v>3.7807692307692313E-2</v>
      </c>
      <c r="Z60" s="73">
        <v>2.8773625744100074E-2</v>
      </c>
      <c r="AA60" s="72">
        <v>100.36726923076922</v>
      </c>
      <c r="AB60" s="73">
        <v>0.45460290871857112</v>
      </c>
      <c r="AC60" s="74">
        <f t="shared" si="2"/>
        <v>0.86797578322787827</v>
      </c>
      <c r="AD60" s="215" t="s">
        <v>188</v>
      </c>
      <c r="AE60" s="215"/>
    </row>
    <row r="63" spans="1:31">
      <c r="A63" s="30" t="s">
        <v>312</v>
      </c>
      <c r="B63" s="1"/>
      <c r="E63" s="1"/>
      <c r="G63" s="1"/>
      <c r="I63" s="1"/>
      <c r="K63" s="1"/>
      <c r="M63" s="1"/>
      <c r="O63" s="1"/>
      <c r="Q63" s="1"/>
      <c r="S63" s="1"/>
      <c r="U63" s="1"/>
      <c r="W63" s="1"/>
      <c r="Y63" s="1"/>
      <c r="AA63" s="1"/>
    </row>
    <row r="64" spans="1:31" ht="15" thickBot="1">
      <c r="A64" s="80"/>
      <c r="B64" s="82"/>
      <c r="C64" s="80"/>
      <c r="D64" s="80"/>
      <c r="E64" s="82"/>
      <c r="F64" s="80"/>
      <c r="G64" s="82"/>
      <c r="H64" s="80"/>
      <c r="I64" s="82"/>
      <c r="J64" s="80"/>
      <c r="K64" s="82"/>
      <c r="L64" s="80"/>
      <c r="M64" s="82"/>
      <c r="N64" s="80"/>
      <c r="O64" s="82"/>
      <c r="P64" s="80"/>
      <c r="Q64" s="82"/>
      <c r="R64" s="80"/>
      <c r="S64" s="82"/>
      <c r="T64" s="80"/>
      <c r="U64" s="82"/>
      <c r="V64" s="80"/>
      <c r="W64" s="82"/>
      <c r="X64" s="80"/>
      <c r="Y64" s="82"/>
      <c r="Z64" s="80"/>
      <c r="AA64" s="82"/>
      <c r="AB64" s="80"/>
      <c r="AC64" s="80"/>
      <c r="AD64" s="80"/>
      <c r="AE64" s="80"/>
    </row>
    <row r="65" spans="1:31" ht="17.25">
      <c r="A65" s="62" t="s">
        <v>47</v>
      </c>
      <c r="B65" s="63" t="s">
        <v>55</v>
      </c>
      <c r="C65" s="63" t="s">
        <v>70</v>
      </c>
      <c r="D65" s="63" t="s">
        <v>170</v>
      </c>
      <c r="E65" s="77" t="s">
        <v>298</v>
      </c>
      <c r="F65" s="16"/>
      <c r="G65" s="77" t="s">
        <v>299</v>
      </c>
      <c r="H65" s="16"/>
      <c r="I65" s="77" t="s">
        <v>300</v>
      </c>
      <c r="J65" s="16"/>
      <c r="K65" s="77" t="s">
        <v>147</v>
      </c>
      <c r="L65" s="16"/>
      <c r="M65" s="77" t="s">
        <v>148</v>
      </c>
      <c r="N65" s="16"/>
      <c r="O65" s="77" t="s">
        <v>149</v>
      </c>
      <c r="P65" s="16"/>
      <c r="Q65" s="77" t="s">
        <v>150</v>
      </c>
      <c r="R65" s="16"/>
      <c r="S65" s="77" t="s">
        <v>301</v>
      </c>
      <c r="T65" s="16"/>
      <c r="U65" s="77" t="s">
        <v>302</v>
      </c>
      <c r="V65" s="16"/>
      <c r="W65" s="77" t="s">
        <v>303</v>
      </c>
      <c r="X65" s="90"/>
      <c r="Y65" s="63" t="s">
        <v>151</v>
      </c>
      <c r="Z65" s="90"/>
      <c r="AA65" s="63" t="s">
        <v>61</v>
      </c>
      <c r="AB65" s="90"/>
      <c r="AC65" s="83" t="s">
        <v>189</v>
      </c>
      <c r="AD65" s="211" t="s">
        <v>171</v>
      </c>
      <c r="AE65" s="209"/>
    </row>
    <row r="66" spans="1:31" ht="15" thickBot="1">
      <c r="A66" s="80"/>
      <c r="B66" s="89"/>
      <c r="C66" s="91"/>
      <c r="D66" s="91"/>
      <c r="E66" s="81" t="s">
        <v>152</v>
      </c>
      <c r="F66" s="81" t="s">
        <v>153</v>
      </c>
      <c r="G66" s="81" t="s">
        <v>152</v>
      </c>
      <c r="H66" s="81" t="s">
        <v>153</v>
      </c>
      <c r="I66" s="81" t="s">
        <v>152</v>
      </c>
      <c r="J66" s="81" t="s">
        <v>153</v>
      </c>
      <c r="K66" s="81" t="s">
        <v>152</v>
      </c>
      <c r="L66" s="81" t="s">
        <v>153</v>
      </c>
      <c r="M66" s="81" t="s">
        <v>152</v>
      </c>
      <c r="N66" s="81" t="s">
        <v>153</v>
      </c>
      <c r="O66" s="81" t="s">
        <v>152</v>
      </c>
      <c r="P66" s="81" t="s">
        <v>153</v>
      </c>
      <c r="Q66" s="81" t="s">
        <v>152</v>
      </c>
      <c r="R66" s="81" t="s">
        <v>153</v>
      </c>
      <c r="S66" s="81" t="s">
        <v>152</v>
      </c>
      <c r="T66" s="81" t="s">
        <v>153</v>
      </c>
      <c r="U66" s="81" t="s">
        <v>152</v>
      </c>
      <c r="V66" s="81" t="s">
        <v>153</v>
      </c>
      <c r="W66" s="81" t="s">
        <v>152</v>
      </c>
      <c r="X66" s="81" t="s">
        <v>153</v>
      </c>
      <c r="Y66" s="81" t="s">
        <v>152</v>
      </c>
      <c r="Z66" s="81" t="s">
        <v>153</v>
      </c>
      <c r="AA66" s="81" t="s">
        <v>152</v>
      </c>
      <c r="AB66" s="81" t="s">
        <v>153</v>
      </c>
      <c r="AC66" s="89"/>
      <c r="AD66" s="212"/>
      <c r="AE66" s="213"/>
    </row>
    <row r="67" spans="1:31">
      <c r="A67" s="64" t="s">
        <v>154</v>
      </c>
      <c r="B67" s="63">
        <v>20</v>
      </c>
      <c r="C67" s="63">
        <v>1100</v>
      </c>
      <c r="D67" s="63">
        <v>2</v>
      </c>
      <c r="E67" s="65">
        <v>5.4699999999999992E-2</v>
      </c>
      <c r="F67" s="66">
        <v>3.3180685567613631E-2</v>
      </c>
      <c r="G67" s="65">
        <v>5.6998999999999995</v>
      </c>
      <c r="H67" s="66">
        <v>0.29654659703076403</v>
      </c>
      <c r="I67" s="65">
        <v>5.5882500000000004</v>
      </c>
      <c r="J67" s="66">
        <v>0.24716665483668679</v>
      </c>
      <c r="K67" s="65">
        <v>75.510649999999998</v>
      </c>
      <c r="L67" s="65">
        <v>1.8745469143797189</v>
      </c>
      <c r="M67" s="65">
        <v>0.27825</v>
      </c>
      <c r="N67" s="66">
        <v>6.2195680168151045E-2</v>
      </c>
      <c r="O67" s="65">
        <v>1.2614000000000001</v>
      </c>
      <c r="P67" s="66">
        <v>8.244066446781427E-2</v>
      </c>
      <c r="Q67" s="65">
        <v>0.10169999999999998</v>
      </c>
      <c r="R67" s="66">
        <v>5.4746400987212236E-2</v>
      </c>
      <c r="S67" s="65">
        <v>5.0000000000000001E-3</v>
      </c>
      <c r="T67" s="66">
        <v>8.8138646759702288E-3</v>
      </c>
      <c r="U67" s="65">
        <v>0.01</v>
      </c>
      <c r="V67" s="66">
        <v>8.8377182099167832E-3</v>
      </c>
      <c r="W67" s="65">
        <v>4.1996999999999991</v>
      </c>
      <c r="X67" s="66">
        <v>2.3835023566614182</v>
      </c>
      <c r="Y67" s="65">
        <v>0.38665000000000005</v>
      </c>
      <c r="Z67" s="66">
        <v>3.7198295093925159E-2</v>
      </c>
      <c r="AA67" s="65">
        <v>93.103699999999989</v>
      </c>
      <c r="AB67" s="66">
        <v>0.9286107393645413</v>
      </c>
      <c r="AC67" s="20">
        <v>7.4582338902147965E-2</v>
      </c>
      <c r="AD67" s="209" t="s">
        <v>190</v>
      </c>
      <c r="AE67" s="209"/>
    </row>
    <row r="68" spans="1:31">
      <c r="A68" s="64" t="s">
        <v>155</v>
      </c>
      <c r="B68" s="63">
        <v>20</v>
      </c>
      <c r="C68" s="63">
        <v>1050</v>
      </c>
      <c r="D68" s="63">
        <v>2</v>
      </c>
      <c r="E68" s="65">
        <v>6.8250000000000005E-2</v>
      </c>
      <c r="F68" s="66">
        <v>2.7869762901943144E-2</v>
      </c>
      <c r="G68" s="65">
        <v>5.6326999999999998</v>
      </c>
      <c r="H68" s="66">
        <v>0.10211144582475097</v>
      </c>
      <c r="I68" s="65">
        <v>5.4953500000000002</v>
      </c>
      <c r="J68" s="66">
        <v>8.0176302444576547E-2</v>
      </c>
      <c r="K68" s="65">
        <v>74.853899999999996</v>
      </c>
      <c r="L68" s="65">
        <v>1.190462577054995</v>
      </c>
      <c r="M68" s="65">
        <v>0.26290000000000002</v>
      </c>
      <c r="N68" s="66">
        <v>3.6179232193418016E-2</v>
      </c>
      <c r="O68" s="65">
        <v>1.2218</v>
      </c>
      <c r="P68" s="66">
        <v>4.9526813577676243E-2</v>
      </c>
      <c r="Q68" s="65">
        <v>5.8500000000000017E-2</v>
      </c>
      <c r="R68" s="66">
        <v>3.8130661788396095E-2</v>
      </c>
      <c r="S68" s="65">
        <v>4.6000000000000008E-3</v>
      </c>
      <c r="T68" s="66">
        <v>6.3610657829279559E-3</v>
      </c>
      <c r="U68" s="65">
        <v>1.9900000000000008E-2</v>
      </c>
      <c r="V68" s="66">
        <v>7.1148473371941507E-3</v>
      </c>
      <c r="W68" s="65">
        <v>3.9437499999999992</v>
      </c>
      <c r="X68" s="66">
        <v>1.3195294566026603</v>
      </c>
      <c r="Y68" s="65">
        <v>0.39630000000000004</v>
      </c>
      <c r="Z68" s="66">
        <v>4.752517338488229E-2</v>
      </c>
      <c r="AA68" s="65">
        <v>91.962650000000011</v>
      </c>
      <c r="AB68" s="66">
        <v>0.50265613180593494</v>
      </c>
      <c r="AC68" s="20">
        <v>7.0531978481769272E-2</v>
      </c>
      <c r="AD68" s="209" t="s">
        <v>191</v>
      </c>
      <c r="AE68" s="209"/>
    </row>
    <row r="69" spans="1:31">
      <c r="A69" s="64" t="s">
        <v>156</v>
      </c>
      <c r="B69" s="63">
        <v>19</v>
      </c>
      <c r="C69" s="63">
        <v>1000</v>
      </c>
      <c r="D69" s="63">
        <v>2</v>
      </c>
      <c r="E69" s="65">
        <v>5.9315789473684211E-2</v>
      </c>
      <c r="F69" s="66">
        <v>2.408100365105463E-2</v>
      </c>
      <c r="G69" s="65">
        <v>5.3655789473684212</v>
      </c>
      <c r="H69" s="66">
        <v>0.18987168643571245</v>
      </c>
      <c r="I69" s="65">
        <v>4.7672105263157896</v>
      </c>
      <c r="J69" s="66">
        <v>9.5748849106728914E-2</v>
      </c>
      <c r="K69" s="65">
        <v>76.090368421052631</v>
      </c>
      <c r="L69" s="65">
        <v>0.88943060503312399</v>
      </c>
      <c r="M69" s="65">
        <v>0.31047368421052629</v>
      </c>
      <c r="N69" s="66">
        <v>4.8932343792279974E-2</v>
      </c>
      <c r="O69" s="65">
        <v>1.2875263157894736</v>
      </c>
      <c r="P69" s="66">
        <v>4.7376000043449856E-2</v>
      </c>
      <c r="Q69" s="65">
        <v>6.4578947368421055E-2</v>
      </c>
      <c r="R69" s="66">
        <v>5.7228893042154921E-2</v>
      </c>
      <c r="S69" s="65">
        <v>8.4210526315789472E-3</v>
      </c>
      <c r="T69" s="66">
        <v>1.0079218386107813E-2</v>
      </c>
      <c r="U69" s="65">
        <v>1.2052631578947367E-2</v>
      </c>
      <c r="V69" s="66">
        <v>7.6410709270547123E-3</v>
      </c>
      <c r="W69" s="65">
        <v>3.5658947368421052</v>
      </c>
      <c r="X69" s="66">
        <v>0.86901290712424961</v>
      </c>
      <c r="Y69" s="65">
        <v>0.41763157894736841</v>
      </c>
      <c r="Z69" s="66">
        <v>4.1757514994064625E-2</v>
      </c>
      <c r="AA69" s="65">
        <v>91.957842105263168</v>
      </c>
      <c r="AB69" s="66">
        <v>0.56335160356545233</v>
      </c>
      <c r="AC69" s="20">
        <v>6.3351095322676132E-2</v>
      </c>
      <c r="AD69" s="209" t="s">
        <v>192</v>
      </c>
      <c r="AE69" s="209"/>
    </row>
    <row r="70" spans="1:31">
      <c r="A70" s="64" t="s">
        <v>157</v>
      </c>
      <c r="B70" s="63">
        <v>19</v>
      </c>
      <c r="C70" s="63">
        <v>900</v>
      </c>
      <c r="D70" s="63">
        <v>2</v>
      </c>
      <c r="E70" s="65">
        <v>8.6894736842105261E-2</v>
      </c>
      <c r="F70" s="66">
        <v>2.598267528959786E-2</v>
      </c>
      <c r="G70" s="65">
        <v>4.8657368421052629</v>
      </c>
      <c r="H70" s="66">
        <v>0.40691356468273082</v>
      </c>
      <c r="I70" s="65">
        <v>4.2843157894736841</v>
      </c>
      <c r="J70" s="66">
        <v>0.37363366679016535</v>
      </c>
      <c r="K70" s="65">
        <v>75.254157894736835</v>
      </c>
      <c r="L70" s="65">
        <v>2.9107694527422732</v>
      </c>
      <c r="M70" s="65">
        <v>0.21426315789473682</v>
      </c>
      <c r="N70" s="66">
        <v>5.4104674377300287E-2</v>
      </c>
      <c r="O70" s="65">
        <v>1.1331052631578948</v>
      </c>
      <c r="P70" s="66">
        <v>8.939294947144702E-2</v>
      </c>
      <c r="Q70" s="65">
        <v>9.9631578947368446E-2</v>
      </c>
      <c r="R70" s="66">
        <v>3.7169597083751379E-2</v>
      </c>
      <c r="S70" s="65">
        <v>8.7368421052631574E-3</v>
      </c>
      <c r="T70" s="66">
        <v>1.1357044339983484E-2</v>
      </c>
      <c r="U70" s="65">
        <v>2.4000000000000011E-2</v>
      </c>
      <c r="V70" s="66">
        <v>1.0027739304327522E-2</v>
      </c>
      <c r="W70" s="65">
        <v>4.0400526315789476</v>
      </c>
      <c r="X70" s="66">
        <v>3.3875428406259336</v>
      </c>
      <c r="Y70" s="65">
        <v>0.22842105263157894</v>
      </c>
      <c r="Z70" s="66">
        <v>3.6490966598253585E-2</v>
      </c>
      <c r="AA70" s="65">
        <v>90.239315789473693</v>
      </c>
      <c r="AB70" s="66">
        <v>0.74621608820260266</v>
      </c>
      <c r="AC70" s="20">
        <v>7.2557050906963141E-2</v>
      </c>
      <c r="AD70" s="209" t="s">
        <v>193</v>
      </c>
      <c r="AE70" s="209"/>
    </row>
    <row r="71" spans="1:31">
      <c r="A71" s="64" t="s">
        <v>158</v>
      </c>
      <c r="B71" s="63">
        <v>10</v>
      </c>
      <c r="C71" s="63">
        <v>900</v>
      </c>
      <c r="D71" s="63">
        <v>2</v>
      </c>
      <c r="E71" s="65">
        <v>0.10429999999999999</v>
      </c>
      <c r="F71" s="66">
        <v>2.1633564456906167E-2</v>
      </c>
      <c r="G71" s="65">
        <v>5.1701000000000006</v>
      </c>
      <c r="H71" s="66">
        <v>0.18443333634556289</v>
      </c>
      <c r="I71" s="65">
        <v>4.0022000000000002</v>
      </c>
      <c r="J71" s="66">
        <v>0.1396541760524507</v>
      </c>
      <c r="K71" s="65">
        <v>76.313599999999994</v>
      </c>
      <c r="L71" s="65">
        <v>1.3967090844791783</v>
      </c>
      <c r="M71" s="65">
        <v>0.25819999999999999</v>
      </c>
      <c r="N71" s="66">
        <v>6.7601446401357165E-2</v>
      </c>
      <c r="O71" s="65">
        <v>1.1692</v>
      </c>
      <c r="P71" s="66">
        <v>5.97063182958424E-2</v>
      </c>
      <c r="Q71" s="65">
        <v>0.1162</v>
      </c>
      <c r="R71" s="66">
        <v>7.2569966239485056E-2</v>
      </c>
      <c r="S71" s="65">
        <v>5.5200000000000006E-2</v>
      </c>
      <c r="T71" s="66">
        <v>2.9525130538802593E-2</v>
      </c>
      <c r="U71" s="65">
        <v>3.8100000000000002E-2</v>
      </c>
      <c r="V71" s="66">
        <v>2.181971585516182E-2</v>
      </c>
      <c r="W71" s="65">
        <v>3.9145999999999992</v>
      </c>
      <c r="X71" s="66">
        <v>1.6441230151326567</v>
      </c>
      <c r="Y71" s="65">
        <v>0.2923</v>
      </c>
      <c r="Z71" s="66">
        <v>5.5845123133338663E-2</v>
      </c>
      <c r="AA71" s="65">
        <v>91.439400000000006</v>
      </c>
      <c r="AB71" s="66">
        <v>0.58713280723642913</v>
      </c>
      <c r="AC71" s="20">
        <v>6.9999999999999993E-2</v>
      </c>
      <c r="AD71" s="209" t="s">
        <v>194</v>
      </c>
      <c r="AE71" s="209"/>
    </row>
    <row r="72" spans="1:31">
      <c r="A72" s="64" t="s">
        <v>161</v>
      </c>
      <c r="B72" s="63">
        <v>10</v>
      </c>
      <c r="C72" s="63">
        <v>1000</v>
      </c>
      <c r="D72" s="63">
        <v>1</v>
      </c>
      <c r="E72" s="65">
        <v>2.1100000000000001E-2</v>
      </c>
      <c r="F72" s="66">
        <v>1.6030872992101482E-2</v>
      </c>
      <c r="G72" s="65">
        <v>6.2305000000000001</v>
      </c>
      <c r="H72" s="66">
        <v>0.1428956495722199</v>
      </c>
      <c r="I72" s="65">
        <v>2.1119999999999997</v>
      </c>
      <c r="J72" s="66">
        <v>6.9135936948722845E-2</v>
      </c>
      <c r="K72" s="65">
        <v>79.203800000000015</v>
      </c>
      <c r="L72" s="65">
        <v>0.60669227052197505</v>
      </c>
      <c r="M72" s="65">
        <v>0.43500000000000005</v>
      </c>
      <c r="N72" s="66">
        <v>3.9446165846632041E-2</v>
      </c>
      <c r="O72" s="65">
        <v>1.9053000000000004</v>
      </c>
      <c r="P72" s="66">
        <v>6.9767948706169272E-2</v>
      </c>
      <c r="Q72" s="65">
        <v>1.2699999999999999E-2</v>
      </c>
      <c r="R72" s="66">
        <v>2.831587697545123E-2</v>
      </c>
      <c r="S72" s="65">
        <v>4.7000000000000002E-3</v>
      </c>
      <c r="T72" s="66">
        <v>1.0220350070107949E-2</v>
      </c>
      <c r="U72" s="65">
        <v>1.0000000000000002E-3</v>
      </c>
      <c r="V72" s="66">
        <v>2.4944382578492939E-3</v>
      </c>
      <c r="W72" s="65">
        <v>1.7690000000000001</v>
      </c>
      <c r="X72" s="66">
        <v>0.46938872779155744</v>
      </c>
      <c r="Y72" s="65">
        <v>0.16970000000000002</v>
      </c>
      <c r="Z72" s="66">
        <v>2.672098634240716E-2</v>
      </c>
      <c r="AA72" s="65">
        <v>91.864800000000017</v>
      </c>
      <c r="AB72" s="66">
        <v>0.40039780219176835</v>
      </c>
      <c r="AC72" s="20">
        <v>3.2946918852959119E-2</v>
      </c>
      <c r="AD72" s="209" t="s">
        <v>195</v>
      </c>
      <c r="AE72" s="209"/>
    </row>
    <row r="73" spans="1:31">
      <c r="A73" s="64" t="s">
        <v>162</v>
      </c>
      <c r="B73" s="63">
        <v>24</v>
      </c>
      <c r="C73" s="63">
        <v>1000</v>
      </c>
      <c r="D73" s="63">
        <v>1</v>
      </c>
      <c r="E73" s="65">
        <v>8.679166666666667E-2</v>
      </c>
      <c r="F73" s="66">
        <v>0.13373301734252549</v>
      </c>
      <c r="G73" s="65">
        <v>5.2486249999999997</v>
      </c>
      <c r="H73" s="66">
        <v>0.67753824294439324</v>
      </c>
      <c r="I73" s="65">
        <v>2.6369583333333333</v>
      </c>
      <c r="J73" s="66">
        <v>0.1276413041935559</v>
      </c>
      <c r="K73" s="65">
        <v>77.413166666666669</v>
      </c>
      <c r="L73" s="65">
        <v>0.8288264971143493</v>
      </c>
      <c r="M73" s="65">
        <v>0.5565416666666666</v>
      </c>
      <c r="N73" s="66">
        <v>4.8126625701884342E-2</v>
      </c>
      <c r="O73" s="65">
        <v>1.5993750000000002</v>
      </c>
      <c r="P73" s="66">
        <v>0.23478015850170586</v>
      </c>
      <c r="Q73" s="65">
        <v>0.11954166666666666</v>
      </c>
      <c r="R73" s="66">
        <v>4.1051377318065047E-2</v>
      </c>
      <c r="S73" s="65">
        <v>9.541666666666667E-3</v>
      </c>
      <c r="T73" s="66">
        <v>1.9741765849097179E-2</v>
      </c>
      <c r="U73" s="65">
        <v>1.5416666666666671E-2</v>
      </c>
      <c r="V73" s="66">
        <v>7.8347978896085319E-3</v>
      </c>
      <c r="W73" s="65">
        <v>2.0160416666666667</v>
      </c>
      <c r="X73" s="66">
        <v>1.0229282128395853</v>
      </c>
      <c r="Y73" s="65">
        <v>0.17174999999999999</v>
      </c>
      <c r="Z73" s="66">
        <v>5.4319705768557082E-2</v>
      </c>
      <c r="AA73" s="65">
        <v>89.873749999999973</v>
      </c>
      <c r="AB73" s="66">
        <v>0.68135805884118428</v>
      </c>
      <c r="AC73" s="20">
        <v>3.7366548042704631E-2</v>
      </c>
      <c r="AD73" s="209" t="s">
        <v>196</v>
      </c>
      <c r="AE73" s="209"/>
    </row>
    <row r="74" spans="1:31">
      <c r="A74" s="64" t="s">
        <v>163</v>
      </c>
      <c r="B74" s="63">
        <v>19</v>
      </c>
      <c r="C74" s="63">
        <v>1000</v>
      </c>
      <c r="D74" s="63">
        <v>1</v>
      </c>
      <c r="E74" s="65">
        <v>8.3210526315789485E-2</v>
      </c>
      <c r="F74" s="66">
        <v>5.919983009300734E-2</v>
      </c>
      <c r="G74" s="65">
        <v>5.1691578947368422</v>
      </c>
      <c r="H74" s="66">
        <v>0.48931065605467333</v>
      </c>
      <c r="I74" s="65">
        <v>2.7663157894736847</v>
      </c>
      <c r="J74" s="66">
        <v>0.11563498731957236</v>
      </c>
      <c r="K74" s="65">
        <v>77.778368421052647</v>
      </c>
      <c r="L74" s="65">
        <v>0.75596907715463768</v>
      </c>
      <c r="M74" s="65">
        <v>0.56694736842105253</v>
      </c>
      <c r="N74" s="66">
        <v>7.1174647237318867E-2</v>
      </c>
      <c r="O74" s="65">
        <v>1.5146842105263161</v>
      </c>
      <c r="P74" s="66">
        <v>0.16982607201734753</v>
      </c>
      <c r="Q74" s="65">
        <v>8.7526315789473674E-2</v>
      </c>
      <c r="R74" s="66">
        <v>4.817026332713837E-2</v>
      </c>
      <c r="S74" s="65">
        <v>1.4105263157894737E-2</v>
      </c>
      <c r="T74" s="66">
        <v>1.7107161388150688E-2</v>
      </c>
      <c r="U74" s="65">
        <v>1.6526315789473684E-2</v>
      </c>
      <c r="V74" s="66">
        <v>8.5658781806565529E-3</v>
      </c>
      <c r="W74" s="65">
        <v>2.0762631578947364</v>
      </c>
      <c r="X74" s="66">
        <v>0.92477161397379526</v>
      </c>
      <c r="Y74" s="65">
        <v>0.21742105263157896</v>
      </c>
      <c r="Z74" s="66">
        <v>3.7266779650206798E-2</v>
      </c>
      <c r="AA74" s="65">
        <v>90.290526315789478</v>
      </c>
      <c r="AB74" s="66">
        <v>0.60807312868154473</v>
      </c>
      <c r="AC74" s="20">
        <v>3.7825059101654845E-2</v>
      </c>
      <c r="AD74" s="209" t="s">
        <v>197</v>
      </c>
      <c r="AE74" s="209"/>
    </row>
    <row r="75" spans="1:31">
      <c r="A75" s="64" t="s">
        <v>164</v>
      </c>
      <c r="B75" s="63">
        <v>20</v>
      </c>
      <c r="C75" s="63">
        <v>1000</v>
      </c>
      <c r="D75" s="63">
        <v>1</v>
      </c>
      <c r="E75" s="65">
        <v>8.5550000000000001E-2</v>
      </c>
      <c r="F75" s="66">
        <v>6.0270857931420486E-2</v>
      </c>
      <c r="G75" s="65">
        <v>5.0759000000000007</v>
      </c>
      <c r="H75" s="66">
        <v>0.36414671710582186</v>
      </c>
      <c r="I75" s="65">
        <v>3.4003499999999995</v>
      </c>
      <c r="J75" s="66">
        <v>0.1589151627358712</v>
      </c>
      <c r="K75" s="65">
        <v>77.279000000000011</v>
      </c>
      <c r="L75" s="65">
        <v>0.86041544433029926</v>
      </c>
      <c r="M75" s="65">
        <v>0.56640000000000001</v>
      </c>
      <c r="N75" s="66">
        <v>7.0286181916654908E-2</v>
      </c>
      <c r="O75" s="65">
        <v>1.4308999999999998</v>
      </c>
      <c r="P75" s="66">
        <v>0.110757154931052</v>
      </c>
      <c r="Q75" s="65">
        <v>0.13364999999999999</v>
      </c>
      <c r="R75" s="66">
        <v>4.7597296473423333E-2</v>
      </c>
      <c r="S75" s="65">
        <v>3.6000000000000003E-3</v>
      </c>
      <c r="T75" s="66">
        <v>6.762123615364754E-3</v>
      </c>
      <c r="U75" s="65">
        <v>2.3000000000000003E-2</v>
      </c>
      <c r="V75" s="66">
        <v>8.8911546819829459E-3</v>
      </c>
      <c r="W75" s="65">
        <v>1.9898</v>
      </c>
      <c r="X75" s="66">
        <v>0.61966863810639283</v>
      </c>
      <c r="Y75" s="65">
        <v>0.20880000000000001</v>
      </c>
      <c r="Z75" s="66">
        <v>3.8483899572623756E-2</v>
      </c>
      <c r="AA75" s="65">
        <v>90.196950000000001</v>
      </c>
      <c r="AB75" s="66">
        <v>0.8522648757405471</v>
      </c>
      <c r="AC75" s="20">
        <v>3.5966981132075471E-2</v>
      </c>
      <c r="AD75" s="209" t="s">
        <v>198</v>
      </c>
      <c r="AE75" s="209"/>
    </row>
    <row r="76" spans="1:31" ht="15" thickBot="1">
      <c r="A76" s="70" t="s">
        <v>165</v>
      </c>
      <c r="B76" s="71">
        <v>15</v>
      </c>
      <c r="C76" s="71">
        <v>900</v>
      </c>
      <c r="D76" s="71">
        <v>1</v>
      </c>
      <c r="E76" s="72">
        <v>6.0066666666666678E-2</v>
      </c>
      <c r="F76" s="73">
        <v>2.4505004347994654E-2</v>
      </c>
      <c r="G76" s="72">
        <v>5.0573333333333341</v>
      </c>
      <c r="H76" s="73">
        <v>1.1601119198881904</v>
      </c>
      <c r="I76" s="72">
        <v>2.2023333333333333</v>
      </c>
      <c r="J76" s="73">
        <v>0.15966915198383849</v>
      </c>
      <c r="K76" s="72">
        <v>78.997200000000007</v>
      </c>
      <c r="L76" s="72">
        <v>1.0389729956617177</v>
      </c>
      <c r="M76" s="72">
        <v>0.68666666666666665</v>
      </c>
      <c r="N76" s="73">
        <v>0.11702726585023247</v>
      </c>
      <c r="O76" s="72">
        <v>1.2885333333333335</v>
      </c>
      <c r="P76" s="73">
        <v>0.33069944633991072</v>
      </c>
      <c r="Q76" s="72">
        <v>7.8999999999999987E-2</v>
      </c>
      <c r="R76" s="73">
        <v>3.7637367450067891E-2</v>
      </c>
      <c r="S76" s="72">
        <v>7.4000000000000012E-3</v>
      </c>
      <c r="T76" s="73">
        <v>1.08877388443541E-2</v>
      </c>
      <c r="U76" s="72">
        <v>1.2199999999999999E-2</v>
      </c>
      <c r="V76" s="73">
        <v>6.0261335625992982E-3</v>
      </c>
      <c r="W76" s="72">
        <v>2.2274000000000003</v>
      </c>
      <c r="X76" s="73">
        <v>0.87929109433192099</v>
      </c>
      <c r="Y76" s="72">
        <v>0.19766666666666666</v>
      </c>
      <c r="Z76" s="73">
        <v>6.1845044456363102E-2</v>
      </c>
      <c r="AA76" s="72">
        <v>90.815799999999982</v>
      </c>
      <c r="AB76" s="73">
        <v>0.51296090076562939</v>
      </c>
      <c r="AC76" s="74">
        <v>4.0564373897707236E-2</v>
      </c>
      <c r="AD76" s="213" t="s">
        <v>199</v>
      </c>
      <c r="AE76" s="213"/>
    </row>
    <row r="77" spans="1:31" ht="18">
      <c r="A77" s="31" t="s">
        <v>262</v>
      </c>
      <c r="B77" s="86"/>
      <c r="C77" s="90"/>
      <c r="D77" s="90"/>
      <c r="E77" s="86"/>
      <c r="F77" s="90"/>
      <c r="G77" s="86"/>
      <c r="H77" s="90"/>
      <c r="I77" s="86"/>
      <c r="J77" s="90"/>
      <c r="K77" s="86"/>
      <c r="L77" s="90"/>
      <c r="M77" s="86"/>
      <c r="N77" s="90"/>
      <c r="O77" s="86"/>
      <c r="P77" s="90"/>
      <c r="Q77" s="86"/>
      <c r="R77" s="90"/>
      <c r="S77" s="86"/>
      <c r="T77" s="90"/>
      <c r="U77" s="86"/>
      <c r="V77" s="90"/>
      <c r="W77" s="86"/>
      <c r="X77" s="90"/>
      <c r="Y77" s="86"/>
      <c r="Z77" s="90"/>
      <c r="AA77" s="86"/>
      <c r="AB77" s="90"/>
      <c r="AC77" s="86"/>
      <c r="AD77" s="86"/>
      <c r="AE77" s="86"/>
    </row>
    <row r="78" spans="1:31" ht="15">
      <c r="A78" s="94"/>
      <c r="B78" s="86"/>
      <c r="C78" s="90"/>
      <c r="D78" s="90"/>
      <c r="E78" s="86"/>
      <c r="F78" s="90"/>
      <c r="G78" s="86"/>
      <c r="H78" s="90"/>
      <c r="I78" s="86"/>
      <c r="J78" s="90"/>
      <c r="K78" s="86"/>
      <c r="L78" s="90"/>
      <c r="M78" s="86"/>
      <c r="N78" s="90"/>
      <c r="O78" s="86"/>
      <c r="P78" s="90"/>
      <c r="Q78" s="86"/>
      <c r="R78" s="90"/>
      <c r="S78" s="86"/>
      <c r="T78" s="90"/>
      <c r="U78" s="86"/>
      <c r="V78" s="90"/>
      <c r="W78" s="86"/>
      <c r="X78" s="90"/>
      <c r="Y78" s="86"/>
      <c r="Z78" s="90"/>
      <c r="AA78" s="86"/>
      <c r="AB78" s="90"/>
      <c r="AC78" s="86"/>
      <c r="AD78" s="86"/>
      <c r="AE78" s="86"/>
    </row>
    <row r="79" spans="1:31">
      <c r="A79" s="30" t="s">
        <v>313</v>
      </c>
      <c r="B79" s="86"/>
      <c r="C79" s="90"/>
      <c r="D79" s="90"/>
      <c r="E79" s="86"/>
      <c r="F79" s="90"/>
      <c r="G79" s="86"/>
      <c r="H79" s="90"/>
      <c r="I79" s="86"/>
      <c r="J79" s="90"/>
      <c r="K79" s="86"/>
      <c r="L79" s="90"/>
      <c r="M79" s="86"/>
      <c r="N79" s="90"/>
      <c r="O79" s="86"/>
      <c r="P79" s="90"/>
      <c r="Q79" s="86"/>
      <c r="R79" s="90"/>
      <c r="S79" s="86"/>
      <c r="T79" s="90"/>
      <c r="U79" s="86"/>
      <c r="V79" s="90"/>
      <c r="W79" s="86"/>
      <c r="X79" s="90"/>
      <c r="Y79" s="86"/>
      <c r="Z79" s="90"/>
      <c r="AA79" s="86"/>
      <c r="AB79" s="90"/>
      <c r="AC79" s="86"/>
      <c r="AD79" s="86"/>
      <c r="AE79" s="86"/>
    </row>
    <row r="80" spans="1:31" ht="15" thickBot="1">
      <c r="A80" s="80"/>
      <c r="B80" s="168"/>
      <c r="C80" s="169"/>
      <c r="D80" s="169"/>
      <c r="E80" s="168"/>
      <c r="F80" s="169"/>
      <c r="G80" s="168"/>
      <c r="H80" s="169"/>
      <c r="I80" s="168"/>
      <c r="J80" s="169"/>
      <c r="K80" s="168"/>
      <c r="L80" s="169"/>
      <c r="M80" s="168"/>
      <c r="N80" s="169"/>
      <c r="O80" s="168"/>
      <c r="P80" s="169"/>
      <c r="Q80" s="168"/>
      <c r="R80" s="169"/>
      <c r="S80" s="168"/>
      <c r="T80" s="169"/>
      <c r="U80" s="168"/>
      <c r="V80" s="169"/>
      <c r="W80" s="168"/>
      <c r="X80" s="169"/>
      <c r="Y80" s="168"/>
      <c r="Z80" s="169"/>
      <c r="AA80" s="168"/>
      <c r="AB80" s="169"/>
      <c r="AC80" s="168"/>
      <c r="AD80" s="168"/>
      <c r="AE80" s="168"/>
    </row>
    <row r="81" spans="1:31" ht="17.25">
      <c r="A81" s="62" t="s">
        <v>47</v>
      </c>
      <c r="B81" s="63" t="s">
        <v>55</v>
      </c>
      <c r="C81" s="63" t="s">
        <v>70</v>
      </c>
      <c r="D81" s="63" t="s">
        <v>170</v>
      </c>
      <c r="E81" s="77" t="s">
        <v>298</v>
      </c>
      <c r="F81" s="16"/>
      <c r="G81" s="77" t="s">
        <v>299</v>
      </c>
      <c r="H81" s="16"/>
      <c r="I81" s="77" t="s">
        <v>300</v>
      </c>
      <c r="J81" s="16"/>
      <c r="K81" s="77" t="s">
        <v>147</v>
      </c>
      <c r="L81" s="16"/>
      <c r="M81" s="77" t="s">
        <v>148</v>
      </c>
      <c r="N81" s="16"/>
      <c r="O81" s="77" t="s">
        <v>149</v>
      </c>
      <c r="P81" s="16"/>
      <c r="Q81" s="77" t="s">
        <v>150</v>
      </c>
      <c r="R81" s="16"/>
      <c r="S81" s="77" t="s">
        <v>301</v>
      </c>
      <c r="T81" s="16"/>
      <c r="U81" s="77" t="s">
        <v>302</v>
      </c>
      <c r="V81" s="16"/>
      <c r="W81" s="77" t="s">
        <v>303</v>
      </c>
      <c r="X81" s="90"/>
      <c r="Y81" s="63" t="s">
        <v>151</v>
      </c>
      <c r="Z81" s="90"/>
      <c r="AA81" s="63" t="s">
        <v>61</v>
      </c>
      <c r="AB81" s="90"/>
      <c r="AC81" s="83" t="s">
        <v>189</v>
      </c>
      <c r="AD81" s="211" t="s">
        <v>171</v>
      </c>
      <c r="AE81" s="209"/>
    </row>
    <row r="82" spans="1:31" ht="15" thickBot="1">
      <c r="A82" s="80"/>
      <c r="B82" s="89"/>
      <c r="C82" s="91"/>
      <c r="D82" s="91"/>
      <c r="E82" s="81" t="s">
        <v>152</v>
      </c>
      <c r="F82" s="81" t="s">
        <v>153</v>
      </c>
      <c r="G82" s="81" t="s">
        <v>152</v>
      </c>
      <c r="H82" s="81" t="s">
        <v>153</v>
      </c>
      <c r="I82" s="81" t="s">
        <v>152</v>
      </c>
      <c r="J82" s="81" t="s">
        <v>153</v>
      </c>
      <c r="K82" s="81" t="s">
        <v>152</v>
      </c>
      <c r="L82" s="81" t="s">
        <v>153</v>
      </c>
      <c r="M82" s="81" t="s">
        <v>152</v>
      </c>
      <c r="N82" s="81" t="s">
        <v>153</v>
      </c>
      <c r="O82" s="81" t="s">
        <v>152</v>
      </c>
      <c r="P82" s="81" t="s">
        <v>153</v>
      </c>
      <c r="Q82" s="81" t="s">
        <v>152</v>
      </c>
      <c r="R82" s="81" t="s">
        <v>153</v>
      </c>
      <c r="S82" s="81" t="s">
        <v>152</v>
      </c>
      <c r="T82" s="81" t="s">
        <v>153</v>
      </c>
      <c r="U82" s="81" t="s">
        <v>152</v>
      </c>
      <c r="V82" s="81" t="s">
        <v>153</v>
      </c>
      <c r="W82" s="81" t="s">
        <v>152</v>
      </c>
      <c r="X82" s="81" t="s">
        <v>153</v>
      </c>
      <c r="Y82" s="81" t="s">
        <v>152</v>
      </c>
      <c r="Z82" s="81" t="s">
        <v>153</v>
      </c>
      <c r="AA82" s="81" t="s">
        <v>152</v>
      </c>
      <c r="AB82" s="81" t="s">
        <v>153</v>
      </c>
      <c r="AC82" s="89"/>
      <c r="AD82" s="212"/>
      <c r="AE82" s="213"/>
    </row>
    <row r="83" spans="1:31">
      <c r="A83" s="62" t="s">
        <v>159</v>
      </c>
      <c r="B83" s="63">
        <v>12</v>
      </c>
      <c r="C83" s="63">
        <v>1100</v>
      </c>
      <c r="D83" s="63">
        <v>1</v>
      </c>
      <c r="E83" s="67">
        <v>6.5499999999999989E-2</v>
      </c>
      <c r="F83" s="68">
        <v>1.3970748662180553E-2</v>
      </c>
      <c r="G83" s="67">
        <v>0.34666666666666668</v>
      </c>
      <c r="H83" s="68">
        <v>1.9814289303582415E-2</v>
      </c>
      <c r="I83" s="67">
        <v>7.6558333333333337</v>
      </c>
      <c r="J83" s="68">
        <v>0.48205390745949744</v>
      </c>
      <c r="K83" s="67">
        <v>57.221166666666669</v>
      </c>
      <c r="L83" s="67">
        <v>1.0829578043767945</v>
      </c>
      <c r="M83" s="67">
        <v>1.1042500000000002</v>
      </c>
      <c r="N83" s="68">
        <v>5.4233711421453105E-2</v>
      </c>
      <c r="O83" s="67">
        <v>12.290083333333335</v>
      </c>
      <c r="P83" s="68">
        <v>0.34248781221402813</v>
      </c>
      <c r="Q83" s="67">
        <v>3.5166666666666666E-2</v>
      </c>
      <c r="R83" s="68">
        <v>2.3698229060545022E-2</v>
      </c>
      <c r="S83" s="67">
        <v>2.8416666666666663E-2</v>
      </c>
      <c r="T83" s="68">
        <v>1.9265882861271691E-2</v>
      </c>
      <c r="U83" s="67">
        <v>1.0333333333333335E-2</v>
      </c>
      <c r="V83" s="68">
        <v>9.5853423454140552E-3</v>
      </c>
      <c r="W83" s="67">
        <v>7.4762499999999994</v>
      </c>
      <c r="X83" s="68">
        <v>1.2244679828027785</v>
      </c>
      <c r="Y83" s="67">
        <v>1.5150833333333333</v>
      </c>
      <c r="Z83" s="68">
        <v>3.7449258600097415E-2</v>
      </c>
      <c r="AA83" s="67">
        <v>87.748750000000015</v>
      </c>
      <c r="AB83" s="68">
        <v>1.1084011519465167</v>
      </c>
      <c r="AC83" s="20">
        <v>0.10712481051035876</v>
      </c>
      <c r="AD83" s="209" t="s">
        <v>200</v>
      </c>
      <c r="AE83" s="209"/>
    </row>
    <row r="84" spans="1:31">
      <c r="A84" s="64" t="s">
        <v>160</v>
      </c>
      <c r="B84" s="63">
        <v>14</v>
      </c>
      <c r="C84" s="63">
        <v>1050</v>
      </c>
      <c r="D84" s="63">
        <v>1</v>
      </c>
      <c r="E84" s="65">
        <v>9.7071428571428572E-2</v>
      </c>
      <c r="F84" s="66">
        <v>2.0622856198940994E-2</v>
      </c>
      <c r="G84" s="65">
        <v>0.39992857142857136</v>
      </c>
      <c r="H84" s="66">
        <v>2.0823301614054626E-2</v>
      </c>
      <c r="I84" s="65">
        <v>8.6407857142857143</v>
      </c>
      <c r="J84" s="66">
        <v>0.15510997516473382</v>
      </c>
      <c r="K84" s="65">
        <v>60.002071428571426</v>
      </c>
      <c r="L84" s="65">
        <v>0.80532711598223483</v>
      </c>
      <c r="M84" s="65">
        <v>2.0602142857142858</v>
      </c>
      <c r="N84" s="66">
        <v>7.4761341893777172E-2</v>
      </c>
      <c r="O84" s="65">
        <v>13.156999999999998</v>
      </c>
      <c r="P84" s="66">
        <v>0.18210309844024733</v>
      </c>
      <c r="Q84" s="65">
        <v>0.10978571428571428</v>
      </c>
      <c r="R84" s="66">
        <v>3.4652513664908999E-2</v>
      </c>
      <c r="S84" s="65">
        <v>4.9285714285714289E-3</v>
      </c>
      <c r="T84" s="66">
        <v>6.0949447617145514E-3</v>
      </c>
      <c r="U84" s="65">
        <v>1.0357142857142858E-2</v>
      </c>
      <c r="V84" s="66">
        <v>7.0558992542208432E-3</v>
      </c>
      <c r="W84" s="65">
        <v>6.3677142857142854</v>
      </c>
      <c r="X84" s="66">
        <v>0.43982399077033402</v>
      </c>
      <c r="Y84" s="65">
        <v>1.6256428571428572</v>
      </c>
      <c r="Z84" s="66">
        <v>4.7624504266117106E-2</v>
      </c>
      <c r="AA84" s="65">
        <v>92.475499999999997</v>
      </c>
      <c r="AB84" s="66">
        <v>0.85077808278883671</v>
      </c>
      <c r="AC84" s="20">
        <v>8.6626139817629191E-2</v>
      </c>
      <c r="AD84" s="209" t="s">
        <v>201</v>
      </c>
      <c r="AE84" s="209"/>
    </row>
    <row r="85" spans="1:31">
      <c r="A85" s="64" t="s">
        <v>161</v>
      </c>
      <c r="B85" s="63">
        <v>14</v>
      </c>
      <c r="C85" s="63">
        <v>1000</v>
      </c>
      <c r="D85" s="63">
        <v>1</v>
      </c>
      <c r="E85" s="65">
        <v>0.10978571428571431</v>
      </c>
      <c r="F85" s="66">
        <v>2.5965001803992086E-2</v>
      </c>
      <c r="G85" s="65">
        <v>0.36685714285714288</v>
      </c>
      <c r="H85" s="66">
        <v>1.6529028743661609E-2</v>
      </c>
      <c r="I85" s="65">
        <v>9.0176428571428566</v>
      </c>
      <c r="J85" s="66">
        <v>0.74484986686970922</v>
      </c>
      <c r="K85" s="65">
        <v>57.467285714285715</v>
      </c>
      <c r="L85" s="65">
        <v>1.1067486288550483</v>
      </c>
      <c r="M85" s="65">
        <v>2.2868571428571434</v>
      </c>
      <c r="N85" s="66">
        <v>0.10024574201036571</v>
      </c>
      <c r="O85" s="65">
        <v>12.991357142857144</v>
      </c>
      <c r="P85" s="66">
        <v>0.70583225367623303</v>
      </c>
      <c r="Q85" s="65">
        <v>8.2357142857142865E-2</v>
      </c>
      <c r="R85" s="66">
        <v>3.594998051322279E-2</v>
      </c>
      <c r="S85" s="65">
        <v>9.4285714285714285E-3</v>
      </c>
      <c r="T85" s="66">
        <v>1.0150515604291588E-2</v>
      </c>
      <c r="U85" s="65">
        <v>9.8571428571428595E-3</v>
      </c>
      <c r="V85" s="66">
        <v>8.113209958097705E-3</v>
      </c>
      <c r="W85" s="65">
        <v>6.7689285714285718</v>
      </c>
      <c r="X85" s="66">
        <v>1.1718502440608607</v>
      </c>
      <c r="Y85" s="65">
        <v>1.7314999999999998</v>
      </c>
      <c r="Z85" s="66">
        <v>4.2012360818436047E-2</v>
      </c>
      <c r="AA85" s="65">
        <v>90.841857142857165</v>
      </c>
      <c r="AB85" s="66">
        <v>1.6528276403760951</v>
      </c>
      <c r="AC85" s="20">
        <v>9.3164556962025316E-2</v>
      </c>
      <c r="AD85" s="209" t="s">
        <v>202</v>
      </c>
      <c r="AE85" s="209"/>
    </row>
    <row r="86" spans="1:31" ht="15" thickBot="1">
      <c r="A86" s="70" t="s">
        <v>164</v>
      </c>
      <c r="B86" s="71">
        <v>11</v>
      </c>
      <c r="C86" s="71">
        <v>1000</v>
      </c>
      <c r="D86" s="71">
        <v>1</v>
      </c>
      <c r="E86" s="72">
        <v>8.7090909090909094E-2</v>
      </c>
      <c r="F86" s="73">
        <v>4.7921716466450895E-2</v>
      </c>
      <c r="G86" s="72">
        <v>0.15854545454545457</v>
      </c>
      <c r="H86" s="73">
        <v>1.6126770515906996E-2</v>
      </c>
      <c r="I86" s="72">
        <v>25.590363636363637</v>
      </c>
      <c r="J86" s="73">
        <v>1.2939628489819388</v>
      </c>
      <c r="K86" s="72">
        <v>39.076363636363638</v>
      </c>
      <c r="L86" s="72">
        <v>0.38301338690110265</v>
      </c>
      <c r="M86" s="72">
        <v>2.9977272727272721</v>
      </c>
      <c r="N86" s="73">
        <v>0.20017846582941476</v>
      </c>
      <c r="O86" s="72">
        <v>13.797636363636361</v>
      </c>
      <c r="P86" s="73">
        <v>0.24847465574069047</v>
      </c>
      <c r="Q86" s="72">
        <v>3.8999999999999993E-2</v>
      </c>
      <c r="R86" s="73">
        <v>1.0246950765959627E-2</v>
      </c>
      <c r="S86" s="72">
        <v>7.3818181818181811E-2</v>
      </c>
      <c r="T86" s="73">
        <v>1.9513165718653566E-2</v>
      </c>
      <c r="U86" s="72">
        <v>1.490909090909091E-2</v>
      </c>
      <c r="V86" s="73">
        <v>6.8476937059793359E-3</v>
      </c>
      <c r="W86" s="72">
        <v>8.5180909090909083</v>
      </c>
      <c r="X86" s="73">
        <v>1.4228401494578051</v>
      </c>
      <c r="Y86" s="72">
        <v>2.1510000000000002</v>
      </c>
      <c r="Z86" s="73">
        <v>6.4716303973573794E-2</v>
      </c>
      <c r="AA86" s="72">
        <v>92.50454545454545</v>
      </c>
      <c r="AB86" s="73">
        <v>0.65960493685786747</v>
      </c>
      <c r="AC86" s="74">
        <v>0.10698141637368157</v>
      </c>
      <c r="AD86" s="213" t="s">
        <v>203</v>
      </c>
      <c r="AE86" s="213"/>
    </row>
    <row r="87" spans="1:31" ht="18">
      <c r="A87" s="31" t="s">
        <v>262</v>
      </c>
      <c r="B87" s="1"/>
      <c r="E87" s="1"/>
      <c r="G87" s="1"/>
      <c r="I87" s="1"/>
      <c r="K87" s="1"/>
      <c r="M87" s="1"/>
      <c r="O87" s="1"/>
      <c r="Q87" s="1"/>
      <c r="S87" s="1"/>
      <c r="U87" s="1"/>
      <c r="W87" s="1"/>
      <c r="Y87" s="1"/>
      <c r="AA87" s="1"/>
      <c r="AC87" s="39"/>
    </row>
    <row r="88" spans="1:31" ht="15">
      <c r="B88" s="1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1"/>
      <c r="U88" s="1"/>
      <c r="W88" s="95"/>
      <c r="X88" s="95"/>
      <c r="Y88" s="95"/>
      <c r="Z88" s="95"/>
      <c r="AA88" s="1"/>
      <c r="AC88" s="39"/>
    </row>
    <row r="89" spans="1:31">
      <c r="A89" s="30" t="s">
        <v>314</v>
      </c>
    </row>
    <row r="90" spans="1:31" ht="15" thickBo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</row>
    <row r="91" spans="1:31" ht="17.25">
      <c r="A91" s="62" t="s">
        <v>47</v>
      </c>
      <c r="B91" s="63" t="s">
        <v>55</v>
      </c>
      <c r="C91" s="63" t="s">
        <v>70</v>
      </c>
      <c r="D91" s="63" t="s">
        <v>170</v>
      </c>
      <c r="E91" s="77" t="s">
        <v>298</v>
      </c>
      <c r="F91" s="16"/>
      <c r="G91" s="77" t="s">
        <v>299</v>
      </c>
      <c r="H91" s="16"/>
      <c r="I91" s="77" t="s">
        <v>300</v>
      </c>
      <c r="J91" s="16"/>
      <c r="K91" s="77" t="s">
        <v>147</v>
      </c>
      <c r="L91" s="16"/>
      <c r="M91" s="77" t="s">
        <v>148</v>
      </c>
      <c r="N91" s="16"/>
      <c r="O91" s="77" t="s">
        <v>149</v>
      </c>
      <c r="P91" s="16"/>
      <c r="Q91" s="77" t="s">
        <v>150</v>
      </c>
      <c r="R91" s="16"/>
      <c r="S91" s="77" t="s">
        <v>301</v>
      </c>
      <c r="T91" s="16"/>
      <c r="U91" s="77" t="s">
        <v>302</v>
      </c>
      <c r="V91" s="16"/>
      <c r="W91" s="77" t="s">
        <v>303</v>
      </c>
      <c r="X91" s="167"/>
      <c r="Y91" s="63" t="s">
        <v>151</v>
      </c>
      <c r="Z91" s="167"/>
      <c r="AA91" s="63" t="s">
        <v>304</v>
      </c>
      <c r="AB91" s="167"/>
      <c r="AC91" s="63" t="s">
        <v>61</v>
      </c>
      <c r="AD91" s="167"/>
    </row>
    <row r="92" spans="1:31" ht="15" thickBot="1">
      <c r="A92" s="80"/>
      <c r="B92" s="168"/>
      <c r="C92" s="169"/>
      <c r="D92" s="169"/>
      <c r="E92" s="81" t="s">
        <v>152</v>
      </c>
      <c r="F92" s="81" t="s">
        <v>153</v>
      </c>
      <c r="G92" s="81" t="s">
        <v>152</v>
      </c>
      <c r="H92" s="81" t="s">
        <v>153</v>
      </c>
      <c r="I92" s="81" t="s">
        <v>152</v>
      </c>
      <c r="J92" s="81" t="s">
        <v>153</v>
      </c>
      <c r="K92" s="81" t="s">
        <v>152</v>
      </c>
      <c r="L92" s="81" t="s">
        <v>153</v>
      </c>
      <c r="M92" s="81" t="s">
        <v>152</v>
      </c>
      <c r="N92" s="81" t="s">
        <v>153</v>
      </c>
      <c r="O92" s="81" t="s">
        <v>152</v>
      </c>
      <c r="P92" s="81" t="s">
        <v>153</v>
      </c>
      <c r="Q92" s="81" t="s">
        <v>152</v>
      </c>
      <c r="R92" s="81" t="s">
        <v>153</v>
      </c>
      <c r="S92" s="81" t="s">
        <v>152</v>
      </c>
      <c r="T92" s="81" t="s">
        <v>153</v>
      </c>
      <c r="U92" s="81" t="s">
        <v>152</v>
      </c>
      <c r="V92" s="81" t="s">
        <v>153</v>
      </c>
      <c r="W92" s="81" t="s">
        <v>152</v>
      </c>
      <c r="X92" s="81" t="s">
        <v>153</v>
      </c>
      <c r="Y92" s="81" t="s">
        <v>152</v>
      </c>
      <c r="Z92" s="81" t="s">
        <v>153</v>
      </c>
      <c r="AA92" s="81" t="s">
        <v>152</v>
      </c>
      <c r="AB92" s="81" t="s">
        <v>153</v>
      </c>
      <c r="AC92" s="81" t="s">
        <v>152</v>
      </c>
      <c r="AD92" s="81" t="s">
        <v>153</v>
      </c>
    </row>
    <row r="93" spans="1:31">
      <c r="A93" s="62" t="s">
        <v>207</v>
      </c>
      <c r="B93" s="63">
        <v>9</v>
      </c>
      <c r="C93" s="63">
        <v>900</v>
      </c>
      <c r="D93" s="63">
        <v>2</v>
      </c>
      <c r="E93" s="67">
        <v>38.05788888888889</v>
      </c>
      <c r="F93" s="68">
        <v>1.5165257535271577</v>
      </c>
      <c r="G93" s="67">
        <v>0.15488888888888891</v>
      </c>
      <c r="H93" s="68">
        <v>2.9297800448346029E-2</v>
      </c>
      <c r="I93" s="67">
        <v>21.99433333333333</v>
      </c>
      <c r="J93" s="68">
        <v>0.51260876894567409</v>
      </c>
      <c r="K93" s="67">
        <v>8.3265555555555544</v>
      </c>
      <c r="L93" s="67">
        <v>0.58691803327021552</v>
      </c>
      <c r="M93" s="67">
        <v>0.80144444444444451</v>
      </c>
      <c r="N93" s="68">
        <v>8.6146838466525738E-2</v>
      </c>
      <c r="O93" s="67">
        <v>1.4613333333333334</v>
      </c>
      <c r="P93" s="68">
        <v>0.29387327200682911</v>
      </c>
      <c r="Q93" s="67">
        <v>18.577888888888889</v>
      </c>
      <c r="R93" s="68">
        <v>0.98073562243405343</v>
      </c>
      <c r="S93" s="67">
        <v>0.14966666666666667</v>
      </c>
      <c r="T93" s="68">
        <v>7.574298647399634E-2</v>
      </c>
      <c r="U93" s="67">
        <v>7.5222222222222246E-2</v>
      </c>
      <c r="V93" s="68">
        <v>4.927671300365357E-2</v>
      </c>
      <c r="W93" s="67">
        <v>0.30077777777777781</v>
      </c>
      <c r="X93" s="68">
        <v>5.9749012079233603E-2</v>
      </c>
      <c r="Y93" s="67">
        <v>4.122222222222223E-2</v>
      </c>
      <c r="Z93" s="68">
        <v>1.9829131207504878E-2</v>
      </c>
      <c r="AA93" s="67">
        <v>3.2559999999999998</v>
      </c>
      <c r="AB93" s="68">
        <v>1.2124275236070814</v>
      </c>
      <c r="AC93" s="67">
        <v>93.2</v>
      </c>
      <c r="AD93" s="68">
        <v>0.70901224327307089</v>
      </c>
    </row>
    <row r="94" spans="1:31" ht="15" thickBot="1">
      <c r="A94" s="70" t="s">
        <v>158</v>
      </c>
      <c r="B94" s="71">
        <v>7</v>
      </c>
      <c r="C94" s="71">
        <v>900</v>
      </c>
      <c r="D94" s="71">
        <v>2</v>
      </c>
      <c r="E94" s="72">
        <v>36.152142857142856</v>
      </c>
      <c r="F94" s="73">
        <v>0.88990906437519779</v>
      </c>
      <c r="G94" s="72">
        <v>0.19014285714285717</v>
      </c>
      <c r="H94" s="73">
        <v>8.4367111624195815E-2</v>
      </c>
      <c r="I94" s="72">
        <v>22.552857142857142</v>
      </c>
      <c r="J94" s="73">
        <v>0.46264796860803653</v>
      </c>
      <c r="K94" s="72">
        <v>9.5505714285714287</v>
      </c>
      <c r="L94" s="72">
        <v>0.87661638458010016</v>
      </c>
      <c r="M94" s="72">
        <v>0.78542857142857136</v>
      </c>
      <c r="N94" s="73">
        <v>0.11408747688047337</v>
      </c>
      <c r="O94" s="72">
        <v>1.5365714285714287</v>
      </c>
      <c r="P94" s="73">
        <v>0.14289956512979915</v>
      </c>
      <c r="Q94" s="72">
        <v>18.398428571428571</v>
      </c>
      <c r="R94" s="73">
        <v>0.56235453145468606</v>
      </c>
      <c r="S94" s="72">
        <v>9.9571428571428547E-2</v>
      </c>
      <c r="T94" s="73">
        <v>2.7029965734699964E-2</v>
      </c>
      <c r="U94" s="72">
        <v>5.3000000000000012E-2</v>
      </c>
      <c r="V94" s="73">
        <v>2.5903667693977207E-2</v>
      </c>
      <c r="W94" s="72">
        <v>0.34742857142857148</v>
      </c>
      <c r="X94" s="73">
        <v>3.6285245591273697E-2</v>
      </c>
      <c r="Y94" s="72">
        <v>5.1285714285714282E-2</v>
      </c>
      <c r="Z94" s="73">
        <v>1.5140610794749841E-2</v>
      </c>
      <c r="AA94" s="72">
        <v>3.008142857142857</v>
      </c>
      <c r="AB94" s="73">
        <v>0.69664994283868598</v>
      </c>
      <c r="AC94" s="74">
        <v>92.73</v>
      </c>
      <c r="AD94" s="73">
        <v>0.83002828408491702</v>
      </c>
      <c r="AE94" s="68"/>
    </row>
    <row r="95" spans="1:31">
      <c r="AA95" s="66"/>
      <c r="AB95" s="66"/>
    </row>
  </sheetData>
  <mergeCells count="45">
    <mergeCell ref="AD48:AE48"/>
    <mergeCell ref="AD60:AE60"/>
    <mergeCell ref="AD54:AE54"/>
    <mergeCell ref="AD55:AE55"/>
    <mergeCell ref="AD56:AE56"/>
    <mergeCell ref="AD57:AE57"/>
    <mergeCell ref="AD58:AE58"/>
    <mergeCell ref="AD59:AE59"/>
    <mergeCell ref="AD26:AE26"/>
    <mergeCell ref="AD27:AE27"/>
    <mergeCell ref="AD28:AE28"/>
    <mergeCell ref="AD29:AE29"/>
    <mergeCell ref="AD30:AE30"/>
    <mergeCell ref="AD43:AE43"/>
    <mergeCell ref="AD44:AE44"/>
    <mergeCell ref="AD45:AE45"/>
    <mergeCell ref="AD46:AE46"/>
    <mergeCell ref="AD47:AE47"/>
    <mergeCell ref="AD34:AE34"/>
    <mergeCell ref="AD35:AE35"/>
    <mergeCell ref="AD36:AE36"/>
    <mergeCell ref="AD37:AE37"/>
    <mergeCell ref="AD42:AE42"/>
    <mergeCell ref="AD86:AE86"/>
    <mergeCell ref="AD74:AE74"/>
    <mergeCell ref="AD75:AE75"/>
    <mergeCell ref="AD76:AE76"/>
    <mergeCell ref="AD81:AE81"/>
    <mergeCell ref="AD82:AE82"/>
    <mergeCell ref="AD31:AE31"/>
    <mergeCell ref="AD32:AE32"/>
    <mergeCell ref="AD83:AE83"/>
    <mergeCell ref="AD84:AE84"/>
    <mergeCell ref="AD85:AE85"/>
    <mergeCell ref="AD69:AE69"/>
    <mergeCell ref="AD70:AE70"/>
    <mergeCell ref="AD71:AE71"/>
    <mergeCell ref="AD72:AE72"/>
    <mergeCell ref="AD73:AE73"/>
    <mergeCell ref="AD33:AE33"/>
    <mergeCell ref="AD65:AE65"/>
    <mergeCell ref="AD66:AE66"/>
    <mergeCell ref="AD67:AE67"/>
    <mergeCell ref="AD68:AE68"/>
    <mergeCell ref="AD49:AE4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00"/>
  <sheetViews>
    <sheetView topLeftCell="A172" workbookViewId="0">
      <selection activeCell="S12" sqref="S12"/>
    </sheetView>
  </sheetViews>
  <sheetFormatPr defaultColWidth="8.625" defaultRowHeight="14.25"/>
  <cols>
    <col min="1" max="1" width="26" style="108" customWidth="1"/>
    <col min="2" max="5" width="8.625" style="1"/>
    <col min="6" max="6" width="8.625" style="13"/>
    <col min="7" max="7" width="8.625" style="1"/>
    <col min="8" max="8" width="8.625" style="13"/>
    <col min="9" max="9" width="8.625" style="1"/>
    <col min="10" max="10" width="8.625" style="13"/>
    <col min="11" max="11" width="8.625" style="1"/>
    <col min="12" max="12" width="8.625" style="13"/>
    <col min="13" max="13" width="8.625" style="1"/>
    <col min="14" max="14" width="8.625" style="13"/>
    <col min="15" max="15" width="8.625" style="1"/>
    <col min="16" max="16" width="8.625" style="13"/>
    <col min="17" max="17" width="8.625" style="1"/>
    <col min="18" max="18" width="8.625" style="13"/>
    <col min="19" max="19" width="8.625" style="1"/>
    <col min="20" max="20" width="8.625" style="13"/>
    <col min="21" max="22" width="8.625" style="1"/>
    <col min="23" max="16384" width="8.625" style="13"/>
  </cols>
  <sheetData>
    <row r="1" spans="1:37" ht="16.5">
      <c r="A1" s="108" t="s">
        <v>315</v>
      </c>
      <c r="X1" s="24"/>
      <c r="Y1" s="24"/>
    </row>
    <row r="2" spans="1:37">
      <c r="X2" s="24"/>
      <c r="Y2" s="24"/>
    </row>
    <row r="3" spans="1:37" s="170" customFormat="1" ht="17.25" thickBot="1">
      <c r="A3" s="187" t="s">
        <v>316</v>
      </c>
      <c r="B3" s="188"/>
      <c r="C3" s="188"/>
      <c r="D3" s="188"/>
      <c r="E3" s="188"/>
      <c r="F3" s="189"/>
      <c r="G3" s="188"/>
      <c r="H3" s="189"/>
      <c r="I3" s="188"/>
      <c r="J3" s="189"/>
      <c r="K3" s="188"/>
      <c r="L3" s="189"/>
      <c r="M3" s="188"/>
      <c r="N3" s="189"/>
      <c r="O3" s="188"/>
      <c r="P3" s="189"/>
      <c r="Q3" s="188"/>
      <c r="R3" s="189"/>
      <c r="S3" s="188"/>
      <c r="T3" s="189"/>
      <c r="U3" s="188"/>
      <c r="V3" s="188"/>
      <c r="W3" s="189"/>
      <c r="X3" s="173"/>
      <c r="Y3" s="173"/>
    </row>
    <row r="4" spans="1:37" ht="18">
      <c r="A4" s="109" t="s">
        <v>28</v>
      </c>
      <c r="B4" s="107" t="s">
        <v>62</v>
      </c>
      <c r="C4" s="107" t="s">
        <v>63</v>
      </c>
      <c r="D4" s="107" t="s">
        <v>64</v>
      </c>
      <c r="E4" s="107" t="s">
        <v>217</v>
      </c>
      <c r="F4" s="150"/>
      <c r="G4" s="107" t="s">
        <v>218</v>
      </c>
      <c r="H4" s="150"/>
      <c r="I4" s="107" t="s">
        <v>219</v>
      </c>
      <c r="J4" s="150"/>
      <c r="K4" s="107" t="s">
        <v>4</v>
      </c>
      <c r="L4" s="150"/>
      <c r="M4" s="107" t="s">
        <v>73</v>
      </c>
      <c r="N4" s="150"/>
      <c r="O4" s="146" t="s">
        <v>226</v>
      </c>
      <c r="P4" s="150"/>
      <c r="Q4" s="107" t="s">
        <v>227</v>
      </c>
      <c r="R4" s="150"/>
      <c r="S4" s="146" t="s">
        <v>72</v>
      </c>
      <c r="T4" s="150"/>
      <c r="U4" s="107" t="s">
        <v>65</v>
      </c>
      <c r="V4" s="107" t="s">
        <v>66</v>
      </c>
      <c r="W4" s="150"/>
      <c r="X4" s="146" t="s">
        <v>228</v>
      </c>
      <c r="Y4" s="150"/>
      <c r="Z4" s="107" t="s">
        <v>229</v>
      </c>
      <c r="AA4" s="150"/>
    </row>
    <row r="5" spans="1:37" ht="15" thickBot="1">
      <c r="A5" s="110"/>
      <c r="B5" s="106"/>
      <c r="C5" s="106"/>
      <c r="D5" s="106"/>
      <c r="E5" s="136" t="s">
        <v>152</v>
      </c>
      <c r="F5" s="136" t="s">
        <v>153</v>
      </c>
      <c r="G5" s="136" t="s">
        <v>152</v>
      </c>
      <c r="H5" s="136" t="s">
        <v>153</v>
      </c>
      <c r="I5" s="136" t="s">
        <v>152</v>
      </c>
      <c r="J5" s="136" t="s">
        <v>153</v>
      </c>
      <c r="K5" s="136" t="s">
        <v>152</v>
      </c>
      <c r="L5" s="136" t="s">
        <v>153</v>
      </c>
      <c r="M5" s="136" t="s">
        <v>152</v>
      </c>
      <c r="N5" s="136" t="s">
        <v>153</v>
      </c>
      <c r="O5" s="136" t="s">
        <v>152</v>
      </c>
      <c r="P5" s="136" t="s">
        <v>153</v>
      </c>
      <c r="Q5" s="136" t="s">
        <v>152</v>
      </c>
      <c r="R5" s="136" t="s">
        <v>153</v>
      </c>
      <c r="S5" s="136" t="s">
        <v>152</v>
      </c>
      <c r="T5" s="136" t="s">
        <v>153</v>
      </c>
      <c r="U5" s="136" t="s">
        <v>152</v>
      </c>
      <c r="V5" s="136" t="s">
        <v>152</v>
      </c>
      <c r="W5" s="136" t="s">
        <v>153</v>
      </c>
      <c r="X5" s="136" t="s">
        <v>152</v>
      </c>
      <c r="Y5" s="136" t="s">
        <v>153</v>
      </c>
      <c r="Z5" s="136" t="s">
        <v>152</v>
      </c>
      <c r="AA5" s="136" t="s">
        <v>153</v>
      </c>
    </row>
    <row r="6" spans="1:37" ht="15.75">
      <c r="A6" s="64" t="s">
        <v>154</v>
      </c>
      <c r="B6" s="63">
        <v>2</v>
      </c>
      <c r="C6" s="63">
        <v>1100</v>
      </c>
      <c r="D6" s="99">
        <f>10000/(C6+273.15)</f>
        <v>7.2825255798710984</v>
      </c>
      <c r="E6" s="105">
        <v>2.7460096984397153</v>
      </c>
      <c r="F6" s="97">
        <v>0.34707460650111538</v>
      </c>
      <c r="G6" s="105">
        <v>0.69721031902330399</v>
      </c>
      <c r="H6" s="97">
        <v>0.18080307484758609</v>
      </c>
      <c r="I6" s="105">
        <v>2.7422183998655658</v>
      </c>
      <c r="J6" s="97">
        <v>0.35094750953052917</v>
      </c>
      <c r="K6" s="134">
        <v>4.5112333152229755</v>
      </c>
      <c r="L6" s="97">
        <v>0.79152357031607168</v>
      </c>
      <c r="M6" s="105">
        <v>1.1401131861785818</v>
      </c>
      <c r="N6" s="14">
        <v>0.26655865969499987</v>
      </c>
      <c r="O6" s="135">
        <v>0.77996398161299973</v>
      </c>
      <c r="P6" s="98">
        <v>0.05</v>
      </c>
      <c r="Q6" s="105">
        <v>3.1941890812907641</v>
      </c>
      <c r="R6" s="97">
        <v>0.49816968543681417</v>
      </c>
      <c r="S6" s="105">
        <v>2.8016420825698982</v>
      </c>
      <c r="T6" s="97">
        <v>0.78738818005995626</v>
      </c>
      <c r="U6" s="134">
        <v>0.14032034045235076</v>
      </c>
      <c r="V6" s="134">
        <v>0.68414438435211788</v>
      </c>
      <c r="W6" s="98">
        <v>4.5952168912361049E-2</v>
      </c>
      <c r="X6" s="135">
        <v>0.74624869063771948</v>
      </c>
      <c r="Y6" s="98">
        <v>0.05</v>
      </c>
      <c r="Z6" s="105">
        <v>3.2869916112755528</v>
      </c>
      <c r="AA6" s="97">
        <v>0.5264846486735435</v>
      </c>
    </row>
    <row r="7" spans="1:37" ht="15.75">
      <c r="A7" s="64" t="s">
        <v>155</v>
      </c>
      <c r="B7" s="63">
        <v>2</v>
      </c>
      <c r="C7" s="63">
        <v>1050</v>
      </c>
      <c r="D7" s="99">
        <f t="shared" ref="D7:D15" si="0">10000/(C7+273.15)</f>
        <v>7.5577221025582881</v>
      </c>
      <c r="E7" s="105">
        <v>2.4665871463847742</v>
      </c>
      <c r="F7" s="97">
        <v>0.19070577481345885</v>
      </c>
      <c r="G7" s="105">
        <v>0.55552156825370347</v>
      </c>
      <c r="H7" s="97">
        <v>0.14258091446438859</v>
      </c>
      <c r="I7" s="105">
        <v>2.9898131557321901</v>
      </c>
      <c r="J7" s="97">
        <v>0.22957218425770462</v>
      </c>
      <c r="K7" s="134">
        <v>5.6335310452444274</v>
      </c>
      <c r="L7" s="97">
        <v>0.99900721631135514</v>
      </c>
      <c r="M7" s="105">
        <v>1.2422930780094896</v>
      </c>
      <c r="N7" s="14">
        <v>0.32453447306709976</v>
      </c>
      <c r="O7" s="135">
        <v>0.79984450512396066</v>
      </c>
      <c r="P7" s="98">
        <v>0.05</v>
      </c>
      <c r="Q7" s="105">
        <v>3.4271178364816044</v>
      </c>
      <c r="R7" s="97">
        <v>0.36341952838158503</v>
      </c>
      <c r="S7" s="105">
        <v>2.7587031572073411</v>
      </c>
      <c r="T7" s="97">
        <v>0.77778991708869039</v>
      </c>
      <c r="U7" s="134">
        <v>0.11826717399802522</v>
      </c>
      <c r="V7" s="134">
        <v>0.70713587959333823</v>
      </c>
      <c r="W7" s="98">
        <v>7.0837174850242074E-2</v>
      </c>
      <c r="X7" s="135">
        <v>0.77160375056170327</v>
      </c>
      <c r="Y7" s="98">
        <v>0.05</v>
      </c>
      <c r="Z7" s="105">
        <v>3.5070825848652634</v>
      </c>
      <c r="AA7" s="97">
        <v>0.384072106827893</v>
      </c>
    </row>
    <row r="8" spans="1:37" ht="15.75">
      <c r="A8" s="64" t="s">
        <v>156</v>
      </c>
      <c r="B8" s="63">
        <v>2</v>
      </c>
      <c r="C8" s="63">
        <v>1000</v>
      </c>
      <c r="D8" s="99">
        <f t="shared" si="0"/>
        <v>7.8545340297686836</v>
      </c>
      <c r="E8" s="105">
        <v>2.4718426822300219</v>
      </c>
      <c r="F8" s="97">
        <v>0.18129105828514272</v>
      </c>
      <c r="G8" s="105">
        <v>0.48967491932631363</v>
      </c>
      <c r="H8" s="97">
        <v>0.1382714148656152</v>
      </c>
      <c r="I8" s="105">
        <v>2.8830283679233704</v>
      </c>
      <c r="J8" s="97">
        <v>0.20952759394831064</v>
      </c>
      <c r="K8" s="134">
        <v>4.543604772651288</v>
      </c>
      <c r="L8" s="97">
        <v>0.27468592620611598</v>
      </c>
      <c r="M8" s="105">
        <v>1.1440730618346127</v>
      </c>
      <c r="N8" s="14">
        <v>0.10065399564357967</v>
      </c>
      <c r="O8" s="135">
        <v>0.8195966157461696</v>
      </c>
      <c r="P8" s="98">
        <v>0.05</v>
      </c>
      <c r="Q8" s="105">
        <v>3.2657940068455851</v>
      </c>
      <c r="R8" s="97">
        <v>0.32334902173755414</v>
      </c>
      <c r="S8" s="105">
        <v>2.8545327355305643</v>
      </c>
      <c r="T8" s="97">
        <v>0.37808702490098783</v>
      </c>
      <c r="U8" s="134">
        <v>0.12910602673003879</v>
      </c>
      <c r="V8" s="134">
        <v>0.64366497605834527</v>
      </c>
      <c r="W8" s="98">
        <v>2.7775580121857928E-2</v>
      </c>
      <c r="X8" s="135">
        <v>0.79175399431447113</v>
      </c>
      <c r="Y8" s="98">
        <v>0.05</v>
      </c>
      <c r="Z8" s="105">
        <v>3.3404059108964064</v>
      </c>
      <c r="AA8" s="97">
        <v>0.33938295361285009</v>
      </c>
    </row>
    <row r="9" spans="1:37" s="170" customFormat="1" ht="15.75">
      <c r="A9" s="181" t="s">
        <v>207</v>
      </c>
      <c r="B9" s="182">
        <v>2</v>
      </c>
      <c r="C9" s="182">
        <v>900</v>
      </c>
      <c r="D9" s="190">
        <v>8.5240591569705497</v>
      </c>
      <c r="E9" s="191">
        <v>1.369791666666667</v>
      </c>
      <c r="F9" s="192">
        <v>0.24754217544327162</v>
      </c>
      <c r="G9" s="191">
        <v>1.2420391422431836</v>
      </c>
      <c r="H9" s="192">
        <v>0.21330445202638385</v>
      </c>
      <c r="I9" s="191">
        <v>0.25195643864780204</v>
      </c>
      <c r="J9" s="192">
        <v>8.2243654320503817E-2</v>
      </c>
      <c r="K9" s="193">
        <v>9.5835306916607372</v>
      </c>
      <c r="L9" s="192">
        <v>2.501608142516659</v>
      </c>
      <c r="M9" s="191">
        <v>1.026900893486038</v>
      </c>
      <c r="N9" s="194">
        <v>0.59690294672416278</v>
      </c>
      <c r="O9" s="195">
        <v>0.85810353669003026</v>
      </c>
      <c r="P9" s="196">
        <v>0.05</v>
      </c>
      <c r="Q9" s="191">
        <v>6.2755299630307988</v>
      </c>
      <c r="R9" s="192">
        <v>1.3719118455539405</v>
      </c>
      <c r="S9" s="191">
        <v>6.1111349720683856</v>
      </c>
      <c r="T9" s="192">
        <v>3.7951190636249925</v>
      </c>
      <c r="U9" s="193">
        <v>4.1721157185641289E-2</v>
      </c>
      <c r="V9" s="193">
        <v>0.61009133895268575</v>
      </c>
      <c r="W9" s="196">
        <v>3.0053289702485071E-2</v>
      </c>
      <c r="X9" s="195">
        <v>0.81606221969438031</v>
      </c>
      <c r="Y9" s="196">
        <v>0.05</v>
      </c>
      <c r="Z9" s="191">
        <v>6.5459251279827466</v>
      </c>
      <c r="AA9" s="192">
        <v>1.4489036411301917</v>
      </c>
    </row>
    <row r="10" spans="1:37" s="170" customFormat="1" ht="15.75">
      <c r="A10" s="181" t="s">
        <v>208</v>
      </c>
      <c r="B10" s="182">
        <v>2</v>
      </c>
      <c r="C10" s="182">
        <v>900</v>
      </c>
      <c r="D10" s="190">
        <v>8.5240591569705479</v>
      </c>
      <c r="E10" s="191">
        <v>1.3885833333333337</v>
      </c>
      <c r="F10" s="192">
        <v>0.13203750041238857</v>
      </c>
      <c r="G10" s="191">
        <v>1.2919221538518475</v>
      </c>
      <c r="H10" s="192">
        <v>0.13055370601860899</v>
      </c>
      <c r="I10" s="191">
        <v>0.22585339486667091</v>
      </c>
      <c r="J10" s="192">
        <v>7.2674787445550004E-2</v>
      </c>
      <c r="K10" s="193">
        <v>7.9059499384489129</v>
      </c>
      <c r="L10" s="192">
        <v>1.600322098798141</v>
      </c>
      <c r="M10" s="191">
        <v>1.227787991355402</v>
      </c>
      <c r="N10" s="194">
        <v>0.4646399370982926</v>
      </c>
      <c r="O10" s="195">
        <v>0.85810353669003026</v>
      </c>
      <c r="P10" s="196">
        <v>0.05</v>
      </c>
      <c r="Q10" s="191">
        <v>5.8278652181514019</v>
      </c>
      <c r="R10" s="192">
        <v>0.75572204534743437</v>
      </c>
      <c r="S10" s="191">
        <v>4.7466380671452892</v>
      </c>
      <c r="T10" s="192">
        <v>1.8988308261953857</v>
      </c>
      <c r="U10" s="193">
        <v>6.6075716992739508E-2</v>
      </c>
      <c r="V10" s="193">
        <v>0.61542325039427015</v>
      </c>
      <c r="W10" s="196">
        <v>2.3172148405969328E-2</v>
      </c>
      <c r="X10" s="195">
        <v>0.8373497726459791</v>
      </c>
      <c r="Y10" s="196">
        <v>0.05</v>
      </c>
      <c r="Z10" s="191">
        <v>5.941878406508355</v>
      </c>
      <c r="AA10" s="192">
        <v>0.77814486847220909</v>
      </c>
    </row>
    <row r="11" spans="1:37" ht="15.75">
      <c r="A11" s="64" t="s">
        <v>175</v>
      </c>
      <c r="B11" s="63">
        <v>1</v>
      </c>
      <c r="C11" s="63">
        <v>1000</v>
      </c>
      <c r="D11" s="99">
        <f t="shared" si="0"/>
        <v>7.8545340297686836</v>
      </c>
      <c r="E11" s="105">
        <v>3.8781490428206493</v>
      </c>
      <c r="F11" s="97">
        <v>0.25203113984723158</v>
      </c>
      <c r="G11" s="105">
        <v>0.69413644969670818</v>
      </c>
      <c r="H11" s="97">
        <v>0.21108155975839693</v>
      </c>
      <c r="I11" s="105">
        <v>0.98407510496326323</v>
      </c>
      <c r="J11" s="97">
        <v>4.6502877990791912E-2</v>
      </c>
      <c r="K11" s="134">
        <v>3.4853926478009396</v>
      </c>
      <c r="L11" s="97">
        <v>0.31247283517455543</v>
      </c>
      <c r="M11" s="105">
        <v>0.98347056319132209</v>
      </c>
      <c r="N11" s="14">
        <v>0.11382262334947085</v>
      </c>
      <c r="O11" s="135">
        <v>0.83411606437185049</v>
      </c>
      <c r="P11" s="98">
        <v>0.05</v>
      </c>
      <c r="Q11" s="105">
        <v>0.98419533255827629</v>
      </c>
      <c r="R11" s="97">
        <v>6.0171360164365993E-2</v>
      </c>
      <c r="S11" s="105">
        <v>1.0007369507477706</v>
      </c>
      <c r="T11" s="97">
        <v>0.13098784140609493</v>
      </c>
      <c r="U11" s="134">
        <v>0.30996429033328532</v>
      </c>
      <c r="V11" s="134">
        <v>0.20188325332817861</v>
      </c>
      <c r="W11" s="98">
        <v>6.2205260358127639E-3</v>
      </c>
      <c r="X11" s="135">
        <v>0.82550864343893271</v>
      </c>
      <c r="Y11" s="98">
        <v>0.05</v>
      </c>
      <c r="Z11" s="105">
        <v>0.984202889590017</v>
      </c>
      <c r="AA11" s="97">
        <v>6.1255101414434417E-2</v>
      </c>
    </row>
    <row r="12" spans="1:37" ht="15.75">
      <c r="A12" s="64" t="s">
        <v>177</v>
      </c>
      <c r="B12" s="63">
        <v>1</v>
      </c>
      <c r="C12" s="63">
        <v>1000</v>
      </c>
      <c r="D12" s="99">
        <f t="shared" si="0"/>
        <v>7.8545340297686836</v>
      </c>
      <c r="E12" s="105">
        <v>3.8781490428206493</v>
      </c>
      <c r="F12" s="97">
        <v>0.25203113984723158</v>
      </c>
      <c r="G12" s="105">
        <v>0.69413644969670818</v>
      </c>
      <c r="H12" s="97">
        <v>0.21108155975839693</v>
      </c>
      <c r="I12" s="105">
        <v>1.5666258996851106</v>
      </c>
      <c r="J12" s="97">
        <v>0.15433949708219741</v>
      </c>
      <c r="K12" s="134">
        <v>2.9657843251426583</v>
      </c>
      <c r="L12" s="97">
        <v>0.27697181316437963</v>
      </c>
      <c r="M12" s="105">
        <v>0.88108110883390767</v>
      </c>
      <c r="N12" s="14">
        <v>0.10145527867591972</v>
      </c>
      <c r="O12" s="135">
        <v>0.83411606437185049</v>
      </c>
      <c r="P12" s="98">
        <v>0.05</v>
      </c>
      <c r="Q12" s="105">
        <v>1.7029628830057881</v>
      </c>
      <c r="R12" s="97">
        <v>0.20062986167473421</v>
      </c>
      <c r="S12" s="105">
        <v>1.9328105732054837</v>
      </c>
      <c r="T12" s="97">
        <v>0.3184092242641432</v>
      </c>
      <c r="U12" s="134">
        <v>0.30996429033328532</v>
      </c>
      <c r="V12" s="134">
        <v>0.37374721234835717</v>
      </c>
      <c r="W12" s="98">
        <v>2.7643697505506604E-2</v>
      </c>
      <c r="X12" s="135">
        <v>0.82550864343893271</v>
      </c>
      <c r="Y12" s="98">
        <v>0.05</v>
      </c>
      <c r="Z12" s="105">
        <v>1.7115324872656785</v>
      </c>
      <c r="AA12" s="97">
        <v>0.20312654631523777</v>
      </c>
      <c r="AB12" s="58"/>
      <c r="AC12" s="154"/>
      <c r="AD12" s="63"/>
      <c r="AE12" s="63"/>
      <c r="AF12" s="58"/>
      <c r="AG12" s="64"/>
      <c r="AH12" s="63"/>
      <c r="AI12" s="63"/>
      <c r="AJ12" s="58"/>
      <c r="AK12" s="64"/>
    </row>
    <row r="13" spans="1:37" ht="15.75">
      <c r="A13" s="64" t="s">
        <v>162</v>
      </c>
      <c r="B13" s="63">
        <v>1</v>
      </c>
      <c r="C13" s="63">
        <v>1000</v>
      </c>
      <c r="D13" s="99">
        <f t="shared" si="0"/>
        <v>7.8545340297686836</v>
      </c>
      <c r="E13" s="105">
        <v>2.5997544135216422</v>
      </c>
      <c r="F13" s="97">
        <v>0.24008983271757084</v>
      </c>
      <c r="G13" s="105">
        <v>0.4653210278305222</v>
      </c>
      <c r="H13" s="97">
        <v>0.14551039862742757</v>
      </c>
      <c r="I13" s="105">
        <v>2.8248547288866708</v>
      </c>
      <c r="J13" s="97">
        <v>0.33523687940067309</v>
      </c>
      <c r="K13" s="134">
        <v>6.5841516164994403</v>
      </c>
      <c r="L13" s="97">
        <v>2.8165854333027878</v>
      </c>
      <c r="M13" s="105">
        <v>1.2722875408162881</v>
      </c>
      <c r="N13" s="14">
        <v>0.62113594153076135</v>
      </c>
      <c r="O13" s="135">
        <v>0.83411606437185049</v>
      </c>
      <c r="P13" s="98">
        <v>0.05</v>
      </c>
      <c r="Q13" s="105">
        <v>3.1336198594062408</v>
      </c>
      <c r="R13" s="97">
        <v>0.4533765964488749</v>
      </c>
      <c r="S13" s="105">
        <v>2.4629808583960027</v>
      </c>
      <c r="T13" s="97">
        <v>1.2541287608201401</v>
      </c>
      <c r="U13" s="134">
        <v>0.1192549233758271</v>
      </c>
      <c r="V13" s="134">
        <v>0.48041651875517688</v>
      </c>
      <c r="W13" s="98">
        <v>4.3583679222181058E-2</v>
      </c>
      <c r="X13" s="135">
        <v>0.82022371583570286</v>
      </c>
      <c r="Y13" s="98">
        <v>0.05</v>
      </c>
      <c r="Z13" s="105">
        <v>3.165145742908769</v>
      </c>
      <c r="AA13" s="97">
        <v>0.46512595926459605</v>
      </c>
    </row>
    <row r="14" spans="1:37" ht="15.75">
      <c r="A14" s="64" t="s">
        <v>163</v>
      </c>
      <c r="B14" s="63">
        <v>1</v>
      </c>
      <c r="C14" s="63">
        <v>1000</v>
      </c>
      <c r="D14" s="99">
        <f t="shared" si="0"/>
        <v>7.8545340297686836</v>
      </c>
      <c r="E14" s="105">
        <v>2.6398846641741986</v>
      </c>
      <c r="F14" s="97">
        <v>0.17531389871302783</v>
      </c>
      <c r="G14" s="105">
        <v>0.47250380224322114</v>
      </c>
      <c r="H14" s="97">
        <v>0.1438639018242879</v>
      </c>
      <c r="I14" s="105">
        <v>2.7548984101878058</v>
      </c>
      <c r="J14" s="97">
        <v>0.3321405145208291</v>
      </c>
      <c r="K14" s="134">
        <v>4.7768977992667327</v>
      </c>
      <c r="L14" s="97">
        <v>0.21588760585680397</v>
      </c>
      <c r="M14" s="105">
        <v>1.1708321397005959</v>
      </c>
      <c r="N14" s="14">
        <v>7.9836974848458225E-2</v>
      </c>
      <c r="O14" s="135">
        <v>0.83411606437185049</v>
      </c>
      <c r="P14" s="98">
        <v>0.05</v>
      </c>
      <c r="Q14" s="105">
        <v>3.0699278868615449</v>
      </c>
      <c r="R14" s="97">
        <v>0.43445615288490486</v>
      </c>
      <c r="S14" s="105">
        <v>2.6220051387097931</v>
      </c>
      <c r="T14" s="97">
        <v>0.41189307049552693</v>
      </c>
      <c r="U14" s="134">
        <v>0.15249829323059227</v>
      </c>
      <c r="V14" s="134">
        <v>0.45526830605292889</v>
      </c>
      <c r="W14" s="98">
        <v>3.8356397085572959E-2</v>
      </c>
      <c r="X14" s="135">
        <v>0.81901395899805685</v>
      </c>
      <c r="Y14" s="98">
        <v>0.05</v>
      </c>
      <c r="Z14" s="105">
        <v>3.1049460251648706</v>
      </c>
      <c r="AA14" s="97">
        <v>0.44382754923672307</v>
      </c>
    </row>
    <row r="15" spans="1:37" ht="15.75">
      <c r="A15" s="64" t="s">
        <v>164</v>
      </c>
      <c r="B15" s="63">
        <v>1</v>
      </c>
      <c r="C15" s="63">
        <v>1000</v>
      </c>
      <c r="D15" s="99">
        <f t="shared" si="0"/>
        <v>7.8545340297686836</v>
      </c>
      <c r="E15" s="105">
        <v>2.2673591618694591</v>
      </c>
      <c r="F15" s="97">
        <v>0.15710975827262535</v>
      </c>
      <c r="G15" s="105">
        <v>0.40582675431748633</v>
      </c>
      <c r="H15" s="97">
        <v>0.12388403904938575</v>
      </c>
      <c r="I15" s="105">
        <v>3.1945608262312066</v>
      </c>
      <c r="J15" s="97">
        <v>0.21516944774879937</v>
      </c>
      <c r="K15" s="134">
        <v>5.9351501617828024</v>
      </c>
      <c r="L15" s="97">
        <v>0.21147244450504435</v>
      </c>
      <c r="M15" s="105">
        <v>1.2574279782218578</v>
      </c>
      <c r="N15" s="14">
        <v>7.8257806149172437E-2</v>
      </c>
      <c r="O15" s="135">
        <v>0.83411606437185049</v>
      </c>
      <c r="P15" s="98">
        <v>0.05</v>
      </c>
      <c r="Q15" s="105">
        <v>3.5798060389634996</v>
      </c>
      <c r="R15" s="97">
        <v>0.334008351211532</v>
      </c>
      <c r="S15" s="105">
        <v>2.8469272999840047</v>
      </c>
      <c r="T15" s="97">
        <v>0.31929923638530922</v>
      </c>
      <c r="U15" s="134">
        <v>0.11415177267519905</v>
      </c>
      <c r="V15" s="134">
        <v>0.46922614762572334</v>
      </c>
      <c r="W15" s="98">
        <v>2.5039289629795267E-2</v>
      </c>
      <c r="X15" s="135">
        <v>0.81922746864547591</v>
      </c>
      <c r="Y15" s="98">
        <v>0.05</v>
      </c>
      <c r="Z15" s="105">
        <v>3.6220128122878297</v>
      </c>
      <c r="AA15" s="97">
        <v>0.34264131533846492</v>
      </c>
    </row>
    <row r="16" spans="1:37" ht="15.75">
      <c r="A16" s="64"/>
      <c r="B16" s="63"/>
      <c r="C16" s="63"/>
      <c r="D16" s="99"/>
      <c r="E16" s="105"/>
      <c r="F16" s="97"/>
      <c r="G16" s="105"/>
      <c r="H16" s="97"/>
      <c r="I16" s="105"/>
      <c r="J16" s="97"/>
      <c r="K16" s="105"/>
      <c r="L16" s="97"/>
      <c r="M16" s="105"/>
      <c r="N16" s="97"/>
      <c r="O16" s="105"/>
      <c r="P16" s="98"/>
      <c r="Q16" s="105"/>
      <c r="R16" s="97"/>
      <c r="S16" s="105"/>
      <c r="T16" s="97"/>
      <c r="U16" s="105"/>
      <c r="V16" s="105"/>
      <c r="W16" s="97"/>
    </row>
    <row r="17" spans="1:23">
      <c r="A17" s="114" t="s">
        <v>323</v>
      </c>
      <c r="B17" s="115">
        <v>1.5</v>
      </c>
      <c r="C17" s="115">
        <v>1150</v>
      </c>
      <c r="D17" s="116">
        <v>7.0266661982222534</v>
      </c>
      <c r="E17" s="116">
        <v>4.5662523990863431</v>
      </c>
      <c r="F17" s="32">
        <v>0.28675132592967262</v>
      </c>
      <c r="G17" s="116">
        <v>1.240281931731382</v>
      </c>
      <c r="H17" s="32">
        <v>0.26930632921374026</v>
      </c>
      <c r="I17" s="116">
        <v>1.2956719740352427</v>
      </c>
      <c r="J17" s="32">
        <v>6.6354372645868687E-2</v>
      </c>
      <c r="K17" s="116">
        <v>2.184187181193169</v>
      </c>
      <c r="L17" s="32">
        <v>7.0041609535599139E-2</v>
      </c>
      <c r="M17" s="116">
        <v>0.69764349642328416</v>
      </c>
      <c r="N17" s="32">
        <f>0.3822*L17-2*L17*0.0287*L17</f>
        <v>2.6488308690898226E-2</v>
      </c>
      <c r="O17" s="116">
        <v>0.76816766216851262</v>
      </c>
      <c r="P17" s="32">
        <v>0.05</v>
      </c>
      <c r="Q17" s="116">
        <v>1.4761564527273068</v>
      </c>
      <c r="R17" s="32">
        <f>((J17/O17)^2+(1-1/O17)^2*N17^2+((I17-M17)/O17^2)^2*P17^2)^0.5</f>
        <v>0.10046498377206774</v>
      </c>
      <c r="S17" s="116">
        <v>2.1159180301906981</v>
      </c>
      <c r="T17" s="32">
        <f>((R17/M17)^2+(Q17*N17/M17^2)^2)^0.5</f>
        <v>0.16489976732584799</v>
      </c>
      <c r="U17" s="116">
        <v>0.36385507012429841</v>
      </c>
      <c r="V17" s="116">
        <v>0.50355779626238351</v>
      </c>
      <c r="W17" s="32">
        <v>3.7546403019091769E-2</v>
      </c>
    </row>
    <row r="18" spans="1:23">
      <c r="A18" s="114" t="s">
        <v>324</v>
      </c>
      <c r="B18" s="115">
        <v>1.5</v>
      </c>
      <c r="C18" s="115">
        <v>1220</v>
      </c>
      <c r="D18" s="116">
        <v>6.6972507785554027</v>
      </c>
      <c r="E18" s="116">
        <v>6.1777957167848445</v>
      </c>
      <c r="F18" s="32">
        <v>0.38006828370188589</v>
      </c>
      <c r="G18" s="116">
        <v>1.9421838548936401</v>
      </c>
      <c r="H18" s="32">
        <v>0.37571851135000917</v>
      </c>
      <c r="I18" s="116">
        <v>0.79946072961455106</v>
      </c>
      <c r="J18" s="32">
        <v>2.0470090139426279E-2</v>
      </c>
      <c r="K18" s="116">
        <v>1.5949268166070443</v>
      </c>
      <c r="L18" s="32">
        <v>5.164588565608428E-2</v>
      </c>
      <c r="M18" s="116">
        <v>0.53644056161433051</v>
      </c>
      <c r="N18" s="32">
        <f>0.3822*L18-2*L18*0.0287*L18</f>
        <v>1.9585954620956855E-2</v>
      </c>
      <c r="O18" s="116">
        <v>0.74111809137404494</v>
      </c>
      <c r="P18" s="32">
        <v>0.05</v>
      </c>
      <c r="Q18" s="116">
        <v>0.89133699588241977</v>
      </c>
      <c r="R18" s="32">
        <f t="shared" ref="R18:R32" si="1">((J18/O18)^2+(1-1/O18)^2*N18^2+((I18-M18)/O18^2)^2*P18^2)^0.5</f>
        <v>3.7188503840382699E-2</v>
      </c>
      <c r="S18" s="116">
        <v>1.6615764348618349</v>
      </c>
      <c r="T18" s="32">
        <f t="shared" ref="T18:T33" si="2">((R18/M18)^2+(Q18*N18/M18^2)^2)^0.5</f>
        <v>9.2120711144124637E-2</v>
      </c>
      <c r="U18" s="116">
        <v>0.62101604253927789</v>
      </c>
      <c r="V18" s="116">
        <v>0.47479240009674561</v>
      </c>
      <c r="W18" s="32">
        <v>1.9602729898754355E-2</v>
      </c>
    </row>
    <row r="19" spans="1:23">
      <c r="A19" s="114" t="s">
        <v>325</v>
      </c>
      <c r="B19" s="115">
        <v>2.5</v>
      </c>
      <c r="C19" s="115">
        <v>1150</v>
      </c>
      <c r="D19" s="116">
        <v>7.0266661982222534</v>
      </c>
      <c r="E19" s="116">
        <v>4.7208010139860326</v>
      </c>
      <c r="F19" s="32">
        <v>0.29657930872481475</v>
      </c>
      <c r="G19" s="116">
        <v>1.3911124207459036</v>
      </c>
      <c r="H19" s="32">
        <v>0.28359142129205961</v>
      </c>
      <c r="I19" s="116">
        <v>1.2804988327078224</v>
      </c>
      <c r="J19" s="32">
        <v>4.7073373372612394E-2</v>
      </c>
      <c r="K19" s="116">
        <v>2.3096458798007888</v>
      </c>
      <c r="L19" s="32">
        <v>0.12007142032020379</v>
      </c>
      <c r="M19" s="116">
        <v>0.72938796439334441</v>
      </c>
      <c r="N19" s="32">
        <f t="shared" ref="N19:N32" si="3">0.3822*L19-2*L19*0.0287*L19</f>
        <v>4.5063752667261273E-2</v>
      </c>
      <c r="O19" s="116">
        <v>0.75334157260925494</v>
      </c>
      <c r="P19" s="32">
        <v>0.05</v>
      </c>
      <c r="Q19" s="116">
        <v>1.4609430628404727</v>
      </c>
      <c r="R19" s="32">
        <f t="shared" si="1"/>
        <v>8.0496622669992648E-2</v>
      </c>
      <c r="S19" s="116">
        <v>2.0029711678277917</v>
      </c>
      <c r="T19" s="32">
        <f t="shared" si="2"/>
        <v>0.16581219036767481</v>
      </c>
      <c r="U19" s="116">
        <v>0.33716585778741504</v>
      </c>
      <c r="V19" s="116">
        <v>0.59627476896454712</v>
      </c>
      <c r="W19" s="32">
        <v>4.4158319810005703E-2</v>
      </c>
    </row>
    <row r="20" spans="1:23">
      <c r="A20" s="114" t="s">
        <v>326</v>
      </c>
      <c r="B20" s="115">
        <v>2.5</v>
      </c>
      <c r="C20" s="115">
        <v>1150</v>
      </c>
      <c r="D20" s="116">
        <v>7.0266661982222534</v>
      </c>
      <c r="E20" s="116">
        <v>5.1068188160989605</v>
      </c>
      <c r="F20" s="32">
        <v>0.37287995020675474</v>
      </c>
      <c r="G20" s="116">
        <v>1.5048630655109356</v>
      </c>
      <c r="H20" s="32">
        <v>0.31302577048884223</v>
      </c>
      <c r="I20" s="116">
        <v>0.85830191771840691</v>
      </c>
      <c r="J20" s="32">
        <v>4.564483856185244E-2</v>
      </c>
      <c r="K20" s="116">
        <v>1.9618250195132338</v>
      </c>
      <c r="L20" s="32">
        <v>0.17251543616788576</v>
      </c>
      <c r="M20" s="116">
        <v>0.63915699807498172</v>
      </c>
      <c r="N20" s="32">
        <f t="shared" si="3"/>
        <v>6.4227085257256289E-2</v>
      </c>
      <c r="O20" s="116">
        <v>0.75334157260925494</v>
      </c>
      <c r="P20" s="32">
        <v>0.05</v>
      </c>
      <c r="Q20" s="116">
        <v>0.9300541523159197</v>
      </c>
      <c r="R20" s="32">
        <f t="shared" si="1"/>
        <v>6.6978494967523339E-2</v>
      </c>
      <c r="S20" s="116">
        <v>1.4551262915325411</v>
      </c>
      <c r="T20" s="32">
        <f t="shared" si="2"/>
        <v>0.17989465564954035</v>
      </c>
      <c r="U20" s="116">
        <v>0.47145989552315992</v>
      </c>
      <c r="V20" s="116">
        <v>0.37483092790816658</v>
      </c>
      <c r="W20" s="32">
        <v>1.8572164332698683E-2</v>
      </c>
    </row>
    <row r="21" spans="1:23">
      <c r="A21" s="114" t="s">
        <v>326</v>
      </c>
      <c r="B21" s="115">
        <v>2.5</v>
      </c>
      <c r="C21" s="115">
        <v>1150</v>
      </c>
      <c r="D21" s="116">
        <v>7.0266661982222534</v>
      </c>
      <c r="E21" s="116">
        <v>5.1068188160989605</v>
      </c>
      <c r="F21" s="32">
        <v>0.37287995020675474</v>
      </c>
      <c r="G21" s="116">
        <v>1.5048630655109356</v>
      </c>
      <c r="H21" s="32">
        <v>0.31302577048884223</v>
      </c>
      <c r="I21" s="116">
        <v>0.96705458121619414</v>
      </c>
      <c r="J21" s="32">
        <v>5.5396405872121364E-2</v>
      </c>
      <c r="K21" s="116">
        <v>1.7927254041637071</v>
      </c>
      <c r="L21" s="32">
        <v>0.15694838700599395</v>
      </c>
      <c r="M21" s="116">
        <v>0.59277733283343248</v>
      </c>
      <c r="N21" s="32">
        <f t="shared" si="3"/>
        <v>5.857175101274173E-2</v>
      </c>
      <c r="O21" s="116">
        <v>0.75334157260925494</v>
      </c>
      <c r="P21" s="32">
        <v>0.05</v>
      </c>
      <c r="Q21" s="116">
        <v>1.0896001048549264</v>
      </c>
      <c r="R21" s="32">
        <f t="shared" si="1"/>
        <v>8.283952495449827E-2</v>
      </c>
      <c r="S21" s="116">
        <v>1.838127142356671</v>
      </c>
      <c r="T21" s="32">
        <f t="shared" si="2"/>
        <v>0.22916512691090335</v>
      </c>
      <c r="U21" s="116">
        <v>0.47145989552315992</v>
      </c>
      <c r="V21" s="116">
        <v>0.46885897624242412</v>
      </c>
      <c r="W21" s="32">
        <v>3.0244816313541069E-2</v>
      </c>
    </row>
    <row r="22" spans="1:23">
      <c r="A22" s="114" t="s">
        <v>327</v>
      </c>
      <c r="B22" s="115">
        <v>2.5</v>
      </c>
      <c r="C22" s="115">
        <v>1220</v>
      </c>
      <c r="D22" s="116">
        <v>6.6972507785554027</v>
      </c>
      <c r="E22" s="116">
        <v>6.2020134922584864</v>
      </c>
      <c r="F22" s="32">
        <v>0.48016545107949044</v>
      </c>
      <c r="G22" s="116">
        <v>2.1145211903006955</v>
      </c>
      <c r="H22" s="32">
        <v>0.39989951393231576</v>
      </c>
      <c r="I22" s="116">
        <v>0.91011304084195943</v>
      </c>
      <c r="J22" s="32">
        <v>5.2802082120580705E-2</v>
      </c>
      <c r="K22" s="116">
        <v>1.6491475206516666</v>
      </c>
      <c r="L22" s="32">
        <v>0.17636706634051991</v>
      </c>
      <c r="M22" s="116">
        <v>0.55210737940304599</v>
      </c>
      <c r="N22" s="32">
        <f t="shared" si="3"/>
        <v>6.5622046119405877E-2</v>
      </c>
      <c r="O22" s="116">
        <v>0.72525602793962118</v>
      </c>
      <c r="P22" s="32">
        <v>0.05</v>
      </c>
      <c r="Q22" s="116">
        <v>1.045733971457677</v>
      </c>
      <c r="R22" s="32">
        <f t="shared" si="1"/>
        <v>8.4122718635874533E-2</v>
      </c>
      <c r="S22" s="116">
        <v>1.8940771496087481</v>
      </c>
      <c r="T22" s="32">
        <f t="shared" si="2"/>
        <v>0.27183980473616481</v>
      </c>
      <c r="U22" s="116">
        <v>0.55381791234242339</v>
      </c>
      <c r="V22" s="116">
        <v>0.57874036509373439</v>
      </c>
      <c r="W22" s="32">
        <v>6.4358601798257378E-2</v>
      </c>
    </row>
    <row r="23" spans="1:23">
      <c r="A23" s="114" t="s">
        <v>328</v>
      </c>
      <c r="B23" s="115">
        <v>2.5</v>
      </c>
      <c r="C23" s="115">
        <v>1280</v>
      </c>
      <c r="D23" s="116">
        <v>6.4385281524643458</v>
      </c>
      <c r="E23" s="116">
        <v>2.2792943842892455</v>
      </c>
      <c r="F23" s="32">
        <v>0.15936535120952128</v>
      </c>
      <c r="G23" s="116">
        <v>0.87238505413967948</v>
      </c>
      <c r="H23" s="32">
        <v>0.14865733527322308</v>
      </c>
      <c r="I23" s="116">
        <v>0.86458600541541963</v>
      </c>
      <c r="J23" s="32">
        <v>4.5824616308578453E-2</v>
      </c>
      <c r="K23" s="116">
        <v>2.1084059086753602</v>
      </c>
      <c r="L23" s="32">
        <v>0.15250336215799482</v>
      </c>
      <c r="M23" s="116">
        <v>0.67803047900486291</v>
      </c>
      <c r="N23" s="32">
        <f t="shared" si="3"/>
        <v>5.6951817404836742E-2</v>
      </c>
      <c r="O23" s="116">
        <v>0.70162118712623189</v>
      </c>
      <c r="P23" s="32">
        <v>0.05</v>
      </c>
      <c r="Q23" s="116">
        <v>0.9439225726781868</v>
      </c>
      <c r="R23" s="32">
        <f t="shared" si="1"/>
        <v>7.2189795408912197E-2</v>
      </c>
      <c r="S23" s="116">
        <v>1.3921536006221586</v>
      </c>
      <c r="T23" s="32">
        <f t="shared" si="2"/>
        <v>0.15814450355356727</v>
      </c>
      <c r="U23" s="116">
        <v>0.58309508520048503</v>
      </c>
      <c r="V23" s="116">
        <v>0.43245974940537335</v>
      </c>
      <c r="W23" s="32">
        <v>4.9475028695498934E-2</v>
      </c>
    </row>
    <row r="24" spans="1:23">
      <c r="A24" s="114" t="s">
        <v>329</v>
      </c>
      <c r="B24" s="115">
        <v>2.5</v>
      </c>
      <c r="C24" s="115">
        <v>1280</v>
      </c>
      <c r="D24" s="116">
        <v>6.4385281524643458</v>
      </c>
      <c r="E24" s="116">
        <v>4.6060131636342456</v>
      </c>
      <c r="F24" s="32">
        <v>0.30831386905179531</v>
      </c>
      <c r="G24" s="116">
        <v>1.7629214860625135</v>
      </c>
      <c r="H24" s="32">
        <v>0.2977905686921794</v>
      </c>
      <c r="I24" s="116">
        <v>0.78613865682977113</v>
      </c>
      <c r="J24" s="32">
        <v>4.0796408027119979E-2</v>
      </c>
      <c r="K24" s="116">
        <v>1.695761587858468</v>
      </c>
      <c r="L24" s="32">
        <v>8.1478311637013079E-2</v>
      </c>
      <c r="M24" s="116">
        <v>0.56544120803926001</v>
      </c>
      <c r="N24" s="32">
        <f t="shared" si="3"/>
        <v>3.0759948451328071E-2</v>
      </c>
      <c r="O24" s="116">
        <v>0.70162118712623189</v>
      </c>
      <c r="P24" s="32">
        <v>0.05</v>
      </c>
      <c r="Q24" s="116">
        <v>0.87999477745820121</v>
      </c>
      <c r="R24" s="32">
        <f t="shared" si="1"/>
        <v>6.3675380247796509E-2</v>
      </c>
      <c r="S24" s="116">
        <v>1.5562975689545091</v>
      </c>
      <c r="T24" s="32">
        <f t="shared" si="2"/>
        <v>0.14088703843506853</v>
      </c>
      <c r="U24" s="116">
        <v>0.65078187476142979</v>
      </c>
      <c r="V24" s="116">
        <v>0.5021198710203264</v>
      </c>
      <c r="W24" s="32">
        <v>4.895376617101644E-2</v>
      </c>
    </row>
    <row r="25" spans="1:23">
      <c r="A25" s="114" t="s">
        <v>330</v>
      </c>
      <c r="B25" s="115">
        <v>2.5</v>
      </c>
      <c r="C25" s="115">
        <v>1280</v>
      </c>
      <c r="D25" s="116">
        <v>6.4385281524643458</v>
      </c>
      <c r="E25" s="116">
        <v>6.7957285596477481</v>
      </c>
      <c r="F25" s="32">
        <v>0.47650185273783913</v>
      </c>
      <c r="G25" s="116">
        <v>2.6010207669052607</v>
      </c>
      <c r="H25" s="32">
        <v>0.44348530697610722</v>
      </c>
      <c r="I25" s="116">
        <v>0.66132843428345234</v>
      </c>
      <c r="J25" s="32">
        <v>5.1346691381439047E-2</v>
      </c>
      <c r="K25" s="116">
        <v>1.4097832840579296</v>
      </c>
      <c r="L25" s="32">
        <v>0.16043149990293293</v>
      </c>
      <c r="M25" s="116">
        <v>0.48167054428507627</v>
      </c>
      <c r="N25" s="32">
        <f t="shared" si="3"/>
        <v>5.9839542785253552E-2</v>
      </c>
      <c r="O25" s="116">
        <v>0.70162118712623189</v>
      </c>
      <c r="P25" s="32">
        <v>0.05</v>
      </c>
      <c r="Q25" s="116">
        <v>0.73773164006560177</v>
      </c>
      <c r="R25" s="32">
        <f t="shared" si="1"/>
        <v>7.9601029267427209E-2</v>
      </c>
      <c r="S25" s="116">
        <v>1.5316104520374738</v>
      </c>
      <c r="T25" s="32">
        <f t="shared" si="2"/>
        <v>0.25202449238095775</v>
      </c>
      <c r="U25" s="116">
        <v>0.72650195154929609</v>
      </c>
      <c r="V25" s="116">
        <v>0.50948280006318214</v>
      </c>
      <c r="W25" s="32">
        <v>4.8730574958822999E-2</v>
      </c>
    </row>
    <row r="26" spans="1:23">
      <c r="A26" s="114" t="s">
        <v>331</v>
      </c>
      <c r="B26" s="115">
        <v>2.5</v>
      </c>
      <c r="C26" s="115">
        <v>1280</v>
      </c>
      <c r="D26" s="116">
        <v>6.4385281524643458</v>
      </c>
      <c r="E26" s="116">
        <v>7.8984827963668112</v>
      </c>
      <c r="F26" s="32">
        <v>0.51736486067870213</v>
      </c>
      <c r="G26" s="116">
        <v>3.0230927559971441</v>
      </c>
      <c r="H26" s="32">
        <v>0.50855263085657898</v>
      </c>
      <c r="I26" s="116">
        <v>0.70116376100279043</v>
      </c>
      <c r="J26" s="32">
        <v>2.0224625807322365E-2</v>
      </c>
      <c r="K26" s="116">
        <v>1.4349184013179348</v>
      </c>
      <c r="L26" s="32">
        <v>7.7008854865637397E-2</v>
      </c>
      <c r="M26" s="116">
        <v>0.48922171849369916</v>
      </c>
      <c r="N26" s="32">
        <f t="shared" si="3"/>
        <v>2.9092381451675666E-2</v>
      </c>
      <c r="O26" s="116">
        <v>0.70162118712623189</v>
      </c>
      <c r="P26" s="32">
        <v>0.05</v>
      </c>
      <c r="Q26" s="116">
        <v>0.79129646537696252</v>
      </c>
      <c r="R26" s="32">
        <f t="shared" si="1"/>
        <v>3.8044588008807022E-2</v>
      </c>
      <c r="S26" s="116">
        <v>1.6174598049598934</v>
      </c>
      <c r="T26" s="32">
        <f t="shared" si="2"/>
        <v>0.12368920457492123</v>
      </c>
      <c r="U26" s="116">
        <v>0.67471794304408217</v>
      </c>
      <c r="V26" s="116">
        <v>0.58187581985133374</v>
      </c>
      <c r="W26" s="32">
        <v>3.4661247624002876E-2</v>
      </c>
    </row>
    <row r="27" spans="1:23">
      <c r="A27" s="114" t="s">
        <v>332</v>
      </c>
      <c r="B27" s="115">
        <v>2.5</v>
      </c>
      <c r="C27" s="115">
        <v>1300</v>
      </c>
      <c r="D27" s="116">
        <v>6.3566729173950351</v>
      </c>
      <c r="E27" s="116">
        <v>7.922555041628728</v>
      </c>
      <c r="F27" s="32">
        <v>0.54060914674161842</v>
      </c>
      <c r="G27" s="116">
        <v>3.1460081548418359</v>
      </c>
      <c r="H27" s="32">
        <v>0.51913979912455577</v>
      </c>
      <c r="I27" s="116">
        <v>0.54832437571112047</v>
      </c>
      <c r="J27" s="32">
        <v>1.9398531734144447E-2</v>
      </c>
      <c r="K27" s="116">
        <v>1.0618561710398444</v>
      </c>
      <c r="L27" s="32">
        <v>4.1889434039844714E-2</v>
      </c>
      <c r="M27" s="116">
        <v>0.37341473415399473</v>
      </c>
      <c r="N27" s="32">
        <f t="shared" si="3"/>
        <v>1.5909420493156801E-2</v>
      </c>
      <c r="O27" s="116">
        <v>0.69385812014983028</v>
      </c>
      <c r="P27" s="32">
        <v>0.05</v>
      </c>
      <c r="Q27" s="116">
        <v>0.6254974531965507</v>
      </c>
      <c r="R27" s="32">
        <f t="shared" si="1"/>
        <v>3.40715801132489E-2</v>
      </c>
      <c r="S27" s="116">
        <v>1.6750743770560432</v>
      </c>
      <c r="T27" s="32">
        <f t="shared" si="2"/>
        <v>0.1158385607886336</v>
      </c>
      <c r="U27" s="116">
        <v>1.0074308188668235</v>
      </c>
      <c r="V27" s="116">
        <v>0.56149003343981763</v>
      </c>
      <c r="W27" s="32">
        <v>5.144362055221878E-2</v>
      </c>
    </row>
    <row r="28" spans="1:23">
      <c r="A28" s="114" t="s">
        <v>333</v>
      </c>
      <c r="B28" s="115">
        <v>2.5</v>
      </c>
      <c r="C28" s="115">
        <v>1350</v>
      </c>
      <c r="D28" s="116">
        <v>6.160860056063826</v>
      </c>
      <c r="E28" s="116">
        <v>8.0096761550755762</v>
      </c>
      <c r="F28" s="32">
        <v>0.66254596963932944</v>
      </c>
      <c r="G28" s="116">
        <v>3.4749581270986507</v>
      </c>
      <c r="H28" s="32">
        <v>0.56661077415417305</v>
      </c>
      <c r="I28" s="116">
        <v>0.50854575520264578</v>
      </c>
      <c r="J28" s="32">
        <v>3.793185184236695E-2</v>
      </c>
      <c r="K28" s="116">
        <v>1.1267335114263011</v>
      </c>
      <c r="L28" s="32">
        <v>8.5088662866838444E-2</v>
      </c>
      <c r="M28" s="116">
        <v>0.39412876701504401</v>
      </c>
      <c r="N28" s="32">
        <f t="shared" si="3"/>
        <v>3.2105306324223676E-2</v>
      </c>
      <c r="O28" s="116">
        <v>0.6747410570248682</v>
      </c>
      <c r="P28" s="32">
        <v>0.05</v>
      </c>
      <c r="Q28" s="116">
        <v>0.56370046714560951</v>
      </c>
      <c r="R28" s="32">
        <f t="shared" si="1"/>
        <v>5.9646914341313348E-2</v>
      </c>
      <c r="S28" s="116">
        <v>1.4302444133038705</v>
      </c>
      <c r="T28" s="32">
        <f t="shared" si="2"/>
        <v>0.19098972441197612</v>
      </c>
      <c r="U28" s="116">
        <v>1.0539237952350273</v>
      </c>
      <c r="V28" s="116">
        <v>0.53177129609471074</v>
      </c>
      <c r="W28" s="32">
        <v>6.4137339000711696E-2</v>
      </c>
    </row>
    <row r="29" spans="1:23">
      <c r="A29" s="114" t="s">
        <v>334</v>
      </c>
      <c r="B29" s="115">
        <v>2.5</v>
      </c>
      <c r="C29" s="115">
        <v>1420</v>
      </c>
      <c r="D29" s="116">
        <v>5.9061512565336791</v>
      </c>
      <c r="E29" s="116">
        <v>8.2898247103166138</v>
      </c>
      <c r="F29" s="32">
        <v>0.65842263533002421</v>
      </c>
      <c r="G29" s="116">
        <v>4.0394434750007617</v>
      </c>
      <c r="H29" s="32">
        <v>0.60066531787905897</v>
      </c>
      <c r="I29" s="116">
        <v>0.48876321913327203</v>
      </c>
      <c r="J29" s="32">
        <v>2.3639903607678404E-2</v>
      </c>
      <c r="K29" s="116">
        <v>1.1519100991557645</v>
      </c>
      <c r="L29" s="32">
        <v>7.4661083442963391E-2</v>
      </c>
      <c r="M29" s="116">
        <v>0.40210198546367543</v>
      </c>
      <c r="N29" s="32">
        <f t="shared" si="3"/>
        <v>2.8215502570238259E-2</v>
      </c>
      <c r="O29" s="116">
        <v>0.64875277229130535</v>
      </c>
      <c r="P29" s="32">
        <v>0.05</v>
      </c>
      <c r="Q29" s="116">
        <v>0.53568327770774715</v>
      </c>
      <c r="R29" s="32">
        <f t="shared" si="1"/>
        <v>4.0830891340550547E-2</v>
      </c>
      <c r="S29" s="116">
        <v>1.3322074923107761</v>
      </c>
      <c r="T29" s="32">
        <f t="shared" si="2"/>
        <v>0.13802104191080497</v>
      </c>
      <c r="U29" s="116">
        <v>1.0565614244463939</v>
      </c>
      <c r="V29" s="116">
        <v>0.64059963441602441</v>
      </c>
      <c r="W29" s="32">
        <v>3.0455877501646477E-2</v>
      </c>
    </row>
    <row r="30" spans="1:23">
      <c r="A30" s="114" t="s">
        <v>67</v>
      </c>
      <c r="B30" s="115">
        <v>1.5</v>
      </c>
      <c r="C30" s="115">
        <v>1320</v>
      </c>
      <c r="D30" s="116">
        <v>6.2768728619401815</v>
      </c>
      <c r="E30" s="116">
        <v>9.3072705428741038</v>
      </c>
      <c r="F30" s="32">
        <v>0.61586800155672827</v>
      </c>
      <c r="G30" s="116">
        <v>3.7134565114133053</v>
      </c>
      <c r="H30" s="32">
        <v>0.60675096007058837</v>
      </c>
      <c r="I30" s="116">
        <v>0.53432588916459889</v>
      </c>
      <c r="J30" s="32">
        <v>1.8168838890183916E-2</v>
      </c>
      <c r="K30" s="116">
        <v>1.3392975480450631</v>
      </c>
      <c r="L30" s="32">
        <v>5.6327362971712411E-2</v>
      </c>
      <c r="M30" s="116">
        <v>0.46030128382784813</v>
      </c>
      <c r="N30" s="32">
        <f t="shared" si="3"/>
        <v>2.1346201025357961E-2</v>
      </c>
      <c r="O30" s="116">
        <v>0.69284892378715424</v>
      </c>
      <c r="P30" s="32">
        <v>0.05</v>
      </c>
      <c r="Q30" s="116">
        <v>0.56714218780461667</v>
      </c>
      <c r="R30" s="32">
        <f t="shared" si="1"/>
        <v>2.8925147679779398E-2</v>
      </c>
      <c r="S30" s="116">
        <v>1.2321108103116367</v>
      </c>
      <c r="T30" s="32">
        <f t="shared" si="2"/>
        <v>8.4932993439726837E-2</v>
      </c>
      <c r="U30" s="116">
        <v>0.89862683436469659</v>
      </c>
      <c r="V30" s="116">
        <v>0.48806584362139915</v>
      </c>
      <c r="W30" s="32">
        <v>2.4617129305604279E-2</v>
      </c>
    </row>
    <row r="31" spans="1:23">
      <c r="A31" s="114" t="s">
        <v>67</v>
      </c>
      <c r="B31" s="115">
        <v>1.5</v>
      </c>
      <c r="C31" s="115">
        <v>1330</v>
      </c>
      <c r="D31" s="116">
        <v>6.2377194897545456</v>
      </c>
      <c r="E31" s="116">
        <v>8.7472178165013101</v>
      </c>
      <c r="F31" s="32">
        <v>0.63029871250450875</v>
      </c>
      <c r="G31" s="116">
        <v>4.1475039651488208</v>
      </c>
      <c r="H31" s="32">
        <v>0.6092732707719829</v>
      </c>
      <c r="I31" s="116">
        <v>0.50166389351081531</v>
      </c>
      <c r="J31" s="32">
        <v>2.5515844459647809E-2</v>
      </c>
      <c r="K31" s="116">
        <v>1.3453924914675768</v>
      </c>
      <c r="L31" s="32">
        <v>4.3071897673496513E-2</v>
      </c>
      <c r="M31" s="116">
        <v>0.46216037571084112</v>
      </c>
      <c r="N31" s="32">
        <f t="shared" si="3"/>
        <v>1.6355591478418505E-2</v>
      </c>
      <c r="O31" s="116">
        <v>0.65494975331540595</v>
      </c>
      <c r="P31" s="32">
        <v>0.05</v>
      </c>
      <c r="Q31" s="116">
        <v>0.52247571684961447</v>
      </c>
      <c r="R31" s="32">
        <f t="shared" si="1"/>
        <v>4.0164815573102697E-2</v>
      </c>
      <c r="S31" s="116">
        <v>1.1305073829533814</v>
      </c>
      <c r="T31" s="32">
        <f t="shared" si="2"/>
        <v>9.5673448594621541E-2</v>
      </c>
      <c r="U31" s="116">
        <v>0.89100143444703761</v>
      </c>
      <c r="V31" s="116">
        <v>0.45313773431132842</v>
      </c>
      <c r="W31" s="32">
        <v>3.2733440201568154E-2</v>
      </c>
    </row>
    <row r="32" spans="1:23">
      <c r="A32" s="114" t="s">
        <v>67</v>
      </c>
      <c r="B32" s="115">
        <v>1.5</v>
      </c>
      <c r="C32" s="115">
        <v>1350</v>
      </c>
      <c r="D32" s="116">
        <v>6.160860056063826</v>
      </c>
      <c r="E32" s="116">
        <v>9.6845315318000402</v>
      </c>
      <c r="F32" s="32">
        <v>0.87203753643769777</v>
      </c>
      <c r="G32" s="116">
        <v>3.1439216213799637</v>
      </c>
      <c r="H32" s="32">
        <v>0.63626791826510543</v>
      </c>
      <c r="I32" s="116">
        <v>0.47133220910623946</v>
      </c>
      <c r="J32" s="32">
        <v>4.2347670215564966E-2</v>
      </c>
      <c r="K32" s="116">
        <v>1.3399234693877553</v>
      </c>
      <c r="L32" s="32">
        <v>0.14175074339399191</v>
      </c>
      <c r="M32" s="116">
        <v>0.46049230199493713</v>
      </c>
      <c r="N32" s="32">
        <f t="shared" si="3"/>
        <v>5.3023780240475896E-2</v>
      </c>
      <c r="O32" s="116">
        <v>0.73491385991737235</v>
      </c>
      <c r="P32" s="32">
        <v>0.05</v>
      </c>
      <c r="Q32" s="116">
        <v>0.47524220358547331</v>
      </c>
      <c r="R32" s="32">
        <f t="shared" si="1"/>
        <v>6.0722101992384737E-2</v>
      </c>
      <c r="S32" s="116">
        <v>1.0320307234814499</v>
      </c>
      <c r="T32" s="32">
        <f t="shared" si="2"/>
        <v>0.17750916186211615</v>
      </c>
      <c r="U32" s="116">
        <v>0.97262636254350365</v>
      </c>
      <c r="V32" s="116">
        <v>0.44616788321167877</v>
      </c>
      <c r="W32" s="32">
        <v>4.9217848282053257E-2</v>
      </c>
    </row>
    <row r="33" spans="1:27">
      <c r="A33" s="138" t="s">
        <v>231</v>
      </c>
      <c r="B33" s="139">
        <v>0</v>
      </c>
      <c r="C33" s="140">
        <v>1300</v>
      </c>
      <c r="D33" s="141">
        <v>6.3566729173950351</v>
      </c>
      <c r="E33" s="141"/>
      <c r="F33" s="142"/>
      <c r="G33" s="141"/>
      <c r="H33" s="142"/>
      <c r="I33" s="141"/>
      <c r="J33" s="142"/>
      <c r="K33" s="141"/>
      <c r="L33" s="142"/>
      <c r="M33" s="141">
        <v>0.28699999999999998</v>
      </c>
      <c r="N33" s="142">
        <v>1.4500000000000001E-2</v>
      </c>
      <c r="O33" s="141"/>
      <c r="P33" s="142"/>
      <c r="Q33" s="141">
        <v>0.45300000000000001</v>
      </c>
      <c r="R33" s="142">
        <v>1.5800000000000002E-2</v>
      </c>
      <c r="S33" s="141">
        <v>1.5783972125435541</v>
      </c>
      <c r="T33" s="142">
        <f t="shared" si="2"/>
        <v>9.6901940583907928E-2</v>
      </c>
      <c r="U33" s="141">
        <v>1.4951103496623368</v>
      </c>
      <c r="V33" s="141">
        <v>0.246</v>
      </c>
      <c r="W33" s="142">
        <v>2.5999999999999999E-2</v>
      </c>
    </row>
    <row r="34" spans="1:27">
      <c r="A34" s="138" t="s">
        <v>222</v>
      </c>
      <c r="B34" s="139">
        <v>1.5</v>
      </c>
      <c r="C34" s="140">
        <v>1350</v>
      </c>
      <c r="D34" s="141">
        <v>6.160860056063826</v>
      </c>
      <c r="E34" s="141">
        <v>1.5222222222222224</v>
      </c>
      <c r="F34" s="142">
        <v>4.3767218237849327E-2</v>
      </c>
      <c r="G34" s="141">
        <v>4.22</v>
      </c>
      <c r="H34" s="142">
        <v>7.1962066262931293E-2</v>
      </c>
      <c r="I34" s="141">
        <v>0.69409660107334525</v>
      </c>
      <c r="J34" s="142">
        <v>2.8613218845748457E-2</v>
      </c>
      <c r="K34" s="141">
        <v>1.8309859154929575</v>
      </c>
      <c r="L34" s="142">
        <v>4.7661416204629915E-2</v>
      </c>
      <c r="M34" s="141">
        <v>0.60358579646895449</v>
      </c>
      <c r="N34" s="142">
        <v>1.8085802825277737E-2</v>
      </c>
      <c r="O34" s="141">
        <v>0.24508050089445441</v>
      </c>
      <c r="P34" s="142">
        <v>7.0000000000000001E-3</v>
      </c>
      <c r="Q34" s="141">
        <v>0.97289630576716202</v>
      </c>
      <c r="R34" s="142">
        <v>0.12979002162501704</v>
      </c>
      <c r="S34" s="141">
        <v>1.6118608347955103</v>
      </c>
      <c r="T34" s="142">
        <v>0.22038887663275633</v>
      </c>
      <c r="U34" s="141">
        <v>0.60735430210635943</v>
      </c>
      <c r="V34" s="141">
        <v>0.58851674641148333</v>
      </c>
      <c r="W34" s="142">
        <v>4.2788720758923621E-2</v>
      </c>
    </row>
    <row r="35" spans="1:27">
      <c r="A35" s="138" t="s">
        <v>223</v>
      </c>
      <c r="B35" s="139">
        <v>1.5</v>
      </c>
      <c r="C35" s="140">
        <v>1370</v>
      </c>
      <c r="D35" s="141">
        <v>6.0858716489669229</v>
      </c>
      <c r="E35" s="141">
        <v>1.322222222222222</v>
      </c>
      <c r="F35" s="142">
        <v>5.0848998765477223E-2</v>
      </c>
      <c r="G35" s="141">
        <v>3.8000000000000003</v>
      </c>
      <c r="H35" s="142">
        <v>8.8408605900642909E-2</v>
      </c>
      <c r="I35" s="141">
        <v>0.72144288577154303</v>
      </c>
      <c r="J35" s="142">
        <v>0.18093926342033209</v>
      </c>
      <c r="K35" s="141">
        <v>1.8093385214007784</v>
      </c>
      <c r="L35" s="142">
        <v>0.16671293990755506</v>
      </c>
      <c r="M35" s="141">
        <v>0.59757382397916703</v>
      </c>
      <c r="N35" s="142">
        <v>6.2122355703975146E-2</v>
      </c>
      <c r="O35" s="141">
        <v>0.23847695390781562</v>
      </c>
      <c r="P35" s="142">
        <v>8.9999999999999993E-3</v>
      </c>
      <c r="Q35" s="141">
        <v>1.1169911503186261</v>
      </c>
      <c r="R35" s="142">
        <v>0.78447779855997068</v>
      </c>
      <c r="S35" s="141">
        <v>1.8692103059011622</v>
      </c>
      <c r="T35" s="142">
        <v>1.3270751198363129</v>
      </c>
      <c r="U35" s="141">
        <v>0.66532606515434711</v>
      </c>
      <c r="V35" s="141">
        <v>0.54406964091403698</v>
      </c>
      <c r="W35" s="142">
        <v>0.16327349379797271</v>
      </c>
    </row>
    <row r="36" spans="1:27">
      <c r="A36" s="138" t="s">
        <v>224</v>
      </c>
      <c r="B36" s="139">
        <v>1.5</v>
      </c>
      <c r="C36" s="140">
        <v>1380</v>
      </c>
      <c r="D36" s="141">
        <v>6.049057859238423</v>
      </c>
      <c r="E36" s="141">
        <v>1.3555555555555554</v>
      </c>
      <c r="F36" s="142">
        <v>2.9691970159578002E-2</v>
      </c>
      <c r="G36" s="141">
        <v>3.8</v>
      </c>
      <c r="H36" s="142">
        <v>7.1025075143420893E-2</v>
      </c>
      <c r="I36" s="141">
        <v>0.62151394422310768</v>
      </c>
      <c r="J36" s="142">
        <v>3.0032062133721921E-2</v>
      </c>
      <c r="K36" s="141">
        <v>1.5912762520193859</v>
      </c>
      <c r="L36" s="142">
        <v>4.4753795263259552E-2</v>
      </c>
      <c r="M36" s="141">
        <v>0.53551278835789651</v>
      </c>
      <c r="N36" s="142">
        <v>1.6989933963885064E-2</v>
      </c>
      <c r="O36" s="141">
        <v>0.24302788844621515</v>
      </c>
      <c r="P36" s="142">
        <v>4.0000000000000001E-3</v>
      </c>
      <c r="Q36" s="141">
        <v>0.88938639691802779</v>
      </c>
      <c r="R36" s="142">
        <v>0.13455505672671636</v>
      </c>
      <c r="S36" s="141">
        <v>1.6608126197046646</v>
      </c>
      <c r="T36" s="142">
        <v>0.25672940935433708</v>
      </c>
      <c r="U36" s="141">
        <v>0.79003553500613055</v>
      </c>
      <c r="V36" s="141">
        <v>0.5494505494505495</v>
      </c>
      <c r="W36" s="142">
        <v>2.3500723214620992E-2</v>
      </c>
    </row>
    <row r="37" spans="1:27" ht="15" thickBot="1">
      <c r="A37" s="117" t="s">
        <v>225</v>
      </c>
      <c r="B37" s="118">
        <v>1.5</v>
      </c>
      <c r="C37" s="119">
        <v>1400</v>
      </c>
      <c r="D37" s="120">
        <v>5.9767504407853451</v>
      </c>
      <c r="E37" s="120">
        <v>2.588888888888889</v>
      </c>
      <c r="F37" s="33">
        <v>6.8550498033562154E-2</v>
      </c>
      <c r="G37" s="120">
        <v>4.18</v>
      </c>
      <c r="H37" s="33">
        <v>7.5645305573470892E-2</v>
      </c>
      <c r="I37" s="120">
        <v>0.58678955453149007</v>
      </c>
      <c r="J37" s="33">
        <v>1.7741476066631578E-2</v>
      </c>
      <c r="K37" s="120">
        <v>1.4315789473684211</v>
      </c>
      <c r="L37" s="33">
        <v>7.0354982448584985E-2</v>
      </c>
      <c r="M37" s="120">
        <v>0.48833116897506923</v>
      </c>
      <c r="N37" s="33">
        <v>2.6605554419772623E-2</v>
      </c>
      <c r="O37" s="120">
        <v>0.3579109062980031</v>
      </c>
      <c r="P37" s="33">
        <v>0.01</v>
      </c>
      <c r="Q37" s="120">
        <v>0.76342305308335234</v>
      </c>
      <c r="R37" s="33">
        <v>6.9241459117524481E-2</v>
      </c>
      <c r="S37" s="120">
        <v>1.5633305870801939</v>
      </c>
      <c r="T37" s="33">
        <v>0.16540749726899084</v>
      </c>
      <c r="U37" s="120">
        <v>0.95059359761454498</v>
      </c>
      <c r="V37" s="120">
        <v>0.52701801200800535</v>
      </c>
      <c r="W37" s="33">
        <v>3.3401860472396787E-2</v>
      </c>
      <c r="X37" s="17"/>
      <c r="Y37" s="17"/>
      <c r="Z37" s="17"/>
      <c r="AA37" s="17"/>
    </row>
    <row r="38" spans="1:27">
      <c r="A38" s="138"/>
      <c r="B38" s="139"/>
      <c r="C38" s="140"/>
      <c r="D38" s="141"/>
      <c r="E38" s="141"/>
      <c r="F38" s="142"/>
      <c r="G38" s="141"/>
      <c r="H38" s="142"/>
      <c r="I38" s="141"/>
      <c r="J38" s="142"/>
      <c r="K38" s="141"/>
      <c r="L38" s="142"/>
      <c r="M38" s="141"/>
      <c r="N38" s="142"/>
      <c r="O38" s="141"/>
      <c r="P38" s="142"/>
      <c r="Q38" s="141"/>
      <c r="R38" s="142"/>
      <c r="S38" s="141"/>
      <c r="T38" s="142"/>
      <c r="U38" s="141"/>
      <c r="V38" s="141"/>
      <c r="W38" s="142"/>
      <c r="X38" s="24"/>
      <c r="Y38" s="24"/>
      <c r="Z38" s="24"/>
      <c r="AA38" s="24"/>
    </row>
    <row r="39" spans="1:27" ht="16.5">
      <c r="A39" s="166" t="s">
        <v>271</v>
      </c>
      <c r="B39" s="139"/>
      <c r="C39" s="140"/>
      <c r="D39" s="141"/>
      <c r="E39" s="141"/>
      <c r="F39" s="142"/>
      <c r="G39" s="141"/>
      <c r="H39" s="142"/>
      <c r="I39" s="141"/>
      <c r="J39" s="142"/>
      <c r="K39" s="141"/>
      <c r="L39" s="142"/>
      <c r="M39" s="141"/>
      <c r="N39" s="142"/>
      <c r="O39" s="141"/>
      <c r="P39" s="142"/>
      <c r="Q39" s="141"/>
      <c r="R39" s="142"/>
      <c r="S39" s="141"/>
      <c r="T39" s="142"/>
      <c r="U39" s="141"/>
      <c r="V39" s="141"/>
      <c r="W39" s="142"/>
    </row>
    <row r="40" spans="1:27" ht="18">
      <c r="A40" s="31" t="s">
        <v>339</v>
      </c>
      <c r="B40" s="139"/>
      <c r="C40" s="140"/>
      <c r="D40" s="141"/>
      <c r="E40" s="141"/>
      <c r="F40" s="142"/>
      <c r="G40" s="141"/>
      <c r="H40" s="142"/>
      <c r="I40" s="141"/>
      <c r="J40" s="142"/>
      <c r="K40" s="141"/>
      <c r="L40" s="142"/>
      <c r="M40" s="141"/>
      <c r="N40" s="142"/>
      <c r="O40" s="141"/>
      <c r="P40" s="142"/>
      <c r="Q40" s="141"/>
      <c r="R40" s="142"/>
      <c r="S40" s="141"/>
      <c r="T40" s="142"/>
      <c r="U40" s="141"/>
      <c r="V40" s="141"/>
      <c r="W40" s="142"/>
    </row>
    <row r="41" spans="1:27" ht="18">
      <c r="A41" s="31" t="s">
        <v>295</v>
      </c>
      <c r="B41" s="139"/>
      <c r="C41" s="140"/>
      <c r="D41" s="141"/>
      <c r="E41" s="141"/>
      <c r="F41" s="142"/>
      <c r="G41" s="141"/>
      <c r="H41" s="142"/>
      <c r="I41" s="141"/>
      <c r="J41" s="142"/>
      <c r="K41" s="141"/>
      <c r="L41" s="142"/>
      <c r="M41" s="141"/>
      <c r="N41" s="142"/>
      <c r="O41" s="141"/>
      <c r="P41" s="142"/>
      <c r="Q41" s="141"/>
      <c r="R41" s="142"/>
      <c r="S41" s="141"/>
      <c r="T41" s="142"/>
      <c r="U41" s="141"/>
      <c r="V41" s="141"/>
      <c r="W41" s="142"/>
    </row>
    <row r="42" spans="1:27" ht="18">
      <c r="A42" s="31" t="s">
        <v>297</v>
      </c>
      <c r="B42" s="139"/>
      <c r="C42" s="140"/>
      <c r="D42" s="141"/>
      <c r="E42" s="141"/>
      <c r="F42" s="142"/>
      <c r="G42" s="141"/>
      <c r="H42" s="142"/>
      <c r="I42" s="141"/>
      <c r="J42" s="142"/>
      <c r="K42" s="141"/>
      <c r="L42" s="142"/>
      <c r="M42" s="141"/>
      <c r="N42" s="142"/>
      <c r="O42" s="141"/>
      <c r="P42" s="142"/>
      <c r="Q42" s="141"/>
      <c r="R42" s="142"/>
      <c r="S42" s="141"/>
      <c r="T42" s="142"/>
      <c r="U42" s="141"/>
      <c r="V42" s="141"/>
      <c r="W42" s="142"/>
    </row>
    <row r="43" spans="1:27" ht="18">
      <c r="A43" s="31" t="s">
        <v>296</v>
      </c>
      <c r="B43" s="139"/>
      <c r="C43" s="140"/>
      <c r="D43" s="141"/>
      <c r="E43" s="141"/>
      <c r="F43" s="142"/>
      <c r="G43" s="141"/>
      <c r="H43" s="142"/>
      <c r="I43" s="141"/>
      <c r="J43" s="142"/>
      <c r="K43" s="141"/>
      <c r="L43" s="142"/>
      <c r="M43" s="141"/>
      <c r="N43" s="142"/>
      <c r="O43" s="141"/>
      <c r="P43" s="142"/>
      <c r="Q43" s="141"/>
      <c r="R43" s="142"/>
      <c r="S43" s="141"/>
      <c r="T43" s="142"/>
      <c r="U43" s="141"/>
      <c r="V43" s="141"/>
      <c r="W43" s="142"/>
    </row>
    <row r="44" spans="1:27">
      <c r="A44" s="31"/>
      <c r="B44" s="139"/>
      <c r="C44" s="140"/>
      <c r="D44" s="141"/>
      <c r="E44" s="141"/>
      <c r="F44" s="142"/>
      <c r="G44" s="141"/>
      <c r="H44" s="142"/>
      <c r="I44" s="141"/>
      <c r="J44" s="142"/>
      <c r="K44" s="141"/>
      <c r="L44" s="142"/>
      <c r="M44" s="141"/>
      <c r="N44" s="142"/>
      <c r="O44" s="141"/>
      <c r="P44" s="142"/>
      <c r="Q44" s="141"/>
      <c r="R44" s="142"/>
      <c r="S44" s="141"/>
      <c r="T44" s="142"/>
      <c r="U44" s="141"/>
      <c r="V44" s="141"/>
      <c r="W44" s="142"/>
    </row>
    <row r="45" spans="1:27">
      <c r="A45" s="138"/>
      <c r="B45" s="139"/>
      <c r="C45" s="140"/>
      <c r="D45" s="141"/>
      <c r="E45" s="141"/>
      <c r="F45" s="142"/>
      <c r="G45" s="141"/>
      <c r="H45" s="142"/>
      <c r="I45" s="141"/>
      <c r="J45" s="142"/>
      <c r="K45" s="141"/>
      <c r="L45" s="142"/>
      <c r="M45" s="141"/>
      <c r="N45" s="142"/>
      <c r="O45" s="141"/>
      <c r="P45" s="142"/>
      <c r="Q45" s="141"/>
      <c r="R45" s="142"/>
      <c r="S45" s="141"/>
      <c r="T45" s="142"/>
      <c r="U45" s="141"/>
      <c r="V45" s="141"/>
      <c r="W45" s="142"/>
    </row>
    <row r="46" spans="1:27" ht="18.75" thickBot="1">
      <c r="A46" s="108" t="s">
        <v>317</v>
      </c>
      <c r="B46" s="143"/>
      <c r="C46" s="143"/>
      <c r="D46" s="143"/>
      <c r="E46" s="143"/>
      <c r="F46" s="145"/>
      <c r="G46" s="143"/>
      <c r="H46" s="145"/>
      <c r="I46" s="143"/>
      <c r="J46" s="145"/>
      <c r="K46" s="143"/>
      <c r="L46" s="145"/>
      <c r="M46" s="143"/>
      <c r="N46" s="145"/>
      <c r="O46" s="143"/>
      <c r="P46" s="145"/>
      <c r="Q46" s="143"/>
      <c r="R46" s="145"/>
      <c r="S46" s="143"/>
      <c r="T46" s="145"/>
      <c r="U46" s="143"/>
      <c r="V46" s="143"/>
      <c r="W46" s="145"/>
    </row>
    <row r="47" spans="1:27" s="1" customFormat="1" ht="18">
      <c r="A47" s="109" t="s">
        <v>28</v>
      </c>
      <c r="B47" s="107" t="s">
        <v>62</v>
      </c>
      <c r="C47" s="107" t="s">
        <v>63</v>
      </c>
      <c r="D47" s="107" t="s">
        <v>64</v>
      </c>
      <c r="E47" s="107" t="s">
        <v>217</v>
      </c>
      <c r="F47" s="150"/>
      <c r="G47" s="107" t="s">
        <v>218</v>
      </c>
      <c r="H47" s="150"/>
      <c r="I47" s="107" t="s">
        <v>219</v>
      </c>
      <c r="J47" s="150"/>
      <c r="K47" s="107" t="s">
        <v>4</v>
      </c>
      <c r="L47" s="150"/>
      <c r="M47" s="107" t="s">
        <v>73</v>
      </c>
      <c r="N47" s="150"/>
      <c r="O47" s="146" t="s">
        <v>226</v>
      </c>
      <c r="P47" s="150"/>
      <c r="Q47" s="107" t="s">
        <v>227</v>
      </c>
      <c r="R47" s="150"/>
      <c r="S47" s="146" t="s">
        <v>72</v>
      </c>
      <c r="T47" s="150"/>
      <c r="U47" s="107" t="s">
        <v>65</v>
      </c>
      <c r="V47" s="107" t="s">
        <v>66</v>
      </c>
      <c r="W47" s="150"/>
      <c r="X47" s="146" t="s">
        <v>228</v>
      </c>
      <c r="Y47" s="150"/>
      <c r="Z47" s="107" t="s">
        <v>229</v>
      </c>
      <c r="AA47" s="150"/>
    </row>
    <row r="48" spans="1:27" ht="15" thickBot="1">
      <c r="A48" s="110"/>
      <c r="B48" s="106"/>
      <c r="C48" s="106"/>
      <c r="D48" s="106"/>
      <c r="E48" s="136" t="s">
        <v>152</v>
      </c>
      <c r="F48" s="136" t="s">
        <v>153</v>
      </c>
      <c r="G48" s="136" t="s">
        <v>152</v>
      </c>
      <c r="H48" s="136" t="s">
        <v>153</v>
      </c>
      <c r="I48" s="136" t="s">
        <v>152</v>
      </c>
      <c r="J48" s="136" t="s">
        <v>153</v>
      </c>
      <c r="K48" s="136" t="s">
        <v>152</v>
      </c>
      <c r="L48" s="136" t="s">
        <v>153</v>
      </c>
      <c r="M48" s="136" t="s">
        <v>152</v>
      </c>
      <c r="N48" s="136" t="s">
        <v>153</v>
      </c>
      <c r="O48" s="136" t="s">
        <v>152</v>
      </c>
      <c r="P48" s="136" t="s">
        <v>153</v>
      </c>
      <c r="Q48" s="136" t="s">
        <v>152</v>
      </c>
      <c r="R48" s="136" t="s">
        <v>153</v>
      </c>
      <c r="S48" s="136" t="s">
        <v>152</v>
      </c>
      <c r="T48" s="136" t="s">
        <v>153</v>
      </c>
      <c r="U48" s="136" t="s">
        <v>152</v>
      </c>
      <c r="V48" s="136" t="s">
        <v>152</v>
      </c>
      <c r="W48" s="136" t="s">
        <v>153</v>
      </c>
      <c r="X48" s="136" t="s">
        <v>152</v>
      </c>
      <c r="Y48" s="136" t="s">
        <v>153</v>
      </c>
      <c r="Z48" s="136" t="s">
        <v>152</v>
      </c>
      <c r="AA48" s="136" t="s">
        <v>153</v>
      </c>
    </row>
    <row r="49" spans="1:27" ht="15.75">
      <c r="A49" s="108" t="s">
        <v>207</v>
      </c>
      <c r="B49" s="143">
        <v>2</v>
      </c>
      <c r="C49" s="143">
        <v>900</v>
      </c>
      <c r="D49" s="20">
        <v>8.5240591569705479</v>
      </c>
      <c r="E49" s="105">
        <v>1.3060256374391088</v>
      </c>
      <c r="F49" s="97">
        <v>0.22318540911433948</v>
      </c>
      <c r="G49" s="105">
        <v>0.19436859297146902</v>
      </c>
      <c r="H49" s="97">
        <v>7.6971513465622171E-2</v>
      </c>
      <c r="I49" s="105">
        <v>5.0118479087452465</v>
      </c>
      <c r="J49" s="97">
        <v>0.93240532429243528</v>
      </c>
      <c r="K49" s="134">
        <v>15.321540650236409</v>
      </c>
      <c r="L49" s="97">
        <v>3.9564564437906906</v>
      </c>
      <c r="M49" s="105">
        <v>4.3882780011715958</v>
      </c>
      <c r="N49" s="14">
        <v>1.1544939902981235</v>
      </c>
      <c r="O49" s="135">
        <v>0.85810353669003026</v>
      </c>
      <c r="P49" s="98">
        <v>0.05</v>
      </c>
      <c r="Q49" s="105">
        <v>5.1149617647404444</v>
      </c>
      <c r="R49" s="97">
        <v>1.1040439023214061</v>
      </c>
      <c r="S49" s="105">
        <v>1.1655965650705895</v>
      </c>
      <c r="T49" s="97">
        <v>0.39665178474209112</v>
      </c>
      <c r="U49" s="134">
        <v>4.1721157185641289E-2</v>
      </c>
      <c r="V49" s="134">
        <v>1.0026102088167053</v>
      </c>
      <c r="W49" s="98">
        <v>2.6031665960777141E-2</v>
      </c>
      <c r="X49" s="135">
        <v>0.81606221969438031</v>
      </c>
      <c r="Y49" s="98">
        <v>0.05</v>
      </c>
      <c r="Z49" s="105">
        <v>5.1523985455673174</v>
      </c>
      <c r="AA49" s="97">
        <v>1.1727591569365325</v>
      </c>
    </row>
    <row r="50" spans="1:27" ht="15.75">
      <c r="A50" s="108" t="s">
        <v>208</v>
      </c>
      <c r="B50" s="143">
        <v>2</v>
      </c>
      <c r="C50" s="143">
        <v>900</v>
      </c>
      <c r="D50" s="20">
        <v>8.5240591569705479</v>
      </c>
      <c r="E50" s="105">
        <v>1.3239425214690721</v>
      </c>
      <c r="F50" s="97">
        <v>0.13288234461006876</v>
      </c>
      <c r="G50" s="105">
        <v>0.19703506401116888</v>
      </c>
      <c r="H50" s="97">
        <v>7.1912682659640764E-2</v>
      </c>
      <c r="I50" s="105">
        <v>4.7063553981875996</v>
      </c>
      <c r="J50" s="97">
        <v>0.50527756861023732</v>
      </c>
      <c r="K50" s="134">
        <v>12.638763507044182</v>
      </c>
      <c r="L50" s="97">
        <v>2.5306243712049006</v>
      </c>
      <c r="M50" s="105">
        <v>3.6325396799343461</v>
      </c>
      <c r="N50" s="14">
        <v>0.73843619151758999</v>
      </c>
      <c r="O50" s="135">
        <v>0.85810353669003026</v>
      </c>
      <c r="P50" s="98">
        <v>0.05</v>
      </c>
      <c r="Q50" s="105">
        <v>4.883922144100957</v>
      </c>
      <c r="R50" s="97">
        <v>0.6057627435152666</v>
      </c>
      <c r="S50" s="105">
        <v>1.3444924417698936</v>
      </c>
      <c r="T50" s="97">
        <v>0.32017052890499104</v>
      </c>
      <c r="U50" s="134">
        <v>6.6075716992739508E-2</v>
      </c>
      <c r="V50" s="134">
        <v>1.0017855169712007</v>
      </c>
      <c r="W50" s="98">
        <v>1.8010506144251252E-2</v>
      </c>
      <c r="X50" s="135">
        <v>0.8373497726459791</v>
      </c>
      <c r="Y50" s="98">
        <v>0.05</v>
      </c>
      <c r="Z50" s="105">
        <v>4.9149377330920547</v>
      </c>
      <c r="AA50" s="97">
        <v>0.6249473967773268</v>
      </c>
    </row>
    <row r="51" spans="1:27" ht="15.75">
      <c r="A51" s="64" t="s">
        <v>162</v>
      </c>
      <c r="B51" s="63">
        <v>1</v>
      </c>
      <c r="C51" s="63">
        <v>1000</v>
      </c>
      <c r="D51" s="20">
        <f t="shared" ref="D51:D53" si="4">10000/(C51+273.15)</f>
        <v>7.8545340297686836</v>
      </c>
      <c r="E51" s="105">
        <v>2.5997544135216422</v>
      </c>
      <c r="F51" s="97">
        <v>0.24008983271757084</v>
      </c>
      <c r="G51" s="105">
        <v>0.4653210278305222</v>
      </c>
      <c r="H51" s="97">
        <v>0.14551039862742757</v>
      </c>
      <c r="I51" s="105">
        <v>2.805986035639167</v>
      </c>
      <c r="J51" s="97">
        <v>0.26739925031060757</v>
      </c>
      <c r="K51" s="134">
        <v>8.9469087434304786</v>
      </c>
      <c r="L51" s="97">
        <v>3.8118520327223306</v>
      </c>
      <c r="M51" s="105">
        <v>2.592544193024366</v>
      </c>
      <c r="N51" s="14">
        <v>1.1122984231483761</v>
      </c>
      <c r="O51" s="135">
        <v>0.83411606437185049</v>
      </c>
      <c r="P51" s="98">
        <v>0.05</v>
      </c>
      <c r="Q51" s="105">
        <v>2.848434052639452</v>
      </c>
      <c r="R51" s="97">
        <v>0.38979242672142816</v>
      </c>
      <c r="S51" s="105">
        <v>1.0987022170359126</v>
      </c>
      <c r="T51" s="97">
        <v>0.49478148449346504</v>
      </c>
      <c r="U51" s="134">
        <v>0.1192549233758271</v>
      </c>
      <c r="V51" s="134">
        <v>0.7784350594604188</v>
      </c>
      <c r="W51" s="98">
        <v>2.4198223801254883E-2</v>
      </c>
      <c r="X51" s="135">
        <v>0.82022371583570286</v>
      </c>
      <c r="Y51" s="98">
        <v>0.05</v>
      </c>
      <c r="Z51" s="105">
        <v>2.8527681276582619</v>
      </c>
      <c r="AA51" s="97">
        <v>0.40739137198966341</v>
      </c>
    </row>
    <row r="52" spans="1:27" ht="15.75">
      <c r="A52" s="64" t="s">
        <v>163</v>
      </c>
      <c r="B52" s="63">
        <v>1</v>
      </c>
      <c r="C52" s="63">
        <v>1000</v>
      </c>
      <c r="D52" s="20">
        <f t="shared" si="4"/>
        <v>7.8545340297686836</v>
      </c>
      <c r="E52" s="105">
        <v>2.6398846641741986</v>
      </c>
      <c r="F52" s="97">
        <v>0.17531389871302783</v>
      </c>
      <c r="G52" s="105">
        <v>0.47250380224322114</v>
      </c>
      <c r="H52" s="97">
        <v>0.1438639018242879</v>
      </c>
      <c r="I52" s="105">
        <v>2.8046955262049238</v>
      </c>
      <c r="J52" s="97">
        <v>0.14209942291706326</v>
      </c>
      <c r="K52" s="134">
        <v>5.8951021709105076</v>
      </c>
      <c r="L52" s="97">
        <v>0.19961372565260557</v>
      </c>
      <c r="M52" s="105">
        <v>1.73285028154549</v>
      </c>
      <c r="N52" s="14">
        <v>5.8247285145430309E-2</v>
      </c>
      <c r="O52" s="135">
        <v>0.83411606437185049</v>
      </c>
      <c r="P52" s="98">
        <v>0.05</v>
      </c>
      <c r="Q52" s="105">
        <v>3.0178575970041734</v>
      </c>
      <c r="R52" s="97">
        <v>0.18732271886458385</v>
      </c>
      <c r="S52" s="105">
        <v>1.7415570341787487</v>
      </c>
      <c r="T52" s="97">
        <v>0.12293386767586405</v>
      </c>
      <c r="U52" s="134">
        <v>0.15249829323059227</v>
      </c>
      <c r="V52" s="134">
        <v>0.77290821631545592</v>
      </c>
      <c r="W52" s="98">
        <v>1.6263214372956091E-2</v>
      </c>
      <c r="X52" s="135">
        <v>0.81901395899805685</v>
      </c>
      <c r="Y52" s="98">
        <v>0.05</v>
      </c>
      <c r="Z52" s="105">
        <v>3.0415523285419526</v>
      </c>
      <c r="AA52" s="97">
        <v>0.19144541141753563</v>
      </c>
    </row>
    <row r="53" spans="1:27" ht="15.75">
      <c r="A53" s="64" t="s">
        <v>164</v>
      </c>
      <c r="B53" s="63">
        <v>1</v>
      </c>
      <c r="C53" s="63">
        <v>1000</v>
      </c>
      <c r="D53" s="20">
        <f t="shared" si="4"/>
        <v>7.8545340297686836</v>
      </c>
      <c r="E53" s="105">
        <v>2.2673591618694591</v>
      </c>
      <c r="F53" s="97">
        <v>0.15710975827262535</v>
      </c>
      <c r="G53" s="105">
        <v>0.40582675431748633</v>
      </c>
      <c r="H53" s="97">
        <v>0.12388403904938575</v>
      </c>
      <c r="I53" s="105">
        <v>3.4996559640840141</v>
      </c>
      <c r="J53" s="97">
        <v>0.19138015813848538</v>
      </c>
      <c r="K53" s="134">
        <v>7.2070212216500353</v>
      </c>
      <c r="L53" s="97">
        <v>0.22362902970434864</v>
      </c>
      <c r="M53" s="105">
        <v>2.102417878138815</v>
      </c>
      <c r="N53" s="14">
        <v>6.5254950867728936E-2</v>
      </c>
      <c r="O53" s="135">
        <v>0.83411606437185049</v>
      </c>
      <c r="P53" s="98">
        <v>0.05</v>
      </c>
      <c r="Q53" s="105">
        <v>3.7775301863970432</v>
      </c>
      <c r="R53" s="97">
        <v>0.25078695490599295</v>
      </c>
      <c r="S53" s="105">
        <v>1.7967551673129496</v>
      </c>
      <c r="T53" s="97">
        <v>0.13167748653055161</v>
      </c>
      <c r="U53" s="134">
        <v>0.11415177267519905</v>
      </c>
      <c r="V53" s="134">
        <v>0.82123867620021895</v>
      </c>
      <c r="W53" s="98">
        <v>2.2453535718362179E-2</v>
      </c>
      <c r="X53" s="135">
        <v>0.81922746864547591</v>
      </c>
      <c r="Y53" s="98">
        <v>0.05</v>
      </c>
      <c r="Z53" s="105">
        <v>3.8079735869279934</v>
      </c>
      <c r="AA53" s="97">
        <v>0.2561582763245891</v>
      </c>
    </row>
    <row r="54" spans="1:27" ht="15.75">
      <c r="A54" s="108" t="s">
        <v>215</v>
      </c>
      <c r="B54" s="143">
        <v>1</v>
      </c>
      <c r="C54" s="143">
        <v>900</v>
      </c>
      <c r="D54" s="20">
        <v>8.5240591569705479</v>
      </c>
      <c r="E54" s="105">
        <v>1.5902508429132114</v>
      </c>
      <c r="F54" s="97">
        <v>0.13030262007536636</v>
      </c>
      <c r="G54" s="105">
        <v>0.21342424137810956</v>
      </c>
      <c r="H54" s="97">
        <v>8.3602438536319379E-2</v>
      </c>
      <c r="I54" s="105">
        <v>4.3221962119599926</v>
      </c>
      <c r="J54" s="97">
        <v>0.45431131741757713</v>
      </c>
      <c r="K54" s="105">
        <v>13.434395215427802</v>
      </c>
      <c r="L54" s="97">
        <v>3.8574080836782425</v>
      </c>
      <c r="M54" s="105">
        <v>3.856669132186012</v>
      </c>
      <c r="N54" s="97">
        <v>1.1255916788173113</v>
      </c>
      <c r="O54" s="135">
        <v>0.87023120944996835</v>
      </c>
      <c r="P54" s="98">
        <v>0.05</v>
      </c>
      <c r="Q54" s="105">
        <v>4.3916155633398866</v>
      </c>
      <c r="R54" s="97">
        <v>0.54923803908627378</v>
      </c>
      <c r="S54" s="105">
        <v>1.1387068511243172</v>
      </c>
      <c r="T54" s="97">
        <v>0.36156616637562716</v>
      </c>
      <c r="U54" s="134">
        <v>8.2039353127512094E-2</v>
      </c>
      <c r="V54" s="105">
        <v>0.79954152873951079</v>
      </c>
      <c r="W54" s="97">
        <v>2.3362166409925389E-2</v>
      </c>
      <c r="X54" s="135">
        <v>0.85912605188243307</v>
      </c>
      <c r="Y54" s="98">
        <v>0.05</v>
      </c>
      <c r="Z54" s="105">
        <v>4.3985303395768982</v>
      </c>
      <c r="AA54" s="97">
        <v>0.56097747883750626</v>
      </c>
    </row>
    <row r="55" spans="1:27" ht="15.75">
      <c r="A55" s="64"/>
      <c r="B55" s="63"/>
      <c r="C55" s="63"/>
      <c r="D55" s="99"/>
      <c r="E55" s="105"/>
      <c r="F55" s="97"/>
      <c r="G55" s="105"/>
      <c r="H55" s="97"/>
      <c r="I55" s="105"/>
      <c r="J55" s="97"/>
      <c r="K55" s="105"/>
      <c r="L55" s="97"/>
      <c r="M55" s="105"/>
      <c r="N55" s="97"/>
      <c r="O55" s="105"/>
      <c r="P55" s="98"/>
      <c r="Q55" s="105"/>
      <c r="R55" s="97"/>
      <c r="S55" s="105"/>
      <c r="T55" s="97"/>
      <c r="U55" s="105"/>
      <c r="V55" s="105"/>
      <c r="W55" s="97"/>
    </row>
    <row r="56" spans="1:27" ht="15" thickBot="1">
      <c r="A56" s="117" t="s">
        <v>233</v>
      </c>
      <c r="B56" s="118">
        <v>2</v>
      </c>
      <c r="C56" s="119">
        <v>1175</v>
      </c>
      <c r="D56" s="120">
        <v>6.9053620136035629</v>
      </c>
      <c r="E56" s="120">
        <v>5.3673424313235039</v>
      </c>
      <c r="F56" s="33">
        <v>0.38649018024736753</v>
      </c>
      <c r="G56" s="120">
        <v>2.229391811808846</v>
      </c>
      <c r="H56" s="33">
        <v>0.36039417145269242</v>
      </c>
      <c r="I56" s="120">
        <v>1.3725212464589236</v>
      </c>
      <c r="J56" s="33">
        <v>9.2291490631303624E-2</v>
      </c>
      <c r="K56" s="120">
        <v>2.5918699186991869</v>
      </c>
      <c r="L56" s="33">
        <v>8.1919139644781799E-2</v>
      </c>
      <c r="M56" s="120">
        <v>0.8035076422764228</v>
      </c>
      <c r="N56" s="33">
        <v>2.3904004948347331E-2</v>
      </c>
      <c r="O56" s="120">
        <v>0.49548008397242294</v>
      </c>
      <c r="P56" s="33">
        <v>0.05</v>
      </c>
      <c r="Q56" s="120">
        <v>1.9519162717828524</v>
      </c>
      <c r="R56" s="33">
        <v>0.22072132160716776</v>
      </c>
      <c r="S56" s="120">
        <v>2.4292441902019322</v>
      </c>
      <c r="T56" s="33">
        <v>0.28404466198388079</v>
      </c>
      <c r="U56" s="120">
        <v>0.36490181204093286</v>
      </c>
      <c r="V56" s="120">
        <v>0.89388696655132638</v>
      </c>
      <c r="W56" s="33">
        <v>2.5216560884852818E-2</v>
      </c>
      <c r="X56" s="17"/>
      <c r="Y56" s="17"/>
      <c r="Z56" s="17"/>
      <c r="AA56" s="17"/>
    </row>
    <row r="57" spans="1:27">
      <c r="A57" s="138"/>
      <c r="B57" s="139"/>
      <c r="C57" s="140"/>
      <c r="D57" s="141"/>
      <c r="E57" s="141"/>
      <c r="F57" s="142"/>
      <c r="G57" s="141"/>
      <c r="H57" s="142"/>
      <c r="I57" s="141"/>
      <c r="J57" s="142"/>
      <c r="K57" s="141"/>
      <c r="L57" s="142"/>
      <c r="M57" s="141"/>
      <c r="N57" s="142"/>
      <c r="O57" s="141"/>
      <c r="P57" s="160"/>
      <c r="Q57" s="141"/>
      <c r="R57" s="142"/>
      <c r="S57" s="141"/>
      <c r="T57" s="142"/>
      <c r="U57" s="141"/>
      <c r="V57" s="141"/>
      <c r="W57" s="142"/>
      <c r="X57" s="24"/>
      <c r="Y57" s="24"/>
      <c r="Z57" s="24"/>
      <c r="AA57" s="24"/>
    </row>
    <row r="58" spans="1:27" ht="16.5">
      <c r="A58" s="161" t="s">
        <v>263</v>
      </c>
      <c r="B58" s="139"/>
      <c r="C58" s="140"/>
      <c r="D58" s="141"/>
      <c r="E58" s="141"/>
      <c r="F58" s="142"/>
      <c r="G58" s="141"/>
      <c r="H58" s="142"/>
      <c r="I58" s="141"/>
      <c r="J58" s="142"/>
      <c r="K58" s="141"/>
      <c r="L58" s="142"/>
      <c r="M58" s="141"/>
      <c r="N58" s="142"/>
      <c r="O58" s="141"/>
      <c r="P58" s="142"/>
      <c r="Q58" s="141"/>
      <c r="R58" s="142"/>
      <c r="S58" s="141"/>
      <c r="T58" s="142"/>
      <c r="U58" s="141"/>
      <c r="V58" s="141"/>
      <c r="W58" s="142"/>
    </row>
    <row r="59" spans="1:27" ht="18">
      <c r="A59" s="31" t="s">
        <v>273</v>
      </c>
      <c r="B59" s="139"/>
      <c r="C59" s="140"/>
      <c r="D59" s="141"/>
      <c r="E59" s="141"/>
      <c r="F59" s="142"/>
      <c r="G59" s="141"/>
      <c r="H59" s="142"/>
      <c r="I59" s="141"/>
      <c r="J59" s="142"/>
      <c r="K59" s="141"/>
      <c r="L59" s="142"/>
      <c r="M59" s="141"/>
      <c r="N59" s="142"/>
      <c r="O59" s="141"/>
      <c r="P59" s="142"/>
      <c r="Q59" s="141"/>
      <c r="R59" s="142"/>
      <c r="S59" s="141"/>
      <c r="T59" s="142"/>
      <c r="U59" s="141"/>
      <c r="V59" s="141"/>
      <c r="W59" s="142"/>
    </row>
    <row r="60" spans="1:27" ht="18">
      <c r="A60" s="31" t="s">
        <v>295</v>
      </c>
      <c r="B60" s="139"/>
      <c r="C60" s="140"/>
      <c r="D60" s="141"/>
      <c r="E60" s="141"/>
      <c r="F60" s="142"/>
      <c r="G60" s="141"/>
      <c r="H60" s="142"/>
      <c r="I60" s="141"/>
      <c r="J60" s="142"/>
      <c r="K60" s="141"/>
      <c r="L60" s="142"/>
      <c r="M60" s="141"/>
      <c r="N60" s="142"/>
      <c r="O60" s="141"/>
      <c r="P60" s="142"/>
      <c r="Q60" s="141"/>
      <c r="R60" s="142"/>
      <c r="S60" s="141"/>
      <c r="T60" s="142"/>
      <c r="U60" s="141"/>
      <c r="V60" s="141"/>
      <c r="W60" s="142"/>
    </row>
    <row r="61" spans="1:27" ht="18">
      <c r="A61" s="31" t="s">
        <v>297</v>
      </c>
      <c r="B61" s="139"/>
      <c r="C61" s="140"/>
      <c r="D61" s="141"/>
      <c r="E61" s="141"/>
      <c r="F61" s="142"/>
      <c r="G61" s="141"/>
      <c r="H61" s="142"/>
      <c r="I61" s="141"/>
      <c r="J61" s="142"/>
      <c r="K61" s="141"/>
      <c r="L61" s="142"/>
      <c r="M61" s="141"/>
      <c r="N61" s="142"/>
      <c r="O61" s="141"/>
      <c r="P61" s="142"/>
      <c r="Q61" s="141"/>
      <c r="R61" s="142"/>
      <c r="S61" s="141"/>
      <c r="T61" s="142"/>
      <c r="U61" s="141"/>
      <c r="V61" s="141"/>
      <c r="W61" s="142"/>
    </row>
    <row r="62" spans="1:27" ht="18">
      <c r="A62" s="31" t="s">
        <v>296</v>
      </c>
      <c r="B62" s="139"/>
      <c r="C62" s="140"/>
      <c r="D62" s="141"/>
      <c r="E62" s="141"/>
      <c r="F62" s="142"/>
      <c r="G62" s="141"/>
      <c r="H62" s="142"/>
      <c r="I62" s="141"/>
      <c r="J62" s="142"/>
      <c r="K62" s="141"/>
      <c r="L62" s="142"/>
      <c r="M62" s="141"/>
      <c r="N62" s="142"/>
      <c r="O62" s="141"/>
      <c r="P62" s="142"/>
      <c r="Q62" s="141"/>
      <c r="R62" s="142"/>
      <c r="S62" s="141"/>
      <c r="T62" s="142"/>
      <c r="U62" s="141"/>
      <c r="V62" s="141"/>
      <c r="W62" s="142"/>
    </row>
    <row r="65" spans="1:27" ht="18.75" thickBot="1">
      <c r="A65" s="111" t="s">
        <v>318</v>
      </c>
      <c r="B65" s="121"/>
      <c r="C65" s="121"/>
      <c r="D65" s="121"/>
      <c r="E65" s="121"/>
      <c r="F65" s="101"/>
      <c r="G65" s="121"/>
      <c r="H65" s="101"/>
      <c r="I65" s="121"/>
      <c r="J65" s="101"/>
      <c r="K65" s="121"/>
      <c r="L65" s="101"/>
      <c r="M65" s="121"/>
      <c r="N65" s="101"/>
      <c r="O65" s="121"/>
      <c r="P65" s="101"/>
      <c r="Q65" s="121"/>
      <c r="R65" s="101"/>
      <c r="S65" s="121"/>
      <c r="T65" s="101"/>
      <c r="U65" s="121"/>
      <c r="V65" s="82"/>
      <c r="W65" s="17"/>
    </row>
    <row r="66" spans="1:27" s="1" customFormat="1" ht="18">
      <c r="A66" s="113" t="s">
        <v>28</v>
      </c>
      <c r="B66" s="20" t="s">
        <v>62</v>
      </c>
      <c r="C66" s="20" t="s">
        <v>63</v>
      </c>
      <c r="D66" s="20" t="s">
        <v>64</v>
      </c>
      <c r="E66" s="20" t="s">
        <v>217</v>
      </c>
      <c r="F66" s="14"/>
      <c r="G66" s="20" t="s">
        <v>218</v>
      </c>
      <c r="H66" s="14"/>
      <c r="I66" s="20" t="s">
        <v>219</v>
      </c>
      <c r="J66" s="14"/>
      <c r="K66" s="20" t="s">
        <v>4</v>
      </c>
      <c r="L66" s="14"/>
      <c r="M66" s="20" t="s">
        <v>73</v>
      </c>
      <c r="N66" s="14"/>
      <c r="O66" s="146" t="s">
        <v>226</v>
      </c>
      <c r="P66" s="150"/>
      <c r="Q66" s="107" t="s">
        <v>227</v>
      </c>
      <c r="R66" s="150"/>
      <c r="S66" s="146" t="s">
        <v>72</v>
      </c>
      <c r="T66" s="150"/>
      <c r="U66" s="107" t="s">
        <v>65</v>
      </c>
      <c r="V66" s="107" t="s">
        <v>255</v>
      </c>
      <c r="W66" s="150"/>
      <c r="X66" s="146" t="s">
        <v>228</v>
      </c>
      <c r="Y66" s="150"/>
      <c r="Z66" s="107" t="s">
        <v>229</v>
      </c>
      <c r="AA66" s="150"/>
    </row>
    <row r="67" spans="1:27" ht="15" thickBot="1">
      <c r="A67" s="102"/>
      <c r="B67" s="100"/>
      <c r="C67" s="100"/>
      <c r="D67" s="100"/>
      <c r="E67" s="137" t="s">
        <v>152</v>
      </c>
      <c r="F67" s="137" t="s">
        <v>153</v>
      </c>
      <c r="G67" s="137" t="s">
        <v>152</v>
      </c>
      <c r="H67" s="137" t="s">
        <v>153</v>
      </c>
      <c r="I67" s="137" t="s">
        <v>152</v>
      </c>
      <c r="J67" s="137" t="s">
        <v>153</v>
      </c>
      <c r="K67" s="137" t="s">
        <v>152</v>
      </c>
      <c r="L67" s="137" t="s">
        <v>153</v>
      </c>
      <c r="M67" s="137" t="s">
        <v>152</v>
      </c>
      <c r="N67" s="137" t="s">
        <v>153</v>
      </c>
      <c r="O67" s="136" t="s">
        <v>152</v>
      </c>
      <c r="P67" s="136" t="s">
        <v>153</v>
      </c>
      <c r="Q67" s="136" t="s">
        <v>152</v>
      </c>
      <c r="R67" s="136" t="s">
        <v>153</v>
      </c>
      <c r="S67" s="136" t="s">
        <v>152</v>
      </c>
      <c r="T67" s="136" t="s">
        <v>153</v>
      </c>
      <c r="U67" s="136" t="s">
        <v>152</v>
      </c>
      <c r="V67" s="136" t="s">
        <v>152</v>
      </c>
      <c r="W67" s="136" t="s">
        <v>153</v>
      </c>
      <c r="X67" s="136" t="s">
        <v>152</v>
      </c>
      <c r="Y67" s="136" t="s">
        <v>153</v>
      </c>
      <c r="Z67" s="136" t="s">
        <v>152</v>
      </c>
      <c r="AA67" s="136" t="s">
        <v>153</v>
      </c>
    </row>
    <row r="68" spans="1:27">
      <c r="A68" s="113" t="s">
        <v>35</v>
      </c>
      <c r="B68" s="122">
        <v>2</v>
      </c>
      <c r="C68" s="123">
        <v>1100</v>
      </c>
      <c r="D68" s="20">
        <v>7.2825255798710984</v>
      </c>
      <c r="E68" s="20">
        <v>3.0836020450844317</v>
      </c>
      <c r="F68" s="14">
        <v>0.35638713623672352</v>
      </c>
      <c r="G68" s="20">
        <v>0.78292482609067815</v>
      </c>
      <c r="H68" s="14">
        <v>0.19809280721785599</v>
      </c>
      <c r="I68" s="20">
        <v>2.0575926530601092</v>
      </c>
      <c r="J68" s="14">
        <v>0.32224023907710619</v>
      </c>
      <c r="K68" s="20">
        <v>7.9108089455367736</v>
      </c>
      <c r="L68" s="14">
        <v>1.2852171930372345</v>
      </c>
      <c r="M68" s="20">
        <v>4.5012856668771377</v>
      </c>
      <c r="N68" s="14">
        <v>0.75095240589165613</v>
      </c>
      <c r="O68" s="20">
        <v>0.77996398161299973</v>
      </c>
      <c r="P68" s="14">
        <v>0.05</v>
      </c>
      <c r="Q68" s="20">
        <v>1.3682012278196263</v>
      </c>
      <c r="R68" s="14">
        <v>0.50587739324203485</v>
      </c>
      <c r="S68" s="20">
        <v>0.30395787538826541</v>
      </c>
      <c r="T68" s="14">
        <v>0.12329582593247836</v>
      </c>
      <c r="U68" s="20">
        <v>0.14032034045235076</v>
      </c>
      <c r="V68" s="20">
        <v>1.4891186491053297</v>
      </c>
      <c r="W68" s="14">
        <v>0.18076707762463823</v>
      </c>
      <c r="X68" s="20">
        <v>0.74624869063771948</v>
      </c>
      <c r="Y68" s="14">
        <v>0.05</v>
      </c>
      <c r="Z68" s="20">
        <v>1.2266494169579194</v>
      </c>
      <c r="AA68" s="14">
        <v>0.54754551274203977</v>
      </c>
    </row>
    <row r="69" spans="1:27">
      <c r="A69" s="113" t="s">
        <v>36</v>
      </c>
      <c r="B69" s="122">
        <v>2</v>
      </c>
      <c r="C69" s="123">
        <v>1050</v>
      </c>
      <c r="D69" s="20">
        <v>7.5577221025582881</v>
      </c>
      <c r="E69" s="20">
        <v>2.5334630341743054</v>
      </c>
      <c r="F69" s="14">
        <v>0.19346087980765433</v>
      </c>
      <c r="G69" s="20">
        <v>0.57058326924312541</v>
      </c>
      <c r="H69" s="14">
        <v>0.14624546706907293</v>
      </c>
      <c r="I69" s="20">
        <v>2.1697725551154723</v>
      </c>
      <c r="J69" s="14">
        <v>0.15011268258957453</v>
      </c>
      <c r="K69" s="20">
        <v>10.045858456808396</v>
      </c>
      <c r="L69" s="14">
        <v>1.3346289150849955</v>
      </c>
      <c r="M69" s="20">
        <v>5.7487950963131471</v>
      </c>
      <c r="N69" s="14">
        <v>0.77982367508416295</v>
      </c>
      <c r="O69" s="20">
        <v>0.79984450512396066</v>
      </c>
      <c r="P69" s="14">
        <v>0.05</v>
      </c>
      <c r="Q69" s="20">
        <v>1.2741471887889286</v>
      </c>
      <c r="R69" s="14">
        <v>0.38929130276130858</v>
      </c>
      <c r="S69" s="20">
        <v>0.22163725918950783</v>
      </c>
      <c r="T69" s="14">
        <v>7.4091190568006629E-2</v>
      </c>
      <c r="U69" s="20">
        <v>0.11826717399802522</v>
      </c>
      <c r="V69" s="20">
        <v>1.820845739432623</v>
      </c>
      <c r="W69" s="14">
        <v>0.14209832617284884</v>
      </c>
      <c r="X69" s="20">
        <v>0.77160375056170327</v>
      </c>
      <c r="Y69" s="14">
        <v>0.05</v>
      </c>
      <c r="Z69" s="20">
        <v>1.1103747431302358</v>
      </c>
      <c r="AA69" s="14">
        <v>0.42599631205301486</v>
      </c>
    </row>
    <row r="70" spans="1:27">
      <c r="A70" s="113" t="s">
        <v>37</v>
      </c>
      <c r="B70" s="122">
        <v>2</v>
      </c>
      <c r="C70" s="123">
        <v>1000</v>
      </c>
      <c r="D70" s="20">
        <v>7.8545340297686836</v>
      </c>
      <c r="E70" s="20">
        <v>2.5317440645166558</v>
      </c>
      <c r="F70" s="14">
        <v>0.18376609773933969</v>
      </c>
      <c r="G70" s="20">
        <v>0.50154145304612119</v>
      </c>
      <c r="H70" s="14">
        <v>0.14150093650975107</v>
      </c>
      <c r="I70" s="20">
        <v>2.1294538692303644</v>
      </c>
      <c r="J70" s="14">
        <v>0.29760796432523323</v>
      </c>
      <c r="K70" s="20">
        <v>7.8932631227014367</v>
      </c>
      <c r="L70" s="14">
        <v>0.48351114148662477</v>
      </c>
      <c r="M70" s="20">
        <v>4.4910336425944504</v>
      </c>
      <c r="N70" s="14">
        <v>0.28251555997063488</v>
      </c>
      <c r="O70" s="20">
        <v>0.8195966157461696</v>
      </c>
      <c r="P70" s="14">
        <v>0.05</v>
      </c>
      <c r="Q70" s="20">
        <v>1.6096408598606193</v>
      </c>
      <c r="R70" s="14">
        <v>0.40818946259674294</v>
      </c>
      <c r="S70" s="20">
        <v>0.35841211354870567</v>
      </c>
      <c r="T70" s="14">
        <v>9.3644605622101099E-2</v>
      </c>
      <c r="U70" s="20">
        <v>0.12910602673003879</v>
      </c>
      <c r="V70" s="20">
        <v>1.688975618442726</v>
      </c>
      <c r="W70" s="14">
        <v>6.4726268486796482E-2</v>
      </c>
      <c r="X70" s="20">
        <v>0.79175399431447113</v>
      </c>
      <c r="Y70" s="14">
        <v>0.05</v>
      </c>
      <c r="Z70" s="20">
        <v>1.5083145274116769</v>
      </c>
      <c r="AA70" s="14">
        <v>0.42695506346886192</v>
      </c>
    </row>
    <row r="71" spans="1:27">
      <c r="A71" s="113" t="s">
        <v>38</v>
      </c>
      <c r="B71" s="122">
        <v>2</v>
      </c>
      <c r="C71" s="123">
        <v>900</v>
      </c>
      <c r="D71" s="20">
        <v>8.5240591569705479</v>
      </c>
      <c r="E71" s="20">
        <v>1.3281535851213466</v>
      </c>
      <c r="F71" s="14">
        <v>0.22354423794041633</v>
      </c>
      <c r="G71" s="20">
        <v>0.19766177339078786</v>
      </c>
      <c r="H71" s="14">
        <v>7.800585465216596E-2</v>
      </c>
      <c r="I71" s="20">
        <v>3.4748288973384023</v>
      </c>
      <c r="J71" s="14">
        <v>0.64005682688036247</v>
      </c>
      <c r="K71" s="20">
        <v>17.817816645047913</v>
      </c>
      <c r="L71" s="14">
        <v>4.6094867727058251</v>
      </c>
      <c r="M71" s="20">
        <v>10.289950265701496</v>
      </c>
      <c r="N71" s="14">
        <v>2.6933231212920137</v>
      </c>
      <c r="O71" s="20">
        <v>0.85810353669003026</v>
      </c>
      <c r="P71" s="14">
        <v>0.05</v>
      </c>
      <c r="Q71" s="20">
        <v>2.3478767547926411</v>
      </c>
      <c r="R71" s="14">
        <v>0.98431258327740689</v>
      </c>
      <c r="S71" s="20">
        <v>0.2281718272845879</v>
      </c>
      <c r="T71" s="14">
        <v>0.11277035316202325</v>
      </c>
      <c r="U71" s="20">
        <v>4.1721157185641289E-2</v>
      </c>
      <c r="V71" s="20">
        <v>2.2752734645315598</v>
      </c>
      <c r="W71" s="14">
        <v>0.16949781188129154</v>
      </c>
      <c r="X71" s="20">
        <v>0.81606221969438031</v>
      </c>
      <c r="Y71" s="14">
        <v>0.05</v>
      </c>
      <c r="Z71" s="20">
        <v>1.9387226216679405</v>
      </c>
      <c r="AA71" s="14">
        <v>1.1160231618593279</v>
      </c>
    </row>
    <row r="72" spans="1:27">
      <c r="A72" s="113" t="s">
        <v>39</v>
      </c>
      <c r="B72" s="122">
        <v>2</v>
      </c>
      <c r="C72" s="123">
        <v>900</v>
      </c>
      <c r="D72" s="20">
        <v>8.5240591569705479</v>
      </c>
      <c r="E72" s="20">
        <v>1.4288377334263105</v>
      </c>
      <c r="F72" s="14">
        <v>0.13583745148169296</v>
      </c>
      <c r="G72" s="20">
        <v>0.21264603991632069</v>
      </c>
      <c r="H72" s="14">
        <v>7.7236841230583858E-2</v>
      </c>
      <c r="I72" s="20">
        <v>3.4545169167986187</v>
      </c>
      <c r="J72" s="14">
        <v>0.42137672666141479</v>
      </c>
      <c r="K72" s="20">
        <v>14.378554969855752</v>
      </c>
      <c r="L72" s="14">
        <v>2.9436694178911309</v>
      </c>
      <c r="M72" s="20">
        <v>8.2803896688867162</v>
      </c>
      <c r="N72" s="14">
        <v>1.7199860408737879</v>
      </c>
      <c r="O72" s="20">
        <v>0.85810353669003026</v>
      </c>
      <c r="P72" s="14">
        <v>0.05</v>
      </c>
      <c r="Q72" s="20">
        <v>2.6565079975641908</v>
      </c>
      <c r="R72" s="14">
        <v>0.65529510195144114</v>
      </c>
      <c r="S72" s="20">
        <v>0.32081920100281386</v>
      </c>
      <c r="T72" s="14">
        <v>0.10345885032415587</v>
      </c>
      <c r="U72" s="20">
        <v>6.6075716992739508E-2</v>
      </c>
      <c r="V72" s="20">
        <v>2.2321632954169455</v>
      </c>
      <c r="W72" s="14">
        <v>0.1508626701101391</v>
      </c>
      <c r="X72" s="20">
        <v>0.8373497726459791</v>
      </c>
      <c r="Y72" s="14">
        <v>0.05</v>
      </c>
      <c r="Z72" s="20">
        <v>2.5171197550028142</v>
      </c>
      <c r="AA72" s="14">
        <v>0.69518960194565804</v>
      </c>
    </row>
    <row r="73" spans="1:27">
      <c r="A73" s="113"/>
      <c r="B73" s="122"/>
      <c r="C73" s="123"/>
      <c r="D73" s="20"/>
      <c r="E73" s="20"/>
      <c r="F73" s="14"/>
      <c r="G73" s="20"/>
      <c r="H73" s="14"/>
      <c r="I73" s="20"/>
      <c r="J73" s="14"/>
      <c r="K73" s="20"/>
      <c r="L73" s="14"/>
      <c r="M73" s="20"/>
      <c r="N73" s="14"/>
      <c r="O73" s="20"/>
      <c r="P73" s="14"/>
      <c r="Q73" s="20"/>
      <c r="R73" s="14"/>
      <c r="S73" s="20"/>
      <c r="T73" s="14"/>
      <c r="U73" s="20"/>
      <c r="V73" s="13"/>
    </row>
    <row r="74" spans="1:27">
      <c r="A74" s="124" t="s">
        <v>325</v>
      </c>
      <c r="B74" s="116">
        <v>2.5</v>
      </c>
      <c r="C74" s="125">
        <v>1150</v>
      </c>
      <c r="D74" s="116">
        <v>7.0266661982222534</v>
      </c>
      <c r="E74" s="116">
        <v>4.7208010139860326</v>
      </c>
      <c r="F74" s="32">
        <v>0.29657930872481475</v>
      </c>
      <c r="G74" s="116">
        <v>1.3911124207459036</v>
      </c>
      <c r="H74" s="32">
        <v>0.28359142129205961</v>
      </c>
      <c r="I74" s="116">
        <v>0.98552140499215157</v>
      </c>
      <c r="J74" s="32">
        <v>7.5481812585300831E-2</v>
      </c>
      <c r="K74" s="116">
        <v>3.8993481226399331</v>
      </c>
      <c r="L74" s="32">
        <v>0.10027567423171642</v>
      </c>
      <c r="M74" s="116">
        <v>2.1575170950209652</v>
      </c>
      <c r="N74" s="32">
        <f>L74*0.5843</f>
        <v>5.8591076453591906E-2</v>
      </c>
      <c r="O74" s="116">
        <v>0.75334157260925505</v>
      </c>
      <c r="P74" s="32">
        <v>0.05</v>
      </c>
      <c r="Q74" s="116">
        <v>0.60178761898857425</v>
      </c>
      <c r="R74" s="32">
        <f>((J74/O74)^2+(1-1/O74)^2*N74^2+((I74-M74)/O74^2)^2*P74^2)^0.5</f>
        <v>0.14515131826357841</v>
      </c>
      <c r="S74" s="116">
        <v>0.27892600266174322</v>
      </c>
      <c r="T74" s="32">
        <f>((R74/M74)^2+(Q74*N74/M74^2)^2)^0.5</f>
        <v>6.7702094174969252E-2</v>
      </c>
      <c r="U74" s="116">
        <v>0.33716585778741504</v>
      </c>
      <c r="V74" s="116">
        <v>0.89775315342230488</v>
      </c>
      <c r="W74" s="32">
        <v>3.5035298307537245E-2</v>
      </c>
    </row>
    <row r="75" spans="1:27">
      <c r="A75" s="124" t="s">
        <v>326</v>
      </c>
      <c r="B75" s="116">
        <v>2.5</v>
      </c>
      <c r="C75" s="125">
        <v>1150</v>
      </c>
      <c r="D75" s="116">
        <v>7.0266661982222534</v>
      </c>
      <c r="E75" s="116">
        <v>5.1068188160989605</v>
      </c>
      <c r="F75" s="32">
        <v>0.37287995020675474</v>
      </c>
      <c r="G75" s="116">
        <v>1.5048630655109356</v>
      </c>
      <c r="H75" s="32">
        <v>0.31302577048884223</v>
      </c>
      <c r="I75" s="116">
        <v>0.7441403048680546</v>
      </c>
      <c r="J75" s="32">
        <v>3.7777589145355263E-2</v>
      </c>
      <c r="K75" s="116">
        <v>2.6577571438708176</v>
      </c>
      <c r="L75" s="32">
        <v>0.22833815684239939</v>
      </c>
      <c r="M75" s="116">
        <v>1.4320306543065962</v>
      </c>
      <c r="N75" s="32">
        <f t="shared" ref="N75:N80" si="5">L75*0.5843</f>
        <v>0.13341798504301397</v>
      </c>
      <c r="O75" s="116">
        <v>0.75334157260925494</v>
      </c>
      <c r="P75" s="32">
        <v>0.05</v>
      </c>
      <c r="Q75" s="116">
        <v>0.51891185873026568</v>
      </c>
      <c r="R75" s="32">
        <f t="shared" ref="R75:R80" si="6">((J75/O75)^2+(1-1/O75)^2*N75^2+((I75-M75)/O75^2)^2*P75^2)^0.5</f>
        <v>8.9977003516778162E-2</v>
      </c>
      <c r="S75" s="116">
        <v>0.36236085950375702</v>
      </c>
      <c r="T75" s="32">
        <f t="shared" ref="T75:T80" si="7">((R75/M75)^2+(Q75*N75/M75^2)^2)^0.5</f>
        <v>7.1327218983183657E-2</v>
      </c>
      <c r="U75" s="116">
        <v>0.47145989552315992</v>
      </c>
      <c r="V75" s="116">
        <v>0.8482008295511303</v>
      </c>
      <c r="W75" s="32">
        <v>1.1133815772399969E-2</v>
      </c>
    </row>
    <row r="76" spans="1:27">
      <c r="A76" s="124" t="s">
        <v>327</v>
      </c>
      <c r="B76" s="116">
        <v>2.5</v>
      </c>
      <c r="C76" s="125">
        <v>1220</v>
      </c>
      <c r="D76" s="116">
        <v>6.6972507785554027</v>
      </c>
      <c r="E76" s="116">
        <v>6.2020134922584864</v>
      </c>
      <c r="F76" s="32">
        <v>0.48016545107949044</v>
      </c>
      <c r="G76" s="116">
        <v>2.1145211903006955</v>
      </c>
      <c r="H76" s="32">
        <v>0.39989951393231576</v>
      </c>
      <c r="I76" s="116">
        <v>0.71933821300186218</v>
      </c>
      <c r="J76" s="32">
        <v>3.8197589004845364E-2</v>
      </c>
      <c r="K76" s="116">
        <v>2.5287285923181155</v>
      </c>
      <c r="L76" s="32">
        <v>0.22233529557268392</v>
      </c>
      <c r="M76" s="116">
        <v>1.3566366910633212</v>
      </c>
      <c r="N76" s="32">
        <f t="shared" si="5"/>
        <v>0.12991051320311922</v>
      </c>
      <c r="O76" s="116">
        <v>0.72525602793962118</v>
      </c>
      <c r="P76" s="32">
        <v>0.05</v>
      </c>
      <c r="Q76" s="116">
        <v>0.47791462118689509</v>
      </c>
      <c r="R76" s="32">
        <f t="shared" si="6"/>
        <v>9.4158247174912696E-2</v>
      </c>
      <c r="S76" s="116">
        <v>0.35227900316650684</v>
      </c>
      <c r="T76" s="32">
        <f t="shared" si="7"/>
        <v>7.716945501591653E-2</v>
      </c>
      <c r="U76" s="116">
        <v>0.55381791234242339</v>
      </c>
      <c r="V76" s="116">
        <v>0.8029221786590699</v>
      </c>
      <c r="W76" s="32">
        <v>1.1921292395981482E-2</v>
      </c>
    </row>
    <row r="77" spans="1:27">
      <c r="A77" s="124" t="s">
        <v>328</v>
      </c>
      <c r="B77" s="116">
        <v>2.5</v>
      </c>
      <c r="C77" s="125">
        <v>1280</v>
      </c>
      <c r="D77" s="116">
        <v>6.4385281524643458</v>
      </c>
      <c r="E77" s="116">
        <v>2.2792943842892455</v>
      </c>
      <c r="F77" s="32">
        <v>0.15936535120952128</v>
      </c>
      <c r="G77" s="116">
        <v>0.87238505413967948</v>
      </c>
      <c r="H77" s="32">
        <v>0.14865733527322308</v>
      </c>
      <c r="I77" s="116">
        <v>0.83635741769987171</v>
      </c>
      <c r="J77" s="32">
        <v>5.7230566103164578E-2</v>
      </c>
      <c r="K77" s="116">
        <v>2.786843092912477</v>
      </c>
      <c r="L77" s="32">
        <v>4.2707195354178204E-2</v>
      </c>
      <c r="M77" s="116">
        <v>1.5074581560506184</v>
      </c>
      <c r="N77" s="32">
        <f t="shared" si="5"/>
        <v>2.4953814245446328E-2</v>
      </c>
      <c r="O77" s="116">
        <v>0.70162118712623189</v>
      </c>
      <c r="P77" s="32">
        <v>0.05</v>
      </c>
      <c r="Q77" s="116">
        <v>0.55095805219898564</v>
      </c>
      <c r="R77" s="32">
        <f t="shared" si="6"/>
        <v>0.10682882388622661</v>
      </c>
      <c r="S77" s="116">
        <v>0.36548812316120116</v>
      </c>
      <c r="T77" s="32">
        <f t="shared" si="7"/>
        <v>7.1124649387998562E-2</v>
      </c>
      <c r="U77" s="116">
        <v>0.58309508520048503</v>
      </c>
      <c r="V77" s="116">
        <v>0.65559567310919231</v>
      </c>
      <c r="W77" s="32">
        <v>2.8981288608034107E-2</v>
      </c>
    </row>
    <row r="78" spans="1:27">
      <c r="A78" s="124" t="s">
        <v>329</v>
      </c>
      <c r="B78" s="116">
        <v>2.5</v>
      </c>
      <c r="C78" s="125">
        <v>1280</v>
      </c>
      <c r="D78" s="116">
        <v>6.4385281524643458</v>
      </c>
      <c r="E78" s="116">
        <v>4.6060131636342456</v>
      </c>
      <c r="F78" s="32">
        <v>0.30831386905179531</v>
      </c>
      <c r="G78" s="116">
        <v>1.7629214860625135</v>
      </c>
      <c r="H78" s="32">
        <v>0.2977905686921794</v>
      </c>
      <c r="I78" s="116">
        <v>0.70086036671368113</v>
      </c>
      <c r="J78" s="32">
        <v>4.1950906560492787E-2</v>
      </c>
      <c r="K78" s="116">
        <v>2.3447186125297059</v>
      </c>
      <c r="L78" s="32">
        <v>4.0383994890645931E-2</v>
      </c>
      <c r="M78" s="116">
        <v>1.2491159796733577</v>
      </c>
      <c r="N78" s="32">
        <f t="shared" si="5"/>
        <v>2.3596368214604421E-2</v>
      </c>
      <c r="O78" s="116">
        <v>0.70162118712623189</v>
      </c>
      <c r="P78" s="32">
        <v>0.05</v>
      </c>
      <c r="Q78" s="116">
        <v>0.46770341257960291</v>
      </c>
      <c r="R78" s="32">
        <f t="shared" si="6"/>
        <v>8.2320489401350297E-2</v>
      </c>
      <c r="S78" s="116">
        <v>0.37442753130250306</v>
      </c>
      <c r="T78" s="32">
        <f t="shared" si="7"/>
        <v>6.6281476546034973E-2</v>
      </c>
      <c r="U78" s="116">
        <v>0.65078187476142979</v>
      </c>
      <c r="V78" s="116">
        <v>0.72467464100839341</v>
      </c>
      <c r="W78" s="32">
        <v>3.3678514349266386E-2</v>
      </c>
    </row>
    <row r="79" spans="1:27">
      <c r="A79" s="124" t="s">
        <v>330</v>
      </c>
      <c r="B79" s="116">
        <v>2.5</v>
      </c>
      <c r="C79" s="125">
        <v>1280</v>
      </c>
      <c r="D79" s="116">
        <v>6.4385281524643458</v>
      </c>
      <c r="E79" s="116">
        <v>6.7957285596477481</v>
      </c>
      <c r="F79" s="32">
        <v>0.47650185273783913</v>
      </c>
      <c r="G79" s="116">
        <v>2.6010207669052607</v>
      </c>
      <c r="H79" s="32">
        <v>0.44348530697610722</v>
      </c>
      <c r="I79" s="116">
        <v>0.57044117214031931</v>
      </c>
      <c r="J79" s="32">
        <v>2.7679130217287715E-2</v>
      </c>
      <c r="K79" s="116">
        <v>1.8547365156227062</v>
      </c>
      <c r="L79" s="32">
        <v>0.15690643392247799</v>
      </c>
      <c r="M79" s="116">
        <v>0.96280964080865961</v>
      </c>
      <c r="N79" s="32">
        <f t="shared" si="5"/>
        <v>9.1680429340903896E-2</v>
      </c>
      <c r="O79" s="116">
        <v>0.70162118712623189</v>
      </c>
      <c r="P79" s="32">
        <v>0.05</v>
      </c>
      <c r="Q79" s="116">
        <v>0.40357842620489159</v>
      </c>
      <c r="R79" s="32">
        <f t="shared" si="6"/>
        <v>6.8298666000829816E-2</v>
      </c>
      <c r="S79" s="116">
        <v>0.41916741285009135</v>
      </c>
      <c r="T79" s="32">
        <f t="shared" si="7"/>
        <v>8.1395026407435164E-2</v>
      </c>
      <c r="U79" s="116">
        <v>0.72650195154929609</v>
      </c>
      <c r="V79" s="116">
        <v>0.72763459527897389</v>
      </c>
      <c r="W79" s="32">
        <v>5.0268065964797257E-2</v>
      </c>
      <c r="X79" s="24"/>
      <c r="Y79" s="24"/>
      <c r="Z79" s="24"/>
      <c r="AA79" s="24"/>
    </row>
    <row r="80" spans="1:27" ht="15" thickBot="1">
      <c r="A80" s="126" t="s">
        <v>331</v>
      </c>
      <c r="B80" s="127">
        <v>2.5</v>
      </c>
      <c r="C80" s="128">
        <v>1280</v>
      </c>
      <c r="D80" s="127">
        <v>6.4385281524643458</v>
      </c>
      <c r="E80" s="127">
        <v>7.8984827963668112</v>
      </c>
      <c r="F80" s="103">
        <v>0.51736486067870213</v>
      </c>
      <c r="G80" s="127">
        <v>3.0230927559971441</v>
      </c>
      <c r="H80" s="103">
        <v>0.50855263085657898</v>
      </c>
      <c r="I80" s="127">
        <v>0.58538883256018448</v>
      </c>
      <c r="J80" s="103">
        <v>1.7606744096424296E-2</v>
      </c>
      <c r="K80" s="127">
        <v>2.1363457823997014</v>
      </c>
      <c r="L80" s="103">
        <v>8.3965744020850677E-2</v>
      </c>
      <c r="M80" s="127">
        <v>1.1273595675717933</v>
      </c>
      <c r="N80" s="103">
        <f t="shared" si="5"/>
        <v>4.9061184231383052E-2</v>
      </c>
      <c r="O80" s="127">
        <v>0.70162118712623189</v>
      </c>
      <c r="P80" s="103">
        <v>0.05</v>
      </c>
      <c r="Q80" s="127">
        <v>0.35490465179100694</v>
      </c>
      <c r="R80" s="103">
        <f t="shared" si="6"/>
        <v>6.3994629572502668E-2</v>
      </c>
      <c r="S80" s="127">
        <v>0.31481052008582494</v>
      </c>
      <c r="T80" s="103">
        <f t="shared" si="7"/>
        <v>5.8394908238060268E-2</v>
      </c>
      <c r="U80" s="127">
        <v>0.67471794304408217</v>
      </c>
      <c r="V80" s="127">
        <v>0.68581038776352454</v>
      </c>
      <c r="W80" s="103">
        <v>2.2745595853023898E-2</v>
      </c>
      <c r="X80" s="17"/>
      <c r="Y80" s="17"/>
      <c r="Z80" s="17"/>
      <c r="AA80" s="17"/>
    </row>
    <row r="81" spans="1:31">
      <c r="B81" s="143"/>
      <c r="C81" s="143"/>
      <c r="D81" s="143"/>
      <c r="E81" s="143"/>
      <c r="F81" s="145"/>
      <c r="G81" s="143"/>
      <c r="H81" s="145"/>
      <c r="I81" s="143"/>
      <c r="J81" s="145"/>
      <c r="K81" s="143"/>
      <c r="L81" s="145"/>
      <c r="M81" s="143"/>
      <c r="N81" s="145"/>
      <c r="O81" s="143"/>
      <c r="P81" s="145"/>
      <c r="Q81" s="143"/>
      <c r="R81" s="145"/>
      <c r="S81" s="143"/>
      <c r="T81" s="145"/>
      <c r="U81" s="143"/>
      <c r="V81" s="143"/>
      <c r="W81" s="145"/>
    </row>
    <row r="82" spans="1:31" ht="18">
      <c r="A82" s="31" t="s">
        <v>335</v>
      </c>
      <c r="B82" s="139"/>
      <c r="C82" s="140"/>
      <c r="D82" s="141"/>
      <c r="E82" s="141"/>
      <c r="F82" s="142"/>
      <c r="G82" s="141"/>
      <c r="H82" s="142"/>
      <c r="I82" s="141"/>
      <c r="J82" s="142"/>
      <c r="K82" s="141"/>
      <c r="L82" s="142"/>
      <c r="M82" s="141"/>
      <c r="N82" s="142"/>
      <c r="O82" s="141"/>
      <c r="P82" s="142"/>
      <c r="Q82" s="141"/>
      <c r="R82" s="142"/>
      <c r="S82" s="141"/>
      <c r="T82" s="142"/>
      <c r="U82" s="141"/>
      <c r="V82" s="141"/>
      <c r="W82" s="142"/>
    </row>
    <row r="83" spans="1:31" ht="18">
      <c r="A83" s="31" t="s">
        <v>295</v>
      </c>
      <c r="B83" s="139"/>
      <c r="C83" s="140"/>
      <c r="D83" s="141"/>
      <c r="E83" s="141"/>
      <c r="F83" s="142"/>
      <c r="G83" s="141"/>
      <c r="H83" s="142"/>
      <c r="I83" s="141"/>
      <c r="J83" s="142"/>
      <c r="K83" s="141"/>
      <c r="L83" s="142"/>
      <c r="M83" s="141"/>
      <c r="N83" s="142"/>
      <c r="O83" s="141"/>
      <c r="P83" s="142"/>
      <c r="Q83" s="141"/>
      <c r="R83" s="142"/>
      <c r="S83" s="141"/>
      <c r="T83" s="142"/>
      <c r="U83" s="141"/>
      <c r="V83" s="141"/>
      <c r="W83" s="142"/>
    </row>
    <row r="84" spans="1:31" ht="18">
      <c r="A84" s="31" t="s">
        <v>297</v>
      </c>
      <c r="B84" s="139"/>
      <c r="C84" s="140"/>
      <c r="D84" s="141"/>
      <c r="E84" s="141"/>
      <c r="F84" s="142"/>
      <c r="G84" s="141"/>
      <c r="H84" s="142"/>
      <c r="I84" s="141"/>
      <c r="J84" s="142"/>
      <c r="K84" s="141"/>
      <c r="L84" s="142"/>
      <c r="M84" s="141"/>
      <c r="N84" s="142"/>
      <c r="O84" s="141"/>
      <c r="P84" s="142"/>
      <c r="Q84" s="141"/>
      <c r="R84" s="142"/>
      <c r="S84" s="141"/>
      <c r="T84" s="142"/>
      <c r="U84" s="141"/>
      <c r="V84" s="141"/>
      <c r="W84" s="142"/>
    </row>
    <row r="85" spans="1:31" ht="18">
      <c r="A85" s="31" t="s">
        <v>296</v>
      </c>
      <c r="B85" s="139"/>
      <c r="C85" s="140"/>
      <c r="D85" s="141"/>
      <c r="E85" s="141"/>
      <c r="F85" s="142"/>
      <c r="G85" s="141"/>
      <c r="H85" s="142"/>
      <c r="I85" s="141"/>
      <c r="J85" s="142"/>
      <c r="K85" s="141"/>
      <c r="L85" s="142"/>
      <c r="M85" s="141"/>
      <c r="N85" s="142"/>
      <c r="O85" s="141"/>
      <c r="P85" s="142"/>
      <c r="Q85" s="141"/>
      <c r="R85" s="142"/>
      <c r="S85" s="141"/>
      <c r="T85" s="142"/>
      <c r="U85" s="141"/>
      <c r="V85" s="141"/>
      <c r="W85" s="142"/>
    </row>
    <row r="86" spans="1:31">
      <c r="A86" s="31"/>
      <c r="B86" s="139"/>
      <c r="C86" s="140"/>
      <c r="D86" s="141"/>
      <c r="E86" s="141"/>
      <c r="F86" s="142"/>
      <c r="G86" s="141"/>
      <c r="H86" s="142"/>
      <c r="I86" s="141"/>
      <c r="J86" s="142"/>
      <c r="K86" s="141"/>
      <c r="L86" s="142"/>
      <c r="M86" s="141"/>
      <c r="N86" s="142"/>
      <c r="O86" s="141"/>
      <c r="P86" s="142"/>
      <c r="Q86" s="141"/>
      <c r="R86" s="142"/>
      <c r="S86" s="141"/>
      <c r="T86" s="142"/>
      <c r="U86" s="141"/>
      <c r="V86" s="141"/>
      <c r="W86" s="142"/>
    </row>
    <row r="87" spans="1:31">
      <c r="B87" s="143"/>
      <c r="C87" s="143"/>
      <c r="D87" s="143"/>
      <c r="E87" s="143"/>
      <c r="F87" s="145"/>
      <c r="G87" s="143"/>
      <c r="H87" s="145"/>
      <c r="I87" s="143"/>
      <c r="J87" s="145"/>
      <c r="K87" s="143"/>
      <c r="L87" s="145"/>
      <c r="M87" s="143"/>
      <c r="N87" s="145"/>
      <c r="O87" s="143"/>
      <c r="P87" s="145"/>
      <c r="Q87" s="143"/>
      <c r="R87" s="145"/>
      <c r="S87" s="143"/>
      <c r="T87" s="145"/>
      <c r="U87" s="143"/>
    </row>
    <row r="88" spans="1:31" ht="17.25" thickBot="1">
      <c r="A88" s="108" t="s">
        <v>319</v>
      </c>
      <c r="B88" s="143"/>
      <c r="C88" s="143"/>
      <c r="D88" s="143"/>
      <c r="E88" s="143"/>
      <c r="F88" s="145"/>
      <c r="G88" s="143"/>
      <c r="H88" s="145"/>
      <c r="I88" s="144"/>
      <c r="J88" s="28"/>
      <c r="K88" s="144"/>
      <c r="L88" s="145"/>
      <c r="M88" s="162"/>
      <c r="N88" s="145"/>
      <c r="O88" s="143"/>
      <c r="P88" s="145"/>
      <c r="Q88" s="143"/>
      <c r="R88" s="145"/>
      <c r="S88" s="143"/>
      <c r="T88" s="145"/>
      <c r="U88" s="143"/>
      <c r="V88" s="82"/>
      <c r="W88" s="17"/>
      <c r="X88" s="17"/>
      <c r="Y88" s="17"/>
      <c r="Z88" s="17"/>
      <c r="AA88" s="17"/>
      <c r="AB88" s="17"/>
    </row>
    <row r="89" spans="1:31" s="1" customFormat="1" ht="18">
      <c r="A89" s="109" t="s">
        <v>216</v>
      </c>
      <c r="B89" s="107" t="s">
        <v>62</v>
      </c>
      <c r="C89" s="107" t="s">
        <v>63</v>
      </c>
      <c r="D89" s="107" t="s">
        <v>64</v>
      </c>
      <c r="E89" s="107" t="s">
        <v>217</v>
      </c>
      <c r="F89" s="150"/>
      <c r="G89" s="107" t="s">
        <v>218</v>
      </c>
      <c r="H89" s="150"/>
      <c r="I89" s="146" t="s">
        <v>226</v>
      </c>
      <c r="J89" s="14"/>
      <c r="K89" s="105" t="s">
        <v>220</v>
      </c>
      <c r="L89" s="150"/>
      <c r="M89" s="107" t="s">
        <v>221</v>
      </c>
      <c r="N89" s="150"/>
      <c r="O89" s="107" t="s">
        <v>227</v>
      </c>
      <c r="P89" s="150"/>
      <c r="Q89" s="107" t="s">
        <v>73</v>
      </c>
      <c r="R89" s="150"/>
      <c r="S89" s="107" t="s">
        <v>72</v>
      </c>
      <c r="T89" s="150"/>
      <c r="U89" s="107" t="s">
        <v>65</v>
      </c>
      <c r="V89" s="105" t="s">
        <v>268</v>
      </c>
      <c r="W89" s="97"/>
      <c r="X89" s="105" t="s">
        <v>260</v>
      </c>
      <c r="Y89" s="97"/>
      <c r="Z89" s="20" t="s">
        <v>4</v>
      </c>
      <c r="AA89" s="14"/>
      <c r="AB89" s="164" t="s">
        <v>228</v>
      </c>
      <c r="AC89" s="150"/>
      <c r="AD89" s="107" t="s">
        <v>229</v>
      </c>
      <c r="AE89" s="150"/>
    </row>
    <row r="90" spans="1:31" ht="15" thickBot="1">
      <c r="A90" s="110"/>
      <c r="B90" s="106"/>
      <c r="C90" s="106"/>
      <c r="D90" s="106"/>
      <c r="E90" s="136" t="s">
        <v>152</v>
      </c>
      <c r="F90" s="136" t="s">
        <v>153</v>
      </c>
      <c r="G90" s="136" t="s">
        <v>152</v>
      </c>
      <c r="H90" s="136" t="s">
        <v>153</v>
      </c>
      <c r="I90" s="136" t="s">
        <v>152</v>
      </c>
      <c r="J90" s="136" t="s">
        <v>153</v>
      </c>
      <c r="K90" s="136" t="s">
        <v>152</v>
      </c>
      <c r="L90" s="136" t="s">
        <v>153</v>
      </c>
      <c r="M90" s="136" t="s">
        <v>152</v>
      </c>
      <c r="N90" s="136" t="s">
        <v>153</v>
      </c>
      <c r="O90" s="136" t="s">
        <v>152</v>
      </c>
      <c r="P90" s="136" t="s">
        <v>153</v>
      </c>
      <c r="Q90" s="136" t="s">
        <v>152</v>
      </c>
      <c r="R90" s="136" t="s">
        <v>153</v>
      </c>
      <c r="S90" s="136" t="s">
        <v>152</v>
      </c>
      <c r="T90" s="136" t="s">
        <v>153</v>
      </c>
      <c r="U90" s="136" t="s">
        <v>152</v>
      </c>
      <c r="V90" s="136" t="s">
        <v>152</v>
      </c>
      <c r="W90" s="136" t="s">
        <v>153</v>
      </c>
      <c r="X90" s="136" t="s">
        <v>152</v>
      </c>
      <c r="Y90" s="136" t="s">
        <v>153</v>
      </c>
      <c r="Z90" s="137" t="s">
        <v>152</v>
      </c>
      <c r="AA90" s="137" t="s">
        <v>153</v>
      </c>
      <c r="AB90" s="136" t="s">
        <v>152</v>
      </c>
      <c r="AC90" s="136" t="s">
        <v>153</v>
      </c>
      <c r="AD90" s="136" t="s">
        <v>152</v>
      </c>
      <c r="AE90" s="136" t="s">
        <v>153</v>
      </c>
    </row>
    <row r="91" spans="1:31">
      <c r="A91" s="112" t="s">
        <v>204</v>
      </c>
      <c r="B91" s="63">
        <v>2</v>
      </c>
      <c r="C91" s="63">
        <v>1100</v>
      </c>
      <c r="D91" s="105">
        <f>10000/(C91+273.15)</f>
        <v>7.2825255798710984</v>
      </c>
      <c r="E91" s="105">
        <v>2.4714087285957436</v>
      </c>
      <c r="F91" s="97">
        <v>0.34707460650111538</v>
      </c>
      <c r="G91" s="105">
        <v>0.69721031902330399</v>
      </c>
      <c r="H91" s="97">
        <v>0.18080307484758609</v>
      </c>
      <c r="I91" s="105">
        <v>0.77996398161299973</v>
      </c>
      <c r="J91" s="97">
        <v>0.05</v>
      </c>
      <c r="K91" s="105">
        <v>46.189</v>
      </c>
      <c r="L91" s="97">
        <v>1.4941987252498197</v>
      </c>
      <c r="M91" s="105">
        <v>33.947000000000003</v>
      </c>
      <c r="N91" s="97">
        <v>1.3703641633301877</v>
      </c>
      <c r="O91" s="105">
        <v>18.68934080614202</v>
      </c>
      <c r="P91" s="97">
        <v>2.6933897589627924</v>
      </c>
      <c r="Q91" s="105">
        <v>48.689755549738699</v>
      </c>
      <c r="R91" s="97">
        <v>12.778466001355229</v>
      </c>
      <c r="S91" s="105">
        <v>0.38384544336128462</v>
      </c>
      <c r="T91" s="97">
        <v>0.11492759995747774</v>
      </c>
      <c r="U91" s="105">
        <v>0.14032034045235076</v>
      </c>
      <c r="V91" s="105">
        <v>23.830775762311958</v>
      </c>
      <c r="W91" s="97">
        <v>3.0358773594583206</v>
      </c>
      <c r="X91" s="105">
        <v>0.31523730538443367</v>
      </c>
      <c r="Y91" s="97">
        <v>9.9194751068361384E-2</v>
      </c>
      <c r="Z91" s="99">
        <v>0.53483685995800345</v>
      </c>
      <c r="AA91" s="58">
        <v>1.6038737520467115E-2</v>
      </c>
      <c r="AB91" s="105">
        <v>0.74624869063771948</v>
      </c>
      <c r="AC91" s="97">
        <v>0.05</v>
      </c>
      <c r="AD91" s="105">
        <v>19.533719592089078</v>
      </c>
      <c r="AE91" s="97">
        <v>2.8406942149251084</v>
      </c>
    </row>
    <row r="92" spans="1:31">
      <c r="A92" s="112" t="s">
        <v>205</v>
      </c>
      <c r="B92" s="63">
        <v>2</v>
      </c>
      <c r="C92" s="63">
        <v>1050</v>
      </c>
      <c r="D92" s="105">
        <f t="shared" ref="D92:D100" si="8">10000/(C92+273.15)</f>
        <v>7.5577221025582881</v>
      </c>
      <c r="E92" s="105">
        <v>2.2199284317462968</v>
      </c>
      <c r="F92" s="97">
        <v>0.19070577481345882</v>
      </c>
      <c r="G92" s="105">
        <v>0.55552156825370347</v>
      </c>
      <c r="H92" s="97">
        <v>0.14258091446438859</v>
      </c>
      <c r="I92" s="105">
        <v>0.79984450512396066</v>
      </c>
      <c r="J92" s="97">
        <v>0.05</v>
      </c>
      <c r="K92" s="105">
        <v>45.781999999999996</v>
      </c>
      <c r="L92" s="97">
        <v>0.71989727215591082</v>
      </c>
      <c r="M92" s="105">
        <v>33.652999999999999</v>
      </c>
      <c r="N92" s="97">
        <v>0.61261088175911016</v>
      </c>
      <c r="O92" s="105">
        <v>20.623187371849546</v>
      </c>
      <c r="P92" s="97">
        <v>1.8010958371693317</v>
      </c>
      <c r="Q92" s="105">
        <v>60.579106056654254</v>
      </c>
      <c r="R92" s="97">
        <v>15.587372930419702</v>
      </c>
      <c r="S92" s="105">
        <v>0.34043399967907273</v>
      </c>
      <c r="T92" s="97">
        <v>9.250386140958955E-2</v>
      </c>
      <c r="U92" s="105">
        <v>0.11826717399802522</v>
      </c>
      <c r="V92" s="105">
        <v>26.970004864076092</v>
      </c>
      <c r="W92" s="97">
        <v>1.6460653437337331</v>
      </c>
      <c r="X92" s="105">
        <v>0.31862967074564635</v>
      </c>
      <c r="Y92" s="97">
        <v>6.2067594068698669E-2</v>
      </c>
      <c r="Z92" s="99">
        <v>0.66626676845893784</v>
      </c>
      <c r="AA92" s="58">
        <v>6.3247494072356907E-3</v>
      </c>
      <c r="AB92" s="105">
        <v>0.77160375056170327</v>
      </c>
      <c r="AC92" s="97">
        <v>0.05</v>
      </c>
      <c r="AD92" s="105">
        <v>21.377997560934126</v>
      </c>
      <c r="AE92" s="97">
        <v>1.9023331165652115</v>
      </c>
    </row>
    <row r="93" spans="1:31">
      <c r="A93" s="112" t="s">
        <v>206</v>
      </c>
      <c r="B93" s="63">
        <v>2</v>
      </c>
      <c r="C93" s="63">
        <v>1000</v>
      </c>
      <c r="D93" s="105">
        <f t="shared" si="8"/>
        <v>7.8545340297686836</v>
      </c>
      <c r="E93" s="105">
        <v>2.2246584140070196</v>
      </c>
      <c r="F93" s="97">
        <v>0.18129105828514275</v>
      </c>
      <c r="G93" s="105">
        <v>0.48967491932631363</v>
      </c>
      <c r="H93" s="97">
        <v>0.1382714148656152</v>
      </c>
      <c r="I93" s="105">
        <v>0.8195966157461696</v>
      </c>
      <c r="J93" s="97">
        <v>0.05</v>
      </c>
      <c r="K93" s="105">
        <v>47.734000000000002</v>
      </c>
      <c r="L93" s="97">
        <v>0.78311963299389864</v>
      </c>
      <c r="M93" s="105">
        <v>33.136000000000003</v>
      </c>
      <c r="N93" s="97">
        <v>0.71493892391682534</v>
      </c>
      <c r="O93" s="105">
        <v>21.456777229013902</v>
      </c>
      <c r="P93" s="97">
        <v>1.7836301354091575</v>
      </c>
      <c r="Q93" s="105">
        <v>67.669383691506894</v>
      </c>
      <c r="R93" s="97">
        <v>19.16376595226134</v>
      </c>
      <c r="S93" s="105">
        <v>0.31708249814763595</v>
      </c>
      <c r="T93" s="97">
        <v>9.3585317405104951E-2</v>
      </c>
      <c r="U93" s="105">
        <v>0.12910602673003879</v>
      </c>
      <c r="V93" s="105">
        <v>28.03280182526807</v>
      </c>
      <c r="W93" s="97">
        <v>1.5496428483363667</v>
      </c>
      <c r="X93" s="105">
        <v>0.32985486904694272</v>
      </c>
      <c r="Y93" s="97">
        <v>5.4290669415884361E-2</v>
      </c>
      <c r="Z93" s="99">
        <v>0.53808354889229093</v>
      </c>
      <c r="AA93" s="58">
        <v>5.9825457170054998E-3</v>
      </c>
      <c r="AB93" s="105">
        <v>0.79175399431447113</v>
      </c>
      <c r="AC93" s="97">
        <v>0.05</v>
      </c>
      <c r="AD93" s="105">
        <v>22.211320849660847</v>
      </c>
      <c r="AE93" s="97">
        <v>1.8816010747396392</v>
      </c>
    </row>
    <row r="94" spans="1:31">
      <c r="A94" s="112" t="s">
        <v>207</v>
      </c>
      <c r="B94" s="63">
        <v>2</v>
      </c>
      <c r="C94" s="63">
        <v>900</v>
      </c>
      <c r="D94" s="105">
        <f t="shared" si="8"/>
        <v>8.5240591569705479</v>
      </c>
      <c r="E94" s="105">
        <v>1.1754230736951981</v>
      </c>
      <c r="F94" s="97">
        <v>0.22318540911433948</v>
      </c>
      <c r="G94" s="105">
        <v>0.19436859297146902</v>
      </c>
      <c r="H94" s="97">
        <v>7.6971513465622171E-2</v>
      </c>
      <c r="I94" s="105">
        <v>0.85810353669003026</v>
      </c>
      <c r="J94" s="97">
        <v>0.05</v>
      </c>
      <c r="K94" s="105">
        <v>47.460999999999999</v>
      </c>
      <c r="L94" s="97">
        <v>1.7457762314923098</v>
      </c>
      <c r="M94" s="105">
        <v>32.542000000000002</v>
      </c>
      <c r="N94" s="97">
        <v>1.379277620170138</v>
      </c>
      <c r="O94" s="105">
        <v>40.377801884385356</v>
      </c>
      <c r="P94" s="97">
        <v>7.8093387094056963</v>
      </c>
      <c r="Q94" s="105">
        <v>167.42416818738189</v>
      </c>
      <c r="R94" s="97">
        <v>66.679976100825058</v>
      </c>
      <c r="S94" s="105">
        <v>0.24117068832735269</v>
      </c>
      <c r="T94" s="97">
        <v>0.10677760570457412</v>
      </c>
      <c r="U94" s="105">
        <v>4.1721157185641289E-2</v>
      </c>
      <c r="V94" s="105">
        <v>54.93839663798277</v>
      </c>
      <c r="W94" s="97">
        <v>10.153065026660306</v>
      </c>
      <c r="X94" s="105">
        <v>0.34212879104415533</v>
      </c>
      <c r="Y94" s="97">
        <v>0.13782845232335178</v>
      </c>
      <c r="Z94" s="99">
        <v>1.1378938999870067</v>
      </c>
      <c r="AA94" s="58">
        <v>2.2732028311839285E-2</v>
      </c>
      <c r="AB94" s="105">
        <v>0.81606221969438031</v>
      </c>
      <c r="AC94" s="97">
        <v>0.05</v>
      </c>
      <c r="AD94" s="105">
        <v>42.457956960360733</v>
      </c>
      <c r="AE94" s="97">
        <v>8.2509471049465937</v>
      </c>
    </row>
    <row r="95" spans="1:31">
      <c r="A95" s="112" t="s">
        <v>208</v>
      </c>
      <c r="B95" s="63">
        <v>2</v>
      </c>
      <c r="C95" s="63">
        <v>900</v>
      </c>
      <c r="D95" s="105">
        <f t="shared" si="8"/>
        <v>8.5240591569705479</v>
      </c>
      <c r="E95" s="105">
        <v>1.1915482693221648</v>
      </c>
      <c r="F95" s="97">
        <v>0.13288234461006873</v>
      </c>
      <c r="G95" s="105">
        <v>0.19703506401116888</v>
      </c>
      <c r="H95" s="97">
        <v>7.1912682659640764E-2</v>
      </c>
      <c r="I95" s="105">
        <v>0.85810353669003026</v>
      </c>
      <c r="J95" s="97">
        <v>0.05</v>
      </c>
      <c r="K95" s="105">
        <v>48.444000000000003</v>
      </c>
      <c r="L95" s="97">
        <v>1.855963935917758</v>
      </c>
      <c r="M95" s="105">
        <v>32.718000000000004</v>
      </c>
      <c r="N95" s="97">
        <v>1.7794499142312101</v>
      </c>
      <c r="O95" s="105">
        <v>40.656347079886494</v>
      </c>
      <c r="P95" s="97">
        <v>4.79411415439598</v>
      </c>
      <c r="Q95" s="105">
        <v>166.05166275453081</v>
      </c>
      <c r="R95" s="97">
        <v>61.273749021815782</v>
      </c>
      <c r="S95" s="105">
        <v>0.24484155355907247</v>
      </c>
      <c r="T95" s="97">
        <v>9.4848437362896484E-2</v>
      </c>
      <c r="U95" s="105">
        <v>6.6075716992739508E-2</v>
      </c>
      <c r="V95" s="105">
        <v>54.957882734201505</v>
      </c>
      <c r="W95" s="97">
        <v>5.3217520415587849</v>
      </c>
      <c r="X95" s="105">
        <v>0.38104536468807793</v>
      </c>
      <c r="Y95" s="97">
        <v>9.5192558647561723E-2</v>
      </c>
      <c r="Z95" s="99">
        <v>0.95954041854739447</v>
      </c>
      <c r="AA95" s="58">
        <v>8.8187511651902379E-3</v>
      </c>
      <c r="AB95" s="105">
        <v>0.8373497726459791</v>
      </c>
      <c r="AC95" s="97">
        <v>0.05</v>
      </c>
      <c r="AD95" s="105">
        <v>41.664017066495248</v>
      </c>
      <c r="AE95" s="97">
        <v>4.9429458886812405</v>
      </c>
    </row>
    <row r="96" spans="1:31">
      <c r="A96" s="112" t="s">
        <v>211</v>
      </c>
      <c r="B96" s="63">
        <v>1</v>
      </c>
      <c r="C96" s="63">
        <v>1000</v>
      </c>
      <c r="D96" s="105">
        <f t="shared" si="8"/>
        <v>7.8545340297686836</v>
      </c>
      <c r="E96" s="105">
        <v>3.4903341385385844</v>
      </c>
      <c r="F96" s="97">
        <v>0.25203113984723158</v>
      </c>
      <c r="G96" s="105">
        <v>0.69413644969670818</v>
      </c>
      <c r="H96" s="97">
        <v>0.21108155975839693</v>
      </c>
      <c r="I96" s="105">
        <v>0.83411606437185049</v>
      </c>
      <c r="J96" s="97">
        <v>0.05</v>
      </c>
      <c r="K96" s="105">
        <v>51.601999999999997</v>
      </c>
      <c r="L96" s="97">
        <v>1.7751505118771758</v>
      </c>
      <c r="M96" s="105">
        <v>32.765999999999998</v>
      </c>
      <c r="N96" s="97">
        <v>1.7571586874245413</v>
      </c>
      <c r="O96" s="105">
        <v>14.784257882428971</v>
      </c>
      <c r="P96" s="97">
        <v>1.1825055445883719</v>
      </c>
      <c r="Q96" s="105">
        <v>47.2039755502201</v>
      </c>
      <c r="R96" s="97">
        <v>14.575869539849018</v>
      </c>
      <c r="S96" s="105">
        <v>0.31319942250838734</v>
      </c>
      <c r="T96" s="97">
        <v>9.9903006811988243E-2</v>
      </c>
      <c r="U96" s="105">
        <v>0.30996429033328532</v>
      </c>
      <c r="V96" s="105">
        <v>18.928033625731004</v>
      </c>
      <c r="W96" s="97">
        <v>0.7756955821224043</v>
      </c>
      <c r="X96" s="105">
        <v>0.33293497668984157</v>
      </c>
      <c r="Y96" s="97">
        <v>2.3780654469107369E-2</v>
      </c>
      <c r="Z96" s="99">
        <v>0.37719925468731813</v>
      </c>
      <c r="AA96" s="58">
        <v>5.5273421566028351E-3</v>
      </c>
      <c r="AB96" s="105">
        <v>0.82550864343893271</v>
      </c>
      <c r="AC96" s="97">
        <v>0.05</v>
      </c>
      <c r="AD96" s="105">
        <v>14.938410515216381</v>
      </c>
      <c r="AE96" s="97">
        <v>1.2018486414531568</v>
      </c>
    </row>
    <row r="97" spans="1:31">
      <c r="A97" s="112" t="s">
        <v>212</v>
      </c>
      <c r="B97" s="63">
        <v>1</v>
      </c>
      <c r="C97" s="63">
        <v>1000</v>
      </c>
      <c r="D97" s="105">
        <f t="shared" si="8"/>
        <v>7.8545340297686836</v>
      </c>
      <c r="E97" s="105">
        <v>2.3397789721694777</v>
      </c>
      <c r="F97" s="97">
        <v>0.24008983271757084</v>
      </c>
      <c r="G97" s="105">
        <v>0.4653210278305222</v>
      </c>
      <c r="H97" s="97">
        <v>0.14551039862742757</v>
      </c>
      <c r="I97" s="105">
        <v>0.83411606437185049</v>
      </c>
      <c r="J97" s="97">
        <v>0.05</v>
      </c>
      <c r="K97" s="105">
        <v>50.978000000000002</v>
      </c>
      <c r="L97" s="97">
        <v>1.7693703701487884</v>
      </c>
      <c r="M97" s="105">
        <v>31.538</v>
      </c>
      <c r="N97" s="97">
        <v>1.7330337083877747</v>
      </c>
      <c r="O97" s="105">
        <v>21.787528055580584</v>
      </c>
      <c r="P97" s="97">
        <v>2.3600973179036653</v>
      </c>
      <c r="Q97" s="105">
        <v>67.776863957858083</v>
      </c>
      <c r="R97" s="97">
        <v>21.519226914754906</v>
      </c>
      <c r="S97" s="105">
        <v>0.32145966607613347</v>
      </c>
      <c r="T97" s="97">
        <v>0.10784043374070468</v>
      </c>
      <c r="U97" s="105">
        <v>0.1192549233758271</v>
      </c>
      <c r="V97" s="105">
        <v>27.597293025798251</v>
      </c>
      <c r="W97" s="97">
        <v>2.3172925536364883</v>
      </c>
      <c r="X97" s="105">
        <v>0.32205974983556107</v>
      </c>
      <c r="Y97" s="97">
        <v>9.8080757855231709E-2</v>
      </c>
      <c r="Z97" s="99">
        <v>0.85585284280936424</v>
      </c>
      <c r="AA97" s="58">
        <v>7.2701362699597195E-3</v>
      </c>
      <c r="AB97" s="105">
        <v>0.82022371583570286</v>
      </c>
      <c r="AC97" s="97">
        <v>0.05</v>
      </c>
      <c r="AD97" s="105">
        <v>22.15654924778158</v>
      </c>
      <c r="AE97" s="97">
        <v>2.4125919915294167</v>
      </c>
    </row>
    <row r="98" spans="1:31">
      <c r="A98" s="112" t="s">
        <v>213</v>
      </c>
      <c r="B98" s="63">
        <v>1</v>
      </c>
      <c r="C98" s="63">
        <v>1000</v>
      </c>
      <c r="D98" s="105">
        <f t="shared" si="8"/>
        <v>7.8545340297686836</v>
      </c>
      <c r="E98" s="105">
        <v>2.375896197756779</v>
      </c>
      <c r="F98" s="97">
        <v>0.17531389871302783</v>
      </c>
      <c r="G98" s="105">
        <v>0.47250380224322114</v>
      </c>
      <c r="H98" s="97">
        <v>0.1438639018242879</v>
      </c>
      <c r="I98" s="105">
        <v>0.83411606437185049</v>
      </c>
      <c r="J98" s="97">
        <v>0.05</v>
      </c>
      <c r="K98" s="105">
        <v>51.183</v>
      </c>
      <c r="L98" s="97">
        <v>1.7655439341732602</v>
      </c>
      <c r="M98" s="105">
        <v>31.722999999999999</v>
      </c>
      <c r="N98" s="97">
        <v>1.7354472866432911</v>
      </c>
      <c r="O98" s="105">
        <v>21.542607816084235</v>
      </c>
      <c r="P98" s="97">
        <v>1.7547157537105755</v>
      </c>
      <c r="Q98" s="105">
        <v>67.138084073386139</v>
      </c>
      <c r="R98" s="97">
        <v>20.768970734473072</v>
      </c>
      <c r="S98" s="105">
        <v>0.32087016055651535</v>
      </c>
      <c r="T98" s="97">
        <v>0.10264347793946943</v>
      </c>
      <c r="U98" s="105">
        <v>0.15249829323059227</v>
      </c>
      <c r="V98" s="105">
        <v>27.305985262270973</v>
      </c>
      <c r="W98" s="97">
        <v>1.2045531310897295</v>
      </c>
      <c r="X98" s="105">
        <v>0.32140501509539549</v>
      </c>
      <c r="Y98" s="97">
        <v>9.3753858436435106E-2</v>
      </c>
      <c r="Z98" s="99">
        <v>0.53641824929217552</v>
      </c>
      <c r="AA98" s="58">
        <v>6.5104845256847635E-3</v>
      </c>
      <c r="AB98" s="105">
        <v>0.81901395899805685</v>
      </c>
      <c r="AC98" s="97">
        <v>0.05</v>
      </c>
      <c r="AD98" s="105">
        <v>21.939840036232003</v>
      </c>
      <c r="AE98" s="97">
        <v>1.8049930060853552</v>
      </c>
    </row>
    <row r="99" spans="1:31">
      <c r="A99" s="112" t="s">
        <v>214</v>
      </c>
      <c r="B99" s="63">
        <v>1</v>
      </c>
      <c r="C99" s="63">
        <v>1000</v>
      </c>
      <c r="D99" s="105">
        <f t="shared" si="8"/>
        <v>7.8545340297686836</v>
      </c>
      <c r="E99" s="105">
        <v>2.0406232456825131</v>
      </c>
      <c r="F99" s="97">
        <v>0.15710975827262535</v>
      </c>
      <c r="G99" s="105">
        <v>0.40582675431748633</v>
      </c>
      <c r="H99" s="97">
        <v>0.12388403904938575</v>
      </c>
      <c r="I99" s="105">
        <v>0.83411606437185049</v>
      </c>
      <c r="J99" s="97">
        <v>0.05</v>
      </c>
      <c r="K99" s="105">
        <v>50.5</v>
      </c>
      <c r="L99" s="97">
        <v>1.7707098022892116</v>
      </c>
      <c r="M99" s="105">
        <v>31.838000000000001</v>
      </c>
      <c r="N99" s="97">
        <v>1.7335008008630741</v>
      </c>
      <c r="O99" s="105">
        <v>24.747341336450187</v>
      </c>
      <c r="P99" s="97">
        <v>2.0936130047360098</v>
      </c>
      <c r="Q99" s="105">
        <v>78.452195823177547</v>
      </c>
      <c r="R99" s="97">
        <v>24.326538844856117</v>
      </c>
      <c r="S99" s="105">
        <v>0.31544485245802323</v>
      </c>
      <c r="T99" s="97">
        <v>0.10138857454303217</v>
      </c>
      <c r="U99" s="105">
        <v>0.11415177267519905</v>
      </c>
      <c r="V99" s="105">
        <v>31.588219665229218</v>
      </c>
      <c r="W99" s="97">
        <v>1.5661963167065232</v>
      </c>
      <c r="X99" s="105">
        <v>0.27661888702426563</v>
      </c>
      <c r="Y99" s="97">
        <v>5.7817918209899198E-2</v>
      </c>
      <c r="Z99" s="99">
        <v>0.65209861914961509</v>
      </c>
      <c r="AA99" s="58">
        <v>8.7617760437160123E-3</v>
      </c>
      <c r="AB99" s="105">
        <v>0.81922746864547591</v>
      </c>
      <c r="AC99" s="97">
        <v>0.05</v>
      </c>
      <c r="AD99" s="105">
        <v>25.197098180016734</v>
      </c>
      <c r="AE99" s="97">
        <v>2.1511993943993435</v>
      </c>
    </row>
    <row r="100" spans="1:31">
      <c r="A100" s="112" t="s">
        <v>215</v>
      </c>
      <c r="B100" s="76">
        <v>1</v>
      </c>
      <c r="C100" s="76">
        <v>900</v>
      </c>
      <c r="D100" s="105">
        <f t="shared" si="8"/>
        <v>8.5240591569705479</v>
      </c>
      <c r="E100" s="105">
        <v>1.4312257586218904</v>
      </c>
      <c r="F100" s="97">
        <v>0.13030262007536636</v>
      </c>
      <c r="G100" s="105">
        <v>0.21342424137810956</v>
      </c>
      <c r="H100" s="97">
        <v>8.3602438536319379E-2</v>
      </c>
      <c r="I100" s="105">
        <v>0.87023120944996835</v>
      </c>
      <c r="J100" s="97">
        <v>0.05</v>
      </c>
      <c r="K100" s="105">
        <v>52.262</v>
      </c>
      <c r="L100" s="97">
        <v>0.63275219753029643</v>
      </c>
      <c r="M100" s="105">
        <v>31.972000000000001</v>
      </c>
      <c r="N100" s="97">
        <v>0.44108616577506105</v>
      </c>
      <c r="O100" s="105">
        <v>36.515552969311031</v>
      </c>
      <c r="P100" s="97">
        <v>3.3537414204892531</v>
      </c>
      <c r="Q100" s="105">
        <v>149.8049134135486</v>
      </c>
      <c r="R100" s="97">
        <v>58.717889355747054</v>
      </c>
      <c r="S100" s="105">
        <v>0.24375404075370269</v>
      </c>
      <c r="T100" s="97">
        <v>9.8130259807179987E-2</v>
      </c>
      <c r="U100" s="105">
        <v>8.2039353127512094E-2</v>
      </c>
      <c r="V100" s="105">
        <v>48.032833733621139</v>
      </c>
      <c r="W100" s="97">
        <v>3.4505340953662893</v>
      </c>
      <c r="X100" s="105">
        <v>0.3908292945462416</v>
      </c>
      <c r="Y100" s="97">
        <v>7.9849156781754221E-2</v>
      </c>
      <c r="Z100" s="99">
        <v>1.0484831224487028</v>
      </c>
      <c r="AA100" s="58">
        <v>9.231318594303756E-3</v>
      </c>
      <c r="AB100" s="105">
        <v>0.85912605188243307</v>
      </c>
      <c r="AC100" s="97">
        <v>0.05</v>
      </c>
      <c r="AD100" s="105">
        <v>36.987557011676365</v>
      </c>
      <c r="AE100" s="97">
        <v>3.4143442301878189</v>
      </c>
    </row>
    <row r="101" spans="1:31">
      <c r="A101" s="112"/>
      <c r="B101" s="76"/>
      <c r="C101" s="76"/>
      <c r="D101" s="105"/>
      <c r="E101" s="105"/>
      <c r="F101" s="97"/>
      <c r="G101" s="105"/>
      <c r="H101" s="97"/>
      <c r="I101" s="105"/>
      <c r="J101" s="97"/>
      <c r="K101" s="105"/>
      <c r="L101" s="97"/>
      <c r="M101" s="105"/>
      <c r="N101" s="97"/>
      <c r="O101" s="105"/>
      <c r="P101" s="97"/>
      <c r="Q101" s="105"/>
      <c r="R101" s="97"/>
      <c r="S101" s="105"/>
      <c r="T101" s="97"/>
      <c r="U101" s="105"/>
      <c r="V101" s="97"/>
      <c r="W101" s="97"/>
      <c r="X101" s="1"/>
      <c r="Z101" s="1"/>
    </row>
    <row r="102" spans="1:31">
      <c r="A102" s="114" t="s">
        <v>325</v>
      </c>
      <c r="B102" s="115">
        <v>2.5</v>
      </c>
      <c r="C102" s="115">
        <v>1150</v>
      </c>
      <c r="D102" s="116">
        <v>7.0266661982222534</v>
      </c>
      <c r="E102" s="116">
        <v>4.7208010139860326</v>
      </c>
      <c r="F102" s="32">
        <v>0.29657930872481475</v>
      </c>
      <c r="G102" s="116">
        <v>1.3911124207459036</v>
      </c>
      <c r="H102" s="32">
        <v>0.28359142129205961</v>
      </c>
      <c r="I102" s="116"/>
      <c r="J102" s="32"/>
      <c r="K102" s="116">
        <v>38.427495120624314</v>
      </c>
      <c r="L102" s="32">
        <v>0.55877686620422762</v>
      </c>
      <c r="M102" s="116">
        <v>34.347671058104787</v>
      </c>
      <c r="N102" s="32">
        <v>0.5562800045520484</v>
      </c>
      <c r="O102" s="116">
        <v>8.1400370417599657</v>
      </c>
      <c r="P102" s="32">
        <f>((L102/E102)^2+(K102*F102/E102^2)^2)^0.5</f>
        <v>0.52490868644588207</v>
      </c>
      <c r="Q102" s="116">
        <v>24.690794608596647</v>
      </c>
      <c r="R102" s="32">
        <f>((N102/G102)^2+(M102*H102/G102^2)^2)^0.5</f>
        <v>5.0493112149063037</v>
      </c>
      <c r="S102" s="116">
        <v>0.32967902292321655</v>
      </c>
      <c r="T102" s="32">
        <f>((P102/Q102)^2+(O102*R102/Q102^2)^2)^0.5</f>
        <v>7.0692334218970171E-2</v>
      </c>
      <c r="U102" s="116">
        <v>0.33716585778741504</v>
      </c>
      <c r="V102" s="116">
        <v>12.222420875321376</v>
      </c>
      <c r="W102" s="32">
        <v>0.3087009737870286</v>
      </c>
      <c r="X102" s="116">
        <v>28.204390457324696</v>
      </c>
      <c r="Y102" s="147">
        <v>5.1288258911395568</v>
      </c>
      <c r="Z102" s="157">
        <v>0.47598460081273503</v>
      </c>
      <c r="AA102" s="155">
        <v>1.4601495993992327E-2</v>
      </c>
      <c r="AB102" s="24"/>
      <c r="AC102" s="24"/>
      <c r="AD102" s="24"/>
      <c r="AE102" s="24"/>
    </row>
    <row r="103" spans="1:31" ht="15" thickBot="1">
      <c r="A103" s="117" t="s">
        <v>327</v>
      </c>
      <c r="B103" s="118">
        <v>2.5</v>
      </c>
      <c r="C103" s="119">
        <v>1220</v>
      </c>
      <c r="D103" s="120">
        <v>6.6972507785554027</v>
      </c>
      <c r="E103" s="120">
        <v>6.2020134922584864</v>
      </c>
      <c r="F103" s="33">
        <v>0.48016545107949044</v>
      </c>
      <c r="G103" s="120">
        <v>2.1145211903006955</v>
      </c>
      <c r="H103" s="33">
        <v>0.39989951393231576</v>
      </c>
      <c r="I103" s="120"/>
      <c r="J103" s="33"/>
      <c r="K103" s="120">
        <v>38.989098364839009</v>
      </c>
      <c r="L103" s="33">
        <v>0.36835832538706115</v>
      </c>
      <c r="M103" s="120">
        <v>34.471561471644875</v>
      </c>
      <c r="N103" s="33">
        <v>0.36803046993163302</v>
      </c>
      <c r="O103" s="120">
        <v>6.2865226613109133</v>
      </c>
      <c r="P103" s="33">
        <f>((L103/E103)^2+(K103*F103/E103^2)^2)^0.5</f>
        <v>0.49031874064811548</v>
      </c>
      <c r="Q103" s="120">
        <v>16.302301263172893</v>
      </c>
      <c r="R103" s="33">
        <f>((N103/G103)^2+(M103*H103/G103^2)^2)^0.5</f>
        <v>3.0880098327146936</v>
      </c>
      <c r="S103" s="120">
        <v>0.38562179411518105</v>
      </c>
      <c r="T103" s="33">
        <f>((P103/Q103)^2+(O103*R103/Q103^2)^2)^0.5</f>
        <v>7.8994923644666024E-2</v>
      </c>
      <c r="U103" s="120">
        <v>0.55381791234242339</v>
      </c>
      <c r="V103" s="120">
        <v>9.0382974576638215</v>
      </c>
      <c r="W103" s="33">
        <v>0.4655135207886682</v>
      </c>
      <c r="X103" s="120">
        <v>13.768919525058788</v>
      </c>
      <c r="Y103" s="33">
        <v>0.71950626560525388</v>
      </c>
      <c r="Z103" s="158">
        <v>0.36885904807110753</v>
      </c>
      <c r="AA103" s="156">
        <v>3.2747079164098108E-2</v>
      </c>
      <c r="AB103" s="17"/>
      <c r="AC103" s="17"/>
      <c r="AD103" s="17"/>
      <c r="AE103" s="17"/>
    </row>
    <row r="104" spans="1:31">
      <c r="A104" s="138"/>
      <c r="B104" s="139"/>
      <c r="C104" s="140"/>
      <c r="D104" s="141"/>
      <c r="E104" s="141"/>
      <c r="F104" s="142"/>
      <c r="G104" s="141"/>
      <c r="H104" s="142"/>
      <c r="I104" s="141"/>
      <c r="J104" s="142"/>
      <c r="K104" s="141"/>
      <c r="L104" s="142"/>
      <c r="M104" s="141"/>
      <c r="N104" s="142"/>
      <c r="O104" s="141"/>
      <c r="P104" s="142"/>
      <c r="Q104" s="141"/>
      <c r="R104" s="142"/>
      <c r="S104" s="141"/>
      <c r="T104" s="142"/>
      <c r="U104" s="141"/>
      <c r="V104" s="141"/>
      <c r="W104" s="142"/>
      <c r="X104" s="157"/>
      <c r="Y104" s="155"/>
      <c r="Z104" s="24"/>
      <c r="AA104" s="24"/>
      <c r="AB104" s="24"/>
      <c r="AC104" s="24"/>
    </row>
    <row r="105" spans="1:31" ht="18">
      <c r="A105" s="31" t="s">
        <v>335</v>
      </c>
      <c r="B105" s="139"/>
      <c r="C105" s="140"/>
      <c r="D105" s="141"/>
      <c r="E105" s="141"/>
      <c r="F105" s="142"/>
      <c r="G105" s="141"/>
      <c r="H105" s="142"/>
      <c r="I105" s="141"/>
      <c r="J105" s="142"/>
      <c r="K105" s="141"/>
      <c r="L105" s="142"/>
      <c r="M105" s="141"/>
      <c r="N105" s="142"/>
      <c r="O105" s="141"/>
      <c r="P105" s="142"/>
      <c r="Q105" s="141"/>
      <c r="R105" s="142"/>
      <c r="S105" s="141"/>
      <c r="T105" s="142"/>
      <c r="U105" s="141"/>
      <c r="V105" s="141"/>
      <c r="W105" s="142"/>
    </row>
    <row r="106" spans="1:31" ht="18">
      <c r="A106" s="31" t="s">
        <v>295</v>
      </c>
      <c r="B106" s="139"/>
      <c r="C106" s="140"/>
      <c r="D106" s="141"/>
      <c r="E106" s="141"/>
      <c r="F106" s="142"/>
      <c r="G106" s="141"/>
      <c r="H106" s="142"/>
      <c r="I106" s="141"/>
      <c r="J106" s="142"/>
      <c r="K106" s="141"/>
      <c r="L106" s="142"/>
      <c r="M106" s="141"/>
      <c r="N106" s="142"/>
      <c r="O106" s="141"/>
      <c r="P106" s="142"/>
      <c r="Q106" s="141"/>
      <c r="R106" s="142"/>
      <c r="S106" s="141"/>
      <c r="T106" s="142"/>
      <c r="U106" s="141"/>
      <c r="V106" s="141"/>
      <c r="W106" s="142"/>
    </row>
    <row r="107" spans="1:31" ht="18">
      <c r="A107" s="31" t="s">
        <v>297</v>
      </c>
      <c r="B107" s="139"/>
      <c r="C107" s="140"/>
      <c r="D107" s="141"/>
      <c r="E107" s="141"/>
      <c r="F107" s="142"/>
      <c r="G107" s="141"/>
      <c r="H107" s="142"/>
      <c r="I107" s="141"/>
      <c r="J107" s="142"/>
      <c r="K107" s="141"/>
      <c r="L107" s="142"/>
      <c r="M107" s="141"/>
      <c r="N107" s="142"/>
      <c r="O107" s="141"/>
      <c r="P107" s="142"/>
      <c r="Q107" s="141"/>
      <c r="R107" s="142"/>
      <c r="S107" s="141"/>
      <c r="T107" s="142"/>
      <c r="U107" s="141"/>
      <c r="V107" s="141"/>
      <c r="W107" s="142"/>
    </row>
    <row r="108" spans="1:31" ht="18">
      <c r="A108" s="31" t="s">
        <v>296</v>
      </c>
      <c r="B108" s="139"/>
      <c r="C108" s="140"/>
      <c r="D108" s="141"/>
      <c r="E108" s="141"/>
      <c r="F108" s="142"/>
      <c r="G108" s="141"/>
      <c r="H108" s="142"/>
      <c r="I108" s="141"/>
      <c r="J108" s="142"/>
      <c r="K108" s="141"/>
      <c r="L108" s="142"/>
      <c r="M108" s="141"/>
      <c r="N108" s="142"/>
      <c r="O108" s="141"/>
      <c r="P108" s="142"/>
      <c r="Q108" s="141"/>
      <c r="R108" s="142"/>
      <c r="S108" s="141"/>
      <c r="T108" s="142"/>
      <c r="U108" s="141"/>
      <c r="V108" s="141"/>
      <c r="W108" s="142"/>
    </row>
    <row r="109" spans="1:31" ht="18">
      <c r="A109" s="159" t="s">
        <v>259</v>
      </c>
      <c r="B109" s="129"/>
      <c r="C109" s="130"/>
      <c r="D109" s="131"/>
      <c r="E109" s="131"/>
      <c r="F109" s="104"/>
      <c r="G109" s="131"/>
      <c r="H109" s="104"/>
      <c r="I109" s="131"/>
      <c r="J109" s="104"/>
      <c r="K109" s="131"/>
      <c r="L109" s="104"/>
      <c r="M109" s="131"/>
      <c r="N109" s="104"/>
      <c r="O109" s="131"/>
      <c r="P109" s="104"/>
      <c r="Q109" s="131"/>
      <c r="R109" s="104"/>
      <c r="S109" s="131"/>
      <c r="T109" s="104"/>
      <c r="U109" s="131"/>
    </row>
    <row r="110" spans="1:31">
      <c r="A110" s="159"/>
      <c r="B110" s="129"/>
      <c r="C110" s="130"/>
      <c r="D110" s="131"/>
      <c r="E110" s="131"/>
      <c r="F110" s="104"/>
      <c r="G110" s="131"/>
      <c r="H110" s="104"/>
      <c r="I110" s="131"/>
      <c r="J110" s="104"/>
      <c r="K110" s="131"/>
      <c r="L110" s="104"/>
      <c r="M110" s="131"/>
      <c r="N110" s="104"/>
      <c r="O110" s="131"/>
      <c r="P110" s="104"/>
      <c r="Q110" s="131"/>
      <c r="R110" s="104"/>
      <c r="S110" s="131"/>
      <c r="T110" s="104"/>
      <c r="U110" s="131"/>
    </row>
    <row r="112" spans="1:31" ht="17.25" thickBot="1">
      <c r="A112" s="108" t="s">
        <v>320</v>
      </c>
      <c r="B112" s="143"/>
      <c r="C112" s="143"/>
      <c r="D112" s="143"/>
      <c r="E112" s="143"/>
      <c r="F112" s="145"/>
      <c r="G112" s="143"/>
      <c r="H112" s="145"/>
      <c r="I112" s="144"/>
      <c r="J112" s="28"/>
      <c r="K112" s="144"/>
      <c r="L112" s="145"/>
      <c r="M112" s="162"/>
      <c r="N112" s="145"/>
      <c r="O112" s="143"/>
      <c r="P112" s="145"/>
      <c r="Q112" s="143"/>
      <c r="R112" s="145"/>
      <c r="S112" s="143"/>
      <c r="T112" s="145"/>
      <c r="U112" s="143"/>
      <c r="V112" s="162"/>
      <c r="W112" s="145"/>
      <c r="X112" s="145"/>
      <c r="Y112" s="145"/>
    </row>
    <row r="113" spans="1:31" s="1" customFormat="1" ht="18">
      <c r="A113" s="109" t="s">
        <v>216</v>
      </c>
      <c r="B113" s="107" t="s">
        <v>62</v>
      </c>
      <c r="C113" s="107" t="s">
        <v>63</v>
      </c>
      <c r="D113" s="107" t="s">
        <v>64</v>
      </c>
      <c r="E113" s="107" t="s">
        <v>217</v>
      </c>
      <c r="F113" s="150"/>
      <c r="G113" s="107" t="s">
        <v>218</v>
      </c>
      <c r="H113" s="150"/>
      <c r="I113" s="146" t="s">
        <v>226</v>
      </c>
      <c r="J113" s="14"/>
      <c r="K113" s="105" t="s">
        <v>220</v>
      </c>
      <c r="L113" s="150"/>
      <c r="M113" s="107" t="s">
        <v>221</v>
      </c>
      <c r="N113" s="150"/>
      <c r="O113" s="107" t="s">
        <v>227</v>
      </c>
      <c r="P113" s="150"/>
      <c r="Q113" s="107" t="s">
        <v>73</v>
      </c>
      <c r="R113" s="150"/>
      <c r="S113" s="107" t="s">
        <v>72</v>
      </c>
      <c r="T113" s="150"/>
      <c r="U113" s="107" t="s">
        <v>65</v>
      </c>
      <c r="V113" s="105" t="s">
        <v>268</v>
      </c>
      <c r="W113" s="150"/>
      <c r="X113" s="107" t="s">
        <v>260</v>
      </c>
      <c r="Y113" s="150"/>
      <c r="Z113" s="107" t="s">
        <v>256</v>
      </c>
      <c r="AA113" s="150"/>
      <c r="AB113" s="146" t="s">
        <v>228</v>
      </c>
      <c r="AC113" s="150"/>
      <c r="AD113" s="107" t="s">
        <v>229</v>
      </c>
      <c r="AE113" s="150"/>
    </row>
    <row r="114" spans="1:31" ht="15" thickBot="1">
      <c r="A114" s="110"/>
      <c r="B114" s="106"/>
      <c r="C114" s="106"/>
      <c r="D114" s="106"/>
      <c r="E114" s="136" t="s">
        <v>152</v>
      </c>
      <c r="F114" s="136" t="s">
        <v>153</v>
      </c>
      <c r="G114" s="136" t="s">
        <v>152</v>
      </c>
      <c r="H114" s="136" t="s">
        <v>153</v>
      </c>
      <c r="I114" s="136" t="s">
        <v>152</v>
      </c>
      <c r="J114" s="136" t="s">
        <v>153</v>
      </c>
      <c r="K114" s="136" t="s">
        <v>152</v>
      </c>
      <c r="L114" s="136" t="s">
        <v>153</v>
      </c>
      <c r="M114" s="136" t="s">
        <v>152</v>
      </c>
      <c r="N114" s="136" t="s">
        <v>153</v>
      </c>
      <c r="O114" s="136" t="s">
        <v>152</v>
      </c>
      <c r="P114" s="136" t="s">
        <v>153</v>
      </c>
      <c r="Q114" s="136" t="s">
        <v>152</v>
      </c>
      <c r="R114" s="136" t="s">
        <v>153</v>
      </c>
      <c r="S114" s="136" t="s">
        <v>152</v>
      </c>
      <c r="T114" s="136" t="s">
        <v>153</v>
      </c>
      <c r="U114" s="136" t="s">
        <v>152</v>
      </c>
      <c r="V114" s="136" t="s">
        <v>152</v>
      </c>
      <c r="W114" s="136" t="s">
        <v>153</v>
      </c>
      <c r="X114" s="136" t="s">
        <v>152</v>
      </c>
      <c r="Y114" s="136" t="s">
        <v>153</v>
      </c>
      <c r="Z114" s="136" t="s">
        <v>257</v>
      </c>
      <c r="AA114" s="136" t="s">
        <v>258</v>
      </c>
      <c r="AB114" s="136" t="s">
        <v>152</v>
      </c>
      <c r="AC114" s="136" t="s">
        <v>153</v>
      </c>
      <c r="AD114" s="136" t="s">
        <v>152</v>
      </c>
      <c r="AE114" s="136" t="s">
        <v>153</v>
      </c>
    </row>
    <row r="115" spans="1:31">
      <c r="A115" s="108" t="s">
        <v>209</v>
      </c>
      <c r="B115" s="143">
        <v>1</v>
      </c>
      <c r="C115" s="143">
        <v>1100</v>
      </c>
      <c r="D115" s="20">
        <v>7.2825255798710984</v>
      </c>
      <c r="E115" s="105">
        <v>4.2839482328474032</v>
      </c>
      <c r="F115" s="97">
        <v>0.30842901275726631</v>
      </c>
      <c r="G115" s="105">
        <v>1.0937184338192631</v>
      </c>
      <c r="H115" s="97">
        <v>0.27163642674238059</v>
      </c>
      <c r="I115" s="105">
        <v>0.79661840318243415</v>
      </c>
      <c r="J115" s="97">
        <v>0.05</v>
      </c>
      <c r="K115" s="105">
        <v>53.518000000000001</v>
      </c>
      <c r="L115" s="97">
        <v>1.5522432985474093</v>
      </c>
      <c r="M115" s="105">
        <v>9.0619999999999994</v>
      </c>
      <c r="N115" s="97">
        <v>1.268100952216368</v>
      </c>
      <c r="O115" s="105">
        <v>12.492681304981199</v>
      </c>
      <c r="P115" s="97">
        <v>0.96967085886424265</v>
      </c>
      <c r="Q115" s="105">
        <v>8.2854962664892717</v>
      </c>
      <c r="R115" s="97">
        <v>2.3619483360141116</v>
      </c>
      <c r="S115" s="105">
        <v>1.5077770725101773</v>
      </c>
      <c r="T115" s="97">
        <v>0.44547034033933541</v>
      </c>
      <c r="U115" s="105">
        <v>0.37788581980962022</v>
      </c>
      <c r="V115" s="105">
        <v>10.640519432219675</v>
      </c>
      <c r="W115" s="97">
        <v>0.42591195542070093</v>
      </c>
      <c r="X115" s="20">
        <v>0.39357323268166794</v>
      </c>
      <c r="Y115" s="14">
        <v>2.5804348837824662E-2</v>
      </c>
      <c r="Z115" s="20">
        <v>2.266776305677662</v>
      </c>
      <c r="AA115" s="14">
        <v>0.13062915272763415</v>
      </c>
      <c r="AB115" s="105">
        <v>0.78921762351711644</v>
      </c>
      <c r="AC115" s="97">
        <v>0.05</v>
      </c>
      <c r="AD115" s="105">
        <v>12.609829704880299</v>
      </c>
      <c r="AE115" s="97">
        <v>0.9847750044653637</v>
      </c>
    </row>
    <row r="116" spans="1:31">
      <c r="A116" s="108" t="s">
        <v>210</v>
      </c>
      <c r="B116" s="143">
        <v>1</v>
      </c>
      <c r="C116" s="143">
        <v>1050</v>
      </c>
      <c r="D116" s="20">
        <v>7.5577221025582881</v>
      </c>
      <c r="E116" s="105">
        <v>4.0438000339573916</v>
      </c>
      <c r="F116" s="97">
        <v>0.30136443017709208</v>
      </c>
      <c r="G116" s="105">
        <v>0.91506663270927557</v>
      </c>
      <c r="H116" s="97">
        <v>0.25095524593963847</v>
      </c>
      <c r="I116" s="105">
        <v>0.81546859510050507</v>
      </c>
      <c r="J116" s="97">
        <v>0.05</v>
      </c>
      <c r="K116" s="105">
        <v>57.22</v>
      </c>
      <c r="L116" s="97">
        <v>1.4877766073739365</v>
      </c>
      <c r="M116" s="105">
        <v>8.5109999999999992</v>
      </c>
      <c r="N116" s="97">
        <v>1.3224569678932385</v>
      </c>
      <c r="O116" s="105">
        <v>14.150056758371081</v>
      </c>
      <c r="P116" s="97">
        <v>1.1168721139354221</v>
      </c>
      <c r="Q116" s="105">
        <v>9.3009620237174744</v>
      </c>
      <c r="R116" s="97">
        <v>2.9317303688585934</v>
      </c>
      <c r="S116" s="105">
        <v>1.5213541053375343</v>
      </c>
      <c r="T116" s="97">
        <v>0.49434791959198149</v>
      </c>
      <c r="U116" s="105">
        <v>0.36486818324321835</v>
      </c>
      <c r="V116" s="105">
        <v>12.099956595304993</v>
      </c>
      <c r="W116" s="97">
        <v>0.53768815989678387</v>
      </c>
      <c r="X116" s="20">
        <v>0.33055935353199833</v>
      </c>
      <c r="Y116" s="14">
        <v>1.3073050213994932E-2</v>
      </c>
      <c r="Z116" s="20">
        <v>2.3595485467653421</v>
      </c>
      <c r="AA116" s="14">
        <v>0.12683379878918538</v>
      </c>
      <c r="AB116" s="105">
        <v>0.80910410170375069</v>
      </c>
      <c r="AC116" s="97">
        <v>0.05</v>
      </c>
      <c r="AD116" s="105">
        <v>14.261362513233424</v>
      </c>
      <c r="AE116" s="97">
        <v>1.131009026693043</v>
      </c>
    </row>
    <row r="117" spans="1:31">
      <c r="A117" s="108" t="s">
        <v>211</v>
      </c>
      <c r="B117" s="143">
        <v>1</v>
      </c>
      <c r="C117" s="143">
        <v>1000</v>
      </c>
      <c r="D117" s="20">
        <v>7.8545340297686836</v>
      </c>
      <c r="E117" s="105">
        <v>3.4903341385385844</v>
      </c>
      <c r="F117" s="97">
        <v>0.25203113984723158</v>
      </c>
      <c r="G117" s="105">
        <v>0.69413644969670818</v>
      </c>
      <c r="H117" s="97">
        <v>0.21108155975839693</v>
      </c>
      <c r="I117" s="105">
        <v>0.83411606437185049</v>
      </c>
      <c r="J117" s="97">
        <v>0.05</v>
      </c>
      <c r="K117" s="105">
        <v>55.063000000000002</v>
      </c>
      <c r="L117" s="97">
        <v>1.5820353794765731</v>
      </c>
      <c r="M117" s="105">
        <v>7.9210000000000003</v>
      </c>
      <c r="N117" s="97">
        <v>1.2710410316458185</v>
      </c>
      <c r="O117" s="105">
        <v>15.775853489790832</v>
      </c>
      <c r="P117" s="97">
        <v>1.2260114013332</v>
      </c>
      <c r="Q117" s="105">
        <v>11.411301053936809</v>
      </c>
      <c r="R117" s="97">
        <v>3.9235807096036184</v>
      </c>
      <c r="S117" s="105">
        <v>1.3824763202043719</v>
      </c>
      <c r="T117" s="97">
        <v>0.4873314205745567</v>
      </c>
      <c r="U117" s="105">
        <v>0.30996429033328532</v>
      </c>
      <c r="V117" s="105">
        <v>13.733466277874177</v>
      </c>
      <c r="W117" s="97">
        <v>0.61290254472344463</v>
      </c>
      <c r="X117" s="20">
        <v>0.35467304600570188</v>
      </c>
      <c r="Y117" s="14">
        <v>5.8553889086811362E-2</v>
      </c>
      <c r="Z117" s="20">
        <v>2.5719467966527478</v>
      </c>
      <c r="AA117" s="14">
        <v>0.26870840078391428</v>
      </c>
      <c r="AB117" s="105">
        <v>0.82550864343893271</v>
      </c>
      <c r="AC117" s="97">
        <v>0.05</v>
      </c>
      <c r="AD117" s="105">
        <v>15.940345300557336</v>
      </c>
      <c r="AE117" s="97">
        <v>1.2464957504560861</v>
      </c>
    </row>
    <row r="118" spans="1:31">
      <c r="A118" s="108" t="s">
        <v>214</v>
      </c>
      <c r="B118" s="143">
        <v>1</v>
      </c>
      <c r="C118" s="143">
        <v>1000</v>
      </c>
      <c r="D118" s="20">
        <v>7.8545340297686836</v>
      </c>
      <c r="E118" s="105">
        <v>2.0406232456825131</v>
      </c>
      <c r="F118" s="97">
        <v>0.15710975827262535</v>
      </c>
      <c r="G118" s="105">
        <v>0.40582675431748633</v>
      </c>
      <c r="H118" s="97">
        <v>0.12388403904938575</v>
      </c>
      <c r="I118" s="105">
        <v>0.83411606437185049</v>
      </c>
      <c r="J118" s="97">
        <v>0.05</v>
      </c>
      <c r="K118" s="105">
        <v>34.612000000000002</v>
      </c>
      <c r="L118" s="97">
        <v>0.91071709595034334</v>
      </c>
      <c r="M118" s="105">
        <v>7.9340000000000002</v>
      </c>
      <c r="N118" s="97">
        <v>0.86154755390902094</v>
      </c>
      <c r="O118" s="105">
        <v>16.961484719548789</v>
      </c>
      <c r="P118" s="97">
        <v>1.3800390655201615</v>
      </c>
      <c r="Q118" s="105">
        <v>19.550214261608474</v>
      </c>
      <c r="R118" s="97">
        <v>6.3343103618459073</v>
      </c>
      <c r="S118" s="105">
        <v>0.86758561786490107</v>
      </c>
      <c r="T118" s="97">
        <v>0.2898272465066975</v>
      </c>
      <c r="U118" s="105">
        <v>0.11415177267519905</v>
      </c>
      <c r="V118" s="105">
        <v>15.972680265839745</v>
      </c>
      <c r="W118" s="97">
        <v>0.78744667136296576</v>
      </c>
      <c r="X118" s="20">
        <v>0.18287640836327038</v>
      </c>
      <c r="Y118" s="14">
        <v>3.2485231933528598E-2</v>
      </c>
      <c r="Z118" s="20">
        <v>6.2879443848317758</v>
      </c>
      <c r="AA118" s="14">
        <v>0.1880018724993506</v>
      </c>
      <c r="AB118" s="105">
        <v>0.81922746864547591</v>
      </c>
      <c r="AC118" s="97">
        <v>0.05</v>
      </c>
      <c r="AD118" s="105">
        <v>17.269741825876025</v>
      </c>
      <c r="AE118" s="97">
        <v>1.4190378460209336</v>
      </c>
    </row>
    <row r="119" spans="1:31">
      <c r="A119" s="112"/>
      <c r="B119" s="105"/>
      <c r="C119" s="105"/>
      <c r="D119" s="132"/>
      <c r="E119" s="105"/>
      <c r="F119" s="97"/>
      <c r="G119" s="105"/>
      <c r="H119" s="97"/>
      <c r="I119" s="105"/>
      <c r="J119" s="97"/>
      <c r="K119" s="105"/>
      <c r="L119" s="97"/>
      <c r="M119" s="105"/>
      <c r="N119" s="97"/>
      <c r="O119" s="105"/>
      <c r="P119" s="97"/>
      <c r="Q119" s="105"/>
      <c r="R119" s="97"/>
      <c r="S119" s="105"/>
      <c r="T119" s="97"/>
      <c r="U119" s="105"/>
      <c r="V119" s="97"/>
      <c r="W119" s="97"/>
      <c r="X119" s="105"/>
      <c r="Y119" s="97"/>
      <c r="Z119" s="116"/>
      <c r="AA119" s="32"/>
    </row>
    <row r="120" spans="1:31">
      <c r="A120" s="114" t="s">
        <v>323</v>
      </c>
      <c r="B120" s="115">
        <v>1.5</v>
      </c>
      <c r="C120" s="115">
        <v>1150</v>
      </c>
      <c r="D120" s="116">
        <v>7.0266661982222534</v>
      </c>
      <c r="E120" s="116">
        <v>4.5662523990863431</v>
      </c>
      <c r="F120" s="32">
        <v>0.28675132592967262</v>
      </c>
      <c r="G120" s="116">
        <v>1.240281931731382</v>
      </c>
      <c r="H120" s="32">
        <v>0.26930632921374026</v>
      </c>
      <c r="I120" s="116"/>
      <c r="J120" s="32"/>
      <c r="K120" s="116">
        <v>41.591150161250297</v>
      </c>
      <c r="L120" s="32">
        <v>1.2391211030671228</v>
      </c>
      <c r="M120" s="116">
        <v>7.1027340856439594</v>
      </c>
      <c r="N120" s="32">
        <v>0.26769488843321138</v>
      </c>
      <c r="O120" s="116">
        <v>9.1083774014708929</v>
      </c>
      <c r="P120" s="32">
        <f t="shared" ref="P120:P136" si="9">((L120/E120)^2+(K120*F120/E120^2)^2)^0.5</f>
        <v>0.63309451629118507</v>
      </c>
      <c r="Q120" s="116">
        <v>5.7267093101395403</v>
      </c>
      <c r="R120" s="32">
        <f t="shared" ref="R120:R136" si="10">((N120/G120)^2+(M120*H120/G120^2)^2)^0.5</f>
        <v>1.2620511950101234</v>
      </c>
      <c r="S120" s="116">
        <v>1.5905080750901521</v>
      </c>
      <c r="T120" s="32">
        <f>((P120/Q120)^2+(O120*R120/Q120^2)^2)^0.5</f>
        <v>0.36753633156955401</v>
      </c>
      <c r="U120" s="116">
        <v>0.36385507012429841</v>
      </c>
      <c r="V120" s="116">
        <v>8.3243973820874011</v>
      </c>
      <c r="W120" s="32">
        <v>0.34479665393104081</v>
      </c>
      <c r="X120" s="116">
        <v>9.341264723925006</v>
      </c>
      <c r="Y120" s="32">
        <v>1.3324009122920644</v>
      </c>
      <c r="Z120" s="116">
        <v>2.4818589317092314</v>
      </c>
      <c r="AA120" s="32">
        <v>9.4993038895865523E-2</v>
      </c>
    </row>
    <row r="121" spans="1:31">
      <c r="A121" s="114" t="s">
        <v>324</v>
      </c>
      <c r="B121" s="115">
        <v>1.5</v>
      </c>
      <c r="C121" s="115">
        <v>1220</v>
      </c>
      <c r="D121" s="116">
        <v>6.6972507785554027</v>
      </c>
      <c r="E121" s="116">
        <v>6.1777957167848445</v>
      </c>
      <c r="F121" s="32">
        <v>0.38006828370188589</v>
      </c>
      <c r="G121" s="116">
        <v>1.9421838548936401</v>
      </c>
      <c r="H121" s="32">
        <v>0.37571851135000917</v>
      </c>
      <c r="I121" s="116"/>
      <c r="J121" s="32"/>
      <c r="K121" s="116">
        <v>41.31878534544262</v>
      </c>
      <c r="L121" s="32">
        <v>1.9006383025579014</v>
      </c>
      <c r="M121" s="116">
        <v>5.3326765224349781</v>
      </c>
      <c r="N121" s="32">
        <v>0.37855046277731164</v>
      </c>
      <c r="O121" s="116">
        <v>6.6882731705065925</v>
      </c>
      <c r="P121" s="32">
        <f t="shared" si="9"/>
        <v>0.51377335792205492</v>
      </c>
      <c r="Q121" s="116">
        <v>2.7457114881263451</v>
      </c>
      <c r="R121" s="32">
        <f t="shared" si="10"/>
        <v>0.56579418786369118</v>
      </c>
      <c r="S121" s="116">
        <v>2.435898017482756</v>
      </c>
      <c r="T121" s="32">
        <f>((P121/Q121)^2+(O121*R121/Q121^2)^2)^0.5</f>
        <v>0.53569553733625919</v>
      </c>
      <c r="U121" s="116">
        <v>0.62101604253927789</v>
      </c>
      <c r="V121" s="116">
        <v>5.6676152772964379</v>
      </c>
      <c r="W121" s="32">
        <v>0.29353891749785482</v>
      </c>
      <c r="X121" s="116">
        <v>7.3720964409633796</v>
      </c>
      <c r="Y121" s="32">
        <v>0.8645789958713469</v>
      </c>
      <c r="Z121" s="116">
        <v>1.7891750269900206</v>
      </c>
      <c r="AA121" s="32">
        <v>8.9558035748835765E-2</v>
      </c>
    </row>
    <row r="122" spans="1:31">
      <c r="A122" s="114" t="s">
        <v>336</v>
      </c>
      <c r="B122" s="115">
        <v>1.5</v>
      </c>
      <c r="C122" s="115">
        <v>1250</v>
      </c>
      <c r="D122" s="116">
        <v>6.5653415618947575</v>
      </c>
      <c r="E122" s="116">
        <v>6.5522457552995474</v>
      </c>
      <c r="F122" s="32">
        <v>0.41490795346327386</v>
      </c>
      <c r="G122" s="116">
        <v>2.1850697293213179</v>
      </c>
      <c r="H122" s="32">
        <v>0.40560487734495981</v>
      </c>
      <c r="I122" s="116"/>
      <c r="J122" s="32"/>
      <c r="K122" s="116">
        <v>37.950711708686875</v>
      </c>
      <c r="L122" s="32">
        <v>0.5134328574327266</v>
      </c>
      <c r="M122" s="116">
        <v>4.9161094621818178</v>
      </c>
      <c r="N122" s="32">
        <v>0.1857966204355157</v>
      </c>
      <c r="O122" s="116">
        <v>5.7920159172893984</v>
      </c>
      <c r="P122" s="32">
        <f t="shared" si="9"/>
        <v>0.37504527914397323</v>
      </c>
      <c r="Q122" s="116">
        <v>2.2498638813273755</v>
      </c>
      <c r="R122" s="32">
        <f t="shared" si="10"/>
        <v>0.4262005108890809</v>
      </c>
      <c r="S122" s="116">
        <v>2.5743850396283632</v>
      </c>
      <c r="T122" s="32">
        <f t="shared" ref="T122:T138" si="11">((P122/Q122)^2+(O122*R122/Q122^2)^2)^0.5</f>
        <v>0.51537904133385026</v>
      </c>
      <c r="U122" s="116">
        <v>0.77068743765483028</v>
      </c>
      <c r="V122" s="116">
        <v>4.8343616075947935</v>
      </c>
      <c r="W122" s="32">
        <v>0.10311704361183438</v>
      </c>
      <c r="X122" s="116">
        <v>17.805724268807676</v>
      </c>
      <c r="Y122" s="32">
        <v>2.5184694064493636</v>
      </c>
      <c r="Z122" s="116">
        <v>1.5347587493755697</v>
      </c>
      <c r="AA122" s="32">
        <v>2.3104448131845534E-2</v>
      </c>
    </row>
    <row r="123" spans="1:31">
      <c r="A123" s="114" t="s">
        <v>337</v>
      </c>
      <c r="B123" s="115">
        <v>1.5</v>
      </c>
      <c r="C123" s="115">
        <v>1300</v>
      </c>
      <c r="D123" s="116">
        <v>6.3566729173950351</v>
      </c>
      <c r="E123" s="116">
        <v>8.1128852440262733</v>
      </c>
      <c r="F123" s="32">
        <v>0.53001653249248382</v>
      </c>
      <c r="G123" s="116">
        <v>2.9717782803763502</v>
      </c>
      <c r="H123" s="32">
        <v>0.51641255994924229</v>
      </c>
      <c r="I123" s="116"/>
      <c r="J123" s="32"/>
      <c r="K123" s="116">
        <v>42.308096392637914</v>
      </c>
      <c r="L123" s="32">
        <v>0.24658281192941245</v>
      </c>
      <c r="M123" s="116">
        <v>6.2387132466258732</v>
      </c>
      <c r="N123" s="32">
        <v>0.2174672880451789</v>
      </c>
      <c r="O123" s="116">
        <v>5.2149260244732858</v>
      </c>
      <c r="P123" s="32">
        <f t="shared" si="9"/>
        <v>0.34204530808038464</v>
      </c>
      <c r="Q123" s="116">
        <v>2.0993198879681514</v>
      </c>
      <c r="R123" s="32">
        <f t="shared" si="10"/>
        <v>0.37207062367037358</v>
      </c>
      <c r="S123" s="116">
        <v>2.4841026155002068</v>
      </c>
      <c r="T123" s="32">
        <f t="shared" si="11"/>
        <v>0.46944844553864895</v>
      </c>
      <c r="U123" s="116">
        <v>0.82425752814751974</v>
      </c>
      <c r="V123" s="116">
        <v>4.3136749120907192</v>
      </c>
      <c r="W123" s="32">
        <v>7.8315157619712972E-2</v>
      </c>
      <c r="X123" s="116">
        <v>29.37222655480884</v>
      </c>
      <c r="Y123" s="32">
        <v>1.2426051448417155</v>
      </c>
      <c r="Z123" s="116">
        <v>1.3462394129815385</v>
      </c>
      <c r="AA123" s="32">
        <v>4.4687974152501947E-2</v>
      </c>
    </row>
    <row r="124" spans="1:31">
      <c r="A124" s="114" t="s">
        <v>337</v>
      </c>
      <c r="B124" s="115">
        <v>1.5</v>
      </c>
      <c r="C124" s="115">
        <v>1300</v>
      </c>
      <c r="D124" s="116">
        <v>6.3566729173950351</v>
      </c>
      <c r="E124" s="116">
        <v>8.1128852440262733</v>
      </c>
      <c r="F124" s="32">
        <v>0.53001653249248382</v>
      </c>
      <c r="G124" s="116">
        <v>2.9717782803763542</v>
      </c>
      <c r="H124" s="32">
        <v>0.51641255994924229</v>
      </c>
      <c r="I124" s="116"/>
      <c r="J124" s="32"/>
      <c r="K124" s="116">
        <v>45.609392513460392</v>
      </c>
      <c r="L124" s="32">
        <v>0.460442721275378</v>
      </c>
      <c r="M124" s="116">
        <v>6.3671181664570744</v>
      </c>
      <c r="N124" s="32">
        <v>0.20425253744941615</v>
      </c>
      <c r="O124" s="116">
        <v>5.6218461301475653</v>
      </c>
      <c r="P124" s="32">
        <f t="shared" si="9"/>
        <v>0.37163562333377953</v>
      </c>
      <c r="Q124" s="116">
        <v>2.1425279969576749</v>
      </c>
      <c r="R124" s="32">
        <f t="shared" si="10"/>
        <v>0.37860276504238749</v>
      </c>
      <c r="S124" s="116">
        <v>2.6239312336316805</v>
      </c>
      <c r="T124" s="32">
        <f t="shared" si="11"/>
        <v>0.49505331172902101</v>
      </c>
      <c r="U124" s="116">
        <v>0.82425752814751974</v>
      </c>
      <c r="V124" s="116">
        <v>4.5311241838839331</v>
      </c>
      <c r="W124" s="32">
        <v>7.2552202546649347E-2</v>
      </c>
      <c r="X124" s="116">
        <v>20.658423511841828</v>
      </c>
      <c r="Y124" s="32">
        <v>1.1402133050109149</v>
      </c>
      <c r="Z124" s="116">
        <v>1.3234456110222084</v>
      </c>
      <c r="AA124" s="32">
        <v>4.0768645156700783E-2</v>
      </c>
    </row>
    <row r="125" spans="1:31">
      <c r="A125" s="114" t="s">
        <v>338</v>
      </c>
      <c r="B125" s="115">
        <v>1.5</v>
      </c>
      <c r="C125" s="115">
        <v>1400</v>
      </c>
      <c r="D125" s="116">
        <v>5.9767504407853451</v>
      </c>
      <c r="E125" s="116">
        <v>7.8362269157731852</v>
      </c>
      <c r="F125" s="32">
        <v>0.53043531327040727</v>
      </c>
      <c r="G125" s="116">
        <v>3.4118124424708003</v>
      </c>
      <c r="H125" s="32">
        <v>0.52491812446930219</v>
      </c>
      <c r="I125" s="116"/>
      <c r="J125" s="32"/>
      <c r="K125" s="116">
        <v>37.773423551715652</v>
      </c>
      <c r="L125" s="32">
        <v>0.83295065242228172</v>
      </c>
      <c r="M125" s="116">
        <v>4.5228076923447906</v>
      </c>
      <c r="N125" s="32">
        <v>0.33327612960917424</v>
      </c>
      <c r="O125" s="116">
        <v>4.8203585676779275</v>
      </c>
      <c r="P125" s="32">
        <f t="shared" si="9"/>
        <v>0.34316796932328969</v>
      </c>
      <c r="Q125" s="116">
        <v>1.3256319825920497</v>
      </c>
      <c r="R125" s="32">
        <f t="shared" si="10"/>
        <v>0.22613859213074175</v>
      </c>
      <c r="S125" s="116">
        <v>3.6362720807720175</v>
      </c>
      <c r="T125" s="32">
        <f t="shared" si="11"/>
        <v>0.67215888285508218</v>
      </c>
      <c r="U125" s="116">
        <v>0.93483130476400511</v>
      </c>
      <c r="V125" s="116">
        <v>6.3135369429419574</v>
      </c>
      <c r="W125" s="32">
        <v>0.32745934812888705</v>
      </c>
      <c r="X125" s="116">
        <v>31.770735512147844</v>
      </c>
      <c r="Y125" s="32">
        <v>2.5540809119055465</v>
      </c>
      <c r="Z125" s="116">
        <v>1.0896283380491489</v>
      </c>
      <c r="AA125" s="32">
        <v>3.0697169758837659E-2</v>
      </c>
    </row>
    <row r="126" spans="1:31">
      <c r="A126" s="114" t="s">
        <v>326</v>
      </c>
      <c r="B126" s="115">
        <v>2.5</v>
      </c>
      <c r="C126" s="115">
        <v>1150</v>
      </c>
      <c r="D126" s="116">
        <v>7.0266661982222534</v>
      </c>
      <c r="E126" s="116">
        <v>5.1068188160989605</v>
      </c>
      <c r="F126" s="32">
        <v>0.37287995020675474</v>
      </c>
      <c r="G126" s="116">
        <v>1.5048630655109356</v>
      </c>
      <c r="H126" s="32">
        <v>0.31302577048884223</v>
      </c>
      <c r="I126" s="116"/>
      <c r="J126" s="32"/>
      <c r="K126" s="116">
        <v>35.048408749155143</v>
      </c>
      <c r="L126" s="32">
        <v>0.2985112329826819</v>
      </c>
      <c r="M126" s="116">
        <v>5.8398487924270386</v>
      </c>
      <c r="N126" s="32">
        <v>0.14604276662708665</v>
      </c>
      <c r="O126" s="116">
        <v>6.8630609409260801</v>
      </c>
      <c r="P126" s="32">
        <f t="shared" si="9"/>
        <v>0.50451157943857761</v>
      </c>
      <c r="Q126" s="116">
        <v>3.8806512873277779</v>
      </c>
      <c r="R126" s="32">
        <f t="shared" si="10"/>
        <v>0.81302505080633736</v>
      </c>
      <c r="S126" s="116">
        <v>1.7685332777354479</v>
      </c>
      <c r="T126" s="32">
        <f t="shared" si="11"/>
        <v>0.39266707975342857</v>
      </c>
      <c r="U126" s="116">
        <v>0.47145989552315992</v>
      </c>
      <c r="V126" s="116">
        <v>4.8573021785265711</v>
      </c>
      <c r="W126" s="32">
        <v>0.25321635008420912</v>
      </c>
      <c r="X126" s="116">
        <v>9.6384056023513676</v>
      </c>
      <c r="Y126" s="32">
        <v>0.8959940385377998</v>
      </c>
      <c r="Z126" s="116">
        <v>2.2273063628346397</v>
      </c>
      <c r="AA126" s="32">
        <v>0.19228309980696001</v>
      </c>
    </row>
    <row r="127" spans="1:31">
      <c r="A127" s="114" t="s">
        <v>327</v>
      </c>
      <c r="B127" s="115">
        <v>2.5</v>
      </c>
      <c r="C127" s="115">
        <v>1220</v>
      </c>
      <c r="D127" s="116">
        <v>6.6972507785554027</v>
      </c>
      <c r="E127" s="116">
        <v>6.2020134922584864</v>
      </c>
      <c r="F127" s="32">
        <v>0.48016545107949044</v>
      </c>
      <c r="G127" s="116">
        <v>2.1145211903006955</v>
      </c>
      <c r="H127" s="32">
        <v>0.39989951393231576</v>
      </c>
      <c r="I127" s="116"/>
      <c r="J127" s="32"/>
      <c r="K127" s="116">
        <v>35.602503725261244</v>
      </c>
      <c r="L127" s="32">
        <v>0.83243781905103043</v>
      </c>
      <c r="M127" s="116">
        <v>7.095564829083064</v>
      </c>
      <c r="N127" s="32">
        <v>0.25956548531521351</v>
      </c>
      <c r="O127" s="116">
        <v>5.7404750521264116</v>
      </c>
      <c r="P127" s="32">
        <f t="shared" si="9"/>
        <v>0.46425813406278493</v>
      </c>
      <c r="Q127" s="116">
        <v>3.3556366621580365</v>
      </c>
      <c r="R127" s="32">
        <f t="shared" si="10"/>
        <v>0.64638305687246678</v>
      </c>
      <c r="S127" s="116">
        <v>1.7106962493474089</v>
      </c>
      <c r="T127" s="32">
        <f t="shared" si="11"/>
        <v>0.35739013764415856</v>
      </c>
      <c r="U127" s="116">
        <v>0.55381791234242339</v>
      </c>
      <c r="V127" s="116">
        <v>4.4897356746039545</v>
      </c>
      <c r="W127" s="32">
        <v>0.18137665957440849</v>
      </c>
      <c r="X127" s="116">
        <v>10.47663680687096</v>
      </c>
      <c r="Y127" s="32">
        <v>3.6988860317619507</v>
      </c>
      <c r="Z127" s="116">
        <v>1.9481503804611469</v>
      </c>
      <c r="AA127" s="32">
        <v>0.17265516073476017</v>
      </c>
    </row>
    <row r="128" spans="1:31">
      <c r="A128" s="114" t="s">
        <v>330</v>
      </c>
      <c r="B128" s="115">
        <v>2.5</v>
      </c>
      <c r="C128" s="115">
        <v>1280</v>
      </c>
      <c r="D128" s="116">
        <v>6.4385281524643458</v>
      </c>
      <c r="E128" s="116">
        <v>6.7957285596477481</v>
      </c>
      <c r="F128" s="32">
        <v>0.47650185273783913</v>
      </c>
      <c r="G128" s="116">
        <v>2.6010207669052607</v>
      </c>
      <c r="H128" s="32">
        <v>0.44348530697610722</v>
      </c>
      <c r="I128" s="116"/>
      <c r="J128" s="32"/>
      <c r="K128" s="116">
        <v>34.982976685506515</v>
      </c>
      <c r="L128" s="32">
        <v>0.55984766269042929</v>
      </c>
      <c r="M128" s="116">
        <v>5.9823209830441444</v>
      </c>
      <c r="N128" s="32">
        <v>0.20226131308495224</v>
      </c>
      <c r="O128" s="116">
        <v>5.1477889939912247</v>
      </c>
      <c r="P128" s="32">
        <f t="shared" si="9"/>
        <v>0.37023384536623277</v>
      </c>
      <c r="Q128" s="116">
        <v>2.2999897037200565</v>
      </c>
      <c r="R128" s="32">
        <f t="shared" si="10"/>
        <v>0.39979373659957179</v>
      </c>
      <c r="S128" s="116">
        <v>2.2381791473522998</v>
      </c>
      <c r="T128" s="32">
        <f t="shared" si="11"/>
        <v>0.42103626784762271</v>
      </c>
      <c r="U128" s="116">
        <v>0.72650195154929609</v>
      </c>
      <c r="V128" s="116">
        <v>4.2980660224573546</v>
      </c>
      <c r="W128" s="32">
        <v>0.1535613544509051</v>
      </c>
      <c r="X128" s="116">
        <v>2.1870174354989862</v>
      </c>
      <c r="Y128" s="32">
        <v>0.71447330861853642</v>
      </c>
      <c r="Z128" s="116">
        <v>1.5348069634052264</v>
      </c>
      <c r="AA128" s="32">
        <v>0.1301459600761605</v>
      </c>
    </row>
    <row r="129" spans="1:29">
      <c r="A129" s="114" t="s">
        <v>331</v>
      </c>
      <c r="B129" s="115">
        <v>2.5</v>
      </c>
      <c r="C129" s="115">
        <v>1280</v>
      </c>
      <c r="D129" s="116">
        <v>6.4385281524643458</v>
      </c>
      <c r="E129" s="116">
        <v>7.8984827963668112</v>
      </c>
      <c r="F129" s="32">
        <v>0.51736486067870213</v>
      </c>
      <c r="G129" s="116">
        <v>3.0230927559971441</v>
      </c>
      <c r="H129" s="32">
        <v>0.50855263085657898</v>
      </c>
      <c r="I129" s="116"/>
      <c r="J129" s="32"/>
      <c r="K129" s="116">
        <v>44.559058478834146</v>
      </c>
      <c r="L129" s="32">
        <v>0.61433013649847801</v>
      </c>
      <c r="M129" s="116">
        <v>9.3412223690492819</v>
      </c>
      <c r="N129" s="32">
        <v>0.29176807705186475</v>
      </c>
      <c r="O129" s="116">
        <v>5.6414705998132542</v>
      </c>
      <c r="P129" s="32">
        <f t="shared" si="9"/>
        <v>0.37762320485378453</v>
      </c>
      <c r="Q129" s="116">
        <v>3.0899555928339852</v>
      </c>
      <c r="R129" s="32">
        <f t="shared" si="10"/>
        <v>0.52868451104211533</v>
      </c>
      <c r="S129" s="116">
        <v>1.8257448789544319</v>
      </c>
      <c r="T129" s="32">
        <f t="shared" si="11"/>
        <v>0.33543565006323245</v>
      </c>
      <c r="U129" s="116">
        <v>0.67471794304408217</v>
      </c>
      <c r="V129" s="116">
        <v>4.8801525810011759</v>
      </c>
      <c r="W129" s="32">
        <v>9.8883512877834923E-2</v>
      </c>
      <c r="X129" s="116">
        <v>14.11675610601789</v>
      </c>
      <c r="Y129" s="32">
        <v>2.0350841916240716</v>
      </c>
      <c r="Z129" s="116">
        <v>1.4782789628129667</v>
      </c>
      <c r="AA129" s="32">
        <v>5.8916666738324859E-2</v>
      </c>
    </row>
    <row r="130" spans="1:29">
      <c r="A130" s="114" t="s">
        <v>332</v>
      </c>
      <c r="B130" s="115">
        <v>2.5</v>
      </c>
      <c r="C130" s="115">
        <v>1300</v>
      </c>
      <c r="D130" s="116">
        <v>6.3566729173950351</v>
      </c>
      <c r="E130" s="116">
        <v>7.922555041628728</v>
      </c>
      <c r="F130" s="32">
        <v>0.54060914674161842</v>
      </c>
      <c r="G130" s="116">
        <v>3.1460081548418359</v>
      </c>
      <c r="H130" s="32">
        <v>0.51913979912455577</v>
      </c>
      <c r="I130" s="116"/>
      <c r="J130" s="32"/>
      <c r="K130" s="116">
        <v>41.748819016522319</v>
      </c>
      <c r="L130" s="32">
        <v>0.87586458191827443</v>
      </c>
      <c r="M130" s="116">
        <v>5.8007628851299229</v>
      </c>
      <c r="N130" s="32">
        <v>0.20163758422396791</v>
      </c>
      <c r="O130" s="116">
        <v>5.2696155214012306</v>
      </c>
      <c r="P130" s="32">
        <f t="shared" si="9"/>
        <v>0.37619239287322509</v>
      </c>
      <c r="Q130" s="116">
        <v>1.8438486487081447</v>
      </c>
      <c r="R130" s="32">
        <f t="shared" si="10"/>
        <v>0.31094077298786488</v>
      </c>
      <c r="S130" s="116">
        <v>2.8579436414660608</v>
      </c>
      <c r="T130" s="32">
        <f t="shared" si="11"/>
        <v>0.52336089559773091</v>
      </c>
      <c r="U130" s="116">
        <v>1.0074308188668235</v>
      </c>
      <c r="V130" s="116">
        <v>4.2208448110665318</v>
      </c>
      <c r="W130" s="32">
        <v>0.13889291664881459</v>
      </c>
      <c r="X130" s="116">
        <v>9.3490092604446779</v>
      </c>
      <c r="Y130" s="32">
        <v>2.8745201079891416</v>
      </c>
      <c r="Z130" s="116">
        <v>1.1449059531646764</v>
      </c>
      <c r="AA130" s="32">
        <v>3.7254236330276302E-2</v>
      </c>
    </row>
    <row r="131" spans="1:29">
      <c r="A131" s="114" t="s">
        <v>333</v>
      </c>
      <c r="B131" s="115">
        <v>2.5</v>
      </c>
      <c r="C131" s="115">
        <v>1350</v>
      </c>
      <c r="D131" s="116">
        <v>6.160860056063826</v>
      </c>
      <c r="E131" s="116">
        <v>8.0096761550755762</v>
      </c>
      <c r="F131" s="32">
        <v>0.66254596963932944</v>
      </c>
      <c r="G131" s="116">
        <v>3.4749581270986507</v>
      </c>
      <c r="H131" s="32">
        <v>0.56661077415417305</v>
      </c>
      <c r="I131" s="116"/>
      <c r="J131" s="32"/>
      <c r="K131" s="116">
        <v>39.417010807244182</v>
      </c>
      <c r="L131" s="32">
        <v>0.4877577704781329</v>
      </c>
      <c r="M131" s="116">
        <v>5.8548569401469059</v>
      </c>
      <c r="N131" s="32">
        <v>0.206513639851096</v>
      </c>
      <c r="O131" s="116">
        <v>4.9211740954428462</v>
      </c>
      <c r="P131" s="32">
        <f t="shared" si="9"/>
        <v>0.41160034422956121</v>
      </c>
      <c r="Q131" s="116">
        <v>1.6848712203146188</v>
      </c>
      <c r="R131" s="32">
        <f t="shared" si="10"/>
        <v>0.2810817648008832</v>
      </c>
      <c r="S131" s="116">
        <v>2.9208013265986628</v>
      </c>
      <c r="T131" s="32">
        <f t="shared" si="11"/>
        <v>0.54507679827779731</v>
      </c>
      <c r="U131" s="116">
        <v>1.0539237952350273</v>
      </c>
      <c r="V131" s="116">
        <v>3.8685376431312593</v>
      </c>
      <c r="W131" s="32">
        <v>0.21593236308527691</v>
      </c>
      <c r="X131" s="116">
        <v>7.2598460671621678</v>
      </c>
      <c r="Y131" s="32">
        <v>1.8586002300972633</v>
      </c>
      <c r="Z131" s="116">
        <v>1.1556776117972616</v>
      </c>
      <c r="AA131" s="32">
        <v>6.6315995082406154E-2</v>
      </c>
    </row>
    <row r="132" spans="1:29">
      <c r="A132" s="114" t="s">
        <v>334</v>
      </c>
      <c r="B132" s="115">
        <v>2.5</v>
      </c>
      <c r="C132" s="115">
        <v>1420</v>
      </c>
      <c r="D132" s="116">
        <v>5.9061512565336791</v>
      </c>
      <c r="E132" s="116">
        <v>8.2898247103166138</v>
      </c>
      <c r="F132" s="32">
        <v>0.65842263533002421</v>
      </c>
      <c r="G132" s="116">
        <v>4.0394434750007617</v>
      </c>
      <c r="H132" s="32">
        <v>0.60066531787905897</v>
      </c>
      <c r="I132" s="116"/>
      <c r="J132" s="32"/>
      <c r="K132" s="116">
        <v>33.602284709265525</v>
      </c>
      <c r="L132" s="32">
        <v>0.94410207484027997</v>
      </c>
      <c r="M132" s="116">
        <v>4.9250270949943618</v>
      </c>
      <c r="N132" s="32">
        <v>0.26937301943516706</v>
      </c>
      <c r="O132" s="116">
        <v>4.0534373021721173</v>
      </c>
      <c r="P132" s="32">
        <f t="shared" si="9"/>
        <v>0.34149577230361783</v>
      </c>
      <c r="Q132" s="116">
        <v>1.2192340666416801</v>
      </c>
      <c r="R132" s="32">
        <f t="shared" si="10"/>
        <v>0.19317534972280581</v>
      </c>
      <c r="S132" s="116">
        <v>3.3245768085673029</v>
      </c>
      <c r="T132" s="32">
        <f t="shared" si="11"/>
        <v>0.59658332124766411</v>
      </c>
      <c r="U132" s="116">
        <v>1.0565614244463939</v>
      </c>
      <c r="V132" s="116">
        <v>3.0579312729290375</v>
      </c>
      <c r="W132" s="32">
        <v>0.16087838661804146</v>
      </c>
      <c r="X132" s="116">
        <v>5.4824827368514173</v>
      </c>
      <c r="Y132" s="32">
        <v>1.2282904343797756</v>
      </c>
      <c r="Z132" s="116">
        <v>1.2278497429746158</v>
      </c>
      <c r="AA132" s="32">
        <v>6.7278913980872851E-2</v>
      </c>
    </row>
    <row r="133" spans="1:29">
      <c r="A133" s="114" t="s">
        <v>67</v>
      </c>
      <c r="B133" s="115">
        <v>1.5</v>
      </c>
      <c r="C133" s="115">
        <v>1320</v>
      </c>
      <c r="D133" s="116">
        <v>6.2768728619401815</v>
      </c>
      <c r="E133" s="116">
        <v>9.3072705428741038</v>
      </c>
      <c r="F133" s="32">
        <v>0.61586800155672827</v>
      </c>
      <c r="G133" s="116">
        <v>3.7134565114133053</v>
      </c>
      <c r="H133" s="32">
        <v>0.60675096007058837</v>
      </c>
      <c r="I133" s="116"/>
      <c r="J133" s="32"/>
      <c r="K133" s="116">
        <v>49.046356952840341</v>
      </c>
      <c r="L133" s="32">
        <v>0.52555742732803834</v>
      </c>
      <c r="M133" s="116">
        <v>5.0482787424436939</v>
      </c>
      <c r="N133" s="32">
        <v>0.31725656255520795</v>
      </c>
      <c r="O133" s="116">
        <v>5.2696820971204659</v>
      </c>
      <c r="P133" s="32">
        <f t="shared" si="9"/>
        <v>0.35324072515735488</v>
      </c>
      <c r="Q133" s="116">
        <v>1.3594554633743019</v>
      </c>
      <c r="R133" s="32">
        <f t="shared" si="10"/>
        <v>0.23798836377693347</v>
      </c>
      <c r="S133" s="116">
        <v>3.8763183047134162</v>
      </c>
      <c r="T133" s="32">
        <f t="shared" si="11"/>
        <v>0.7266408344196581</v>
      </c>
      <c r="U133" s="116">
        <v>0.89862683436469659</v>
      </c>
      <c r="V133" s="32"/>
      <c r="W133" s="32"/>
      <c r="X133" s="116">
        <v>22.372435245558414</v>
      </c>
      <c r="Y133" s="32"/>
      <c r="Z133" s="116">
        <v>1.3240556660039762</v>
      </c>
    </row>
    <row r="134" spans="1:29">
      <c r="A134" s="114" t="s">
        <v>67</v>
      </c>
      <c r="B134" s="115">
        <v>1.5</v>
      </c>
      <c r="C134" s="115">
        <v>1330</v>
      </c>
      <c r="D134" s="116">
        <v>6.2377194897545456</v>
      </c>
      <c r="E134" s="116">
        <v>8.7472178165013101</v>
      </c>
      <c r="F134" s="32">
        <v>0.63029871250450875</v>
      </c>
      <c r="G134" s="116">
        <v>4.1475039651488208</v>
      </c>
      <c r="H134" s="32">
        <v>0.6092732707719829</v>
      </c>
      <c r="I134" s="116"/>
      <c r="J134" s="32"/>
      <c r="K134" s="116">
        <v>45.49940509966023</v>
      </c>
      <c r="L134" s="32">
        <v>0.380963030506769</v>
      </c>
      <c r="M134" s="116">
        <v>6.0705354103057951</v>
      </c>
      <c r="N134" s="32">
        <v>0.30175552420734097</v>
      </c>
      <c r="O134" s="116">
        <v>5.2015859275651337</v>
      </c>
      <c r="P134" s="32">
        <f t="shared" si="9"/>
        <v>0.37733282078185632</v>
      </c>
      <c r="Q134" s="116">
        <v>1.4636599413324423</v>
      </c>
      <c r="R134" s="32">
        <f t="shared" si="10"/>
        <v>0.22698938957659814</v>
      </c>
      <c r="S134" s="116">
        <v>3.5538213355964854</v>
      </c>
      <c r="T134" s="32">
        <f t="shared" si="11"/>
        <v>0.60845314887271129</v>
      </c>
      <c r="U134" s="116">
        <v>0.89100143444703761</v>
      </c>
      <c r="V134" s="32"/>
      <c r="W134" s="32"/>
      <c r="X134" s="116">
        <v>25.123152709359601</v>
      </c>
      <c r="Y134" s="32"/>
      <c r="Z134" s="116">
        <v>1.3235494880546075</v>
      </c>
    </row>
    <row r="135" spans="1:29">
      <c r="A135" s="114" t="s">
        <v>67</v>
      </c>
      <c r="B135" s="115">
        <v>1.5</v>
      </c>
      <c r="C135" s="115">
        <v>1350</v>
      </c>
      <c r="D135" s="116">
        <v>6.160860056063826</v>
      </c>
      <c r="E135" s="116">
        <v>9.6845315318000402</v>
      </c>
      <c r="F135" s="32">
        <v>0.87203753643769777</v>
      </c>
      <c r="G135" s="116">
        <v>3.1439216213799637</v>
      </c>
      <c r="H135" s="32">
        <v>0.63626791826510543</v>
      </c>
      <c r="I135" s="116"/>
      <c r="J135" s="32"/>
      <c r="K135" s="116">
        <v>51.491318369001341</v>
      </c>
      <c r="L135" s="32">
        <v>0.53043086715721832</v>
      </c>
      <c r="M135" s="116">
        <v>4.3178134678987865</v>
      </c>
      <c r="N135" s="32">
        <v>0.32531024575039325</v>
      </c>
      <c r="O135" s="116">
        <v>5.3168620701915126</v>
      </c>
      <c r="P135" s="32">
        <f t="shared" si="9"/>
        <v>0.48187629412591909</v>
      </c>
      <c r="Q135" s="116">
        <v>1.3733845775721234</v>
      </c>
      <c r="R135" s="32">
        <f t="shared" si="10"/>
        <v>0.29658153991783764</v>
      </c>
      <c r="S135" s="116">
        <v>3.8713570525094214</v>
      </c>
      <c r="T135" s="32">
        <f t="shared" si="11"/>
        <v>0.90666024049957683</v>
      </c>
      <c r="U135" s="116">
        <v>0.97262636254350365</v>
      </c>
      <c r="V135" s="32"/>
      <c r="W135" s="32"/>
      <c r="X135" s="116">
        <v>15.073156976804906</v>
      </c>
      <c r="Y135" s="32"/>
      <c r="Z135" s="116">
        <v>1.3099489795918366</v>
      </c>
    </row>
    <row r="136" spans="1:29">
      <c r="A136" s="114" t="s">
        <v>67</v>
      </c>
      <c r="B136" s="115">
        <v>1.5</v>
      </c>
      <c r="C136" s="115">
        <v>1370</v>
      </c>
      <c r="D136" s="116">
        <v>6.0858716489669229</v>
      </c>
      <c r="E136" s="116">
        <v>9.0913793276383661</v>
      </c>
      <c r="F136" s="32">
        <v>0.66000595340895984</v>
      </c>
      <c r="G136" s="116">
        <v>4.1777586051254696</v>
      </c>
      <c r="H136" s="32">
        <v>0.62922127796712013</v>
      </c>
      <c r="I136" s="116"/>
      <c r="J136" s="32"/>
      <c r="K136" s="116">
        <v>43.484092455534885</v>
      </c>
      <c r="L136" s="32">
        <v>0.39958265236726942</v>
      </c>
      <c r="M136" s="116">
        <v>5.2943167900186063</v>
      </c>
      <c r="N136" s="32">
        <v>0.28578040378545932</v>
      </c>
      <c r="O136" s="116">
        <v>4.7830027643154764</v>
      </c>
      <c r="P136" s="32">
        <f t="shared" si="9"/>
        <v>0.35000178454664382</v>
      </c>
      <c r="Q136" s="116">
        <v>1.2672624941812796</v>
      </c>
      <c r="R136" s="32">
        <f t="shared" si="10"/>
        <v>0.20275299472855868</v>
      </c>
      <c r="S136" s="116">
        <v>3.7742794300919922</v>
      </c>
      <c r="T136" s="32">
        <f t="shared" si="11"/>
        <v>0.66402090920763268</v>
      </c>
      <c r="U136" s="116">
        <v>0.92884670614257825</v>
      </c>
      <c r="V136" s="32"/>
      <c r="W136" s="32"/>
      <c r="X136" s="116">
        <v>38.461676338135455</v>
      </c>
      <c r="Y136" s="32"/>
      <c r="Z136" s="116">
        <v>1.2529032258064516</v>
      </c>
    </row>
    <row r="137" spans="1:29">
      <c r="A137" s="114" t="s">
        <v>231</v>
      </c>
      <c r="B137" s="133">
        <v>0</v>
      </c>
      <c r="C137" s="115">
        <v>1300</v>
      </c>
      <c r="D137" s="116">
        <v>6.3566729173950351</v>
      </c>
      <c r="E137" s="116"/>
      <c r="F137" s="32"/>
      <c r="G137" s="116"/>
      <c r="H137" s="32"/>
      <c r="I137" s="116"/>
      <c r="J137" s="32"/>
      <c r="K137" s="116"/>
      <c r="L137" s="32"/>
      <c r="M137" s="116"/>
      <c r="N137" s="32"/>
      <c r="O137" s="116">
        <v>2.1800000000000002</v>
      </c>
      <c r="P137" s="32">
        <v>0.23699999999999999</v>
      </c>
      <c r="Q137" s="116">
        <v>0.86399999999999999</v>
      </c>
      <c r="R137" s="32">
        <v>6.3500000000000001E-2</v>
      </c>
      <c r="S137" s="116">
        <v>2.5231481481481484</v>
      </c>
      <c r="T137" s="32">
        <f t="shared" si="11"/>
        <v>0.33110636203645838</v>
      </c>
      <c r="U137" s="116">
        <v>1.45</v>
      </c>
      <c r="V137" s="32"/>
      <c r="W137" s="32"/>
      <c r="X137" s="116">
        <v>80.015056367768182</v>
      </c>
      <c r="Y137" s="32">
        <v>3.6832330260283768</v>
      </c>
      <c r="Z137" s="116"/>
    </row>
    <row r="138" spans="1:29">
      <c r="A138" s="138" t="s">
        <v>68</v>
      </c>
      <c r="B138" s="148">
        <v>0</v>
      </c>
      <c r="C138" s="140">
        <v>1300</v>
      </c>
      <c r="D138" s="141">
        <v>6.3566729173950351</v>
      </c>
      <c r="E138" s="141"/>
      <c r="F138" s="32"/>
      <c r="G138" s="141"/>
      <c r="H138" s="142"/>
      <c r="I138" s="141"/>
      <c r="J138" s="142"/>
      <c r="K138" s="141"/>
      <c r="L138" s="142"/>
      <c r="M138" s="141"/>
      <c r="N138" s="142"/>
      <c r="O138" s="141">
        <v>2.88</v>
      </c>
      <c r="P138" s="142">
        <v>0.11600000000000001</v>
      </c>
      <c r="Q138" s="141">
        <v>1.93</v>
      </c>
      <c r="R138" s="142">
        <v>6.54E-2</v>
      </c>
      <c r="S138" s="141">
        <v>1.4922279792746114</v>
      </c>
      <c r="T138" s="142">
        <f t="shared" si="11"/>
        <v>7.8545090309193932E-2</v>
      </c>
      <c r="U138" s="141">
        <v>0.77</v>
      </c>
      <c r="V138" s="142"/>
      <c r="W138" s="142"/>
      <c r="X138" s="141">
        <v>1.8144208162386428</v>
      </c>
      <c r="Y138" s="142">
        <v>1.6224535871319736</v>
      </c>
      <c r="Z138" s="24"/>
      <c r="AA138" s="24"/>
      <c r="AB138" s="24"/>
      <c r="AC138" s="24"/>
    </row>
    <row r="139" spans="1:29">
      <c r="A139" s="138" t="s">
        <v>234</v>
      </c>
      <c r="B139" s="115">
        <v>1.5</v>
      </c>
      <c r="C139" s="115">
        <v>1350</v>
      </c>
      <c r="D139" s="116">
        <v>6.160860056063826</v>
      </c>
      <c r="E139" s="116">
        <v>1.3664444444444444</v>
      </c>
      <c r="F139" s="32">
        <v>4.2905907518662273E-2</v>
      </c>
      <c r="G139" s="116">
        <v>4.3601999999999999</v>
      </c>
      <c r="H139" s="32">
        <v>7.3654035191562994E-2</v>
      </c>
      <c r="I139" s="116">
        <v>0.22</v>
      </c>
      <c r="J139" s="32">
        <v>7.0000000000000001E-3</v>
      </c>
      <c r="K139" s="116">
        <v>3.8901333333333334</v>
      </c>
      <c r="L139" s="32">
        <v>0.47957497437771157</v>
      </c>
      <c r="M139" s="116">
        <v>6.9188799999999988</v>
      </c>
      <c r="N139" s="32">
        <v>1.6958460779209885</v>
      </c>
      <c r="O139" s="116">
        <v>2.8469019352740288</v>
      </c>
      <c r="P139" s="32">
        <v>0.36217086269097709</v>
      </c>
      <c r="Q139" s="116">
        <v>1.5868262923719094</v>
      </c>
      <c r="R139" s="32">
        <v>0.38986028295157305</v>
      </c>
      <c r="S139" s="116">
        <v>1.79408543263965</v>
      </c>
      <c r="T139" s="32">
        <v>0.4963662254148769</v>
      </c>
      <c r="U139" s="116">
        <v>0.60735430210635943</v>
      </c>
      <c r="V139" s="32"/>
      <c r="W139" s="32"/>
      <c r="X139" s="116">
        <v>0.19518135165695402</v>
      </c>
      <c r="Y139" s="32"/>
      <c r="Z139" s="116">
        <v>2.2968580715059588</v>
      </c>
      <c r="AA139" s="32">
        <v>4.0935003343982451E-2</v>
      </c>
      <c r="AB139" s="116"/>
    </row>
    <row r="140" spans="1:29">
      <c r="A140" s="138" t="s">
        <v>235</v>
      </c>
      <c r="B140" s="115">
        <v>1.5</v>
      </c>
      <c r="C140" s="115">
        <v>1380</v>
      </c>
      <c r="D140" s="116">
        <v>6.049057859238423</v>
      </c>
      <c r="E140" s="116">
        <v>1.2624</v>
      </c>
      <c r="F140" s="32">
        <v>2.5909380540645892E-2</v>
      </c>
      <c r="G140" s="116">
        <v>4.1238400000000004</v>
      </c>
      <c r="H140" s="32">
        <v>5.8774960655027249E-2</v>
      </c>
      <c r="I140" s="116">
        <v>0.216</v>
      </c>
      <c r="J140" s="32">
        <v>4.0000000000000001E-3</v>
      </c>
      <c r="K140" s="116">
        <v>3.7673999999999999</v>
      </c>
      <c r="L140" s="32">
        <v>0.48588480116175686</v>
      </c>
      <c r="M140" s="116">
        <v>6.2693400000000006</v>
      </c>
      <c r="N140" s="32">
        <v>1.5965604498420973</v>
      </c>
      <c r="O140" s="116">
        <v>2.9843155893536122</v>
      </c>
      <c r="P140" s="32">
        <v>0.38973279043013526</v>
      </c>
      <c r="Q140" s="116">
        <v>1.5202675176534493</v>
      </c>
      <c r="R140" s="32">
        <v>0.38775968374645003</v>
      </c>
      <c r="S140" s="116">
        <v>1.963020030816641</v>
      </c>
      <c r="T140" s="32">
        <v>0.56250166886399611</v>
      </c>
      <c r="U140" s="116">
        <v>0.69541700484220481</v>
      </c>
      <c r="V140" s="32"/>
      <c r="W140" s="32"/>
      <c r="X140" s="116">
        <v>0.28316275336142888</v>
      </c>
      <c r="Y140" s="32"/>
      <c r="Z140" s="116">
        <v>1.9895437262357416</v>
      </c>
      <c r="AA140" s="32">
        <v>3.218791690390576E-2</v>
      </c>
      <c r="AB140" s="116"/>
    </row>
    <row r="141" spans="1:29">
      <c r="A141" s="138" t="s">
        <v>236</v>
      </c>
      <c r="B141" s="115">
        <v>1.5</v>
      </c>
      <c r="C141" s="115">
        <v>1370</v>
      </c>
      <c r="D141" s="116">
        <v>6.0858716489669229</v>
      </c>
      <c r="E141" s="116">
        <v>1.1865111111111111</v>
      </c>
      <c r="F141" s="32">
        <v>4.9748046192790323E-2</v>
      </c>
      <c r="G141" s="116">
        <v>3.9221400000000002</v>
      </c>
      <c r="H141" s="32">
        <v>9.0525510769064441E-2</v>
      </c>
      <c r="I141" s="116">
        <v>0.214</v>
      </c>
      <c r="J141" s="32">
        <v>8.9999999999999993E-3</v>
      </c>
      <c r="K141" s="116">
        <v>3.521466666666667</v>
      </c>
      <c r="L141" s="32">
        <v>0.48362259747671377</v>
      </c>
      <c r="M141" s="116">
        <v>6.0706800000000003</v>
      </c>
      <c r="N141" s="32">
        <v>1.5858117195934707</v>
      </c>
      <c r="O141" s="116">
        <v>2.9679171426966087</v>
      </c>
      <c r="P141" s="32">
        <v>0.42617279000743546</v>
      </c>
      <c r="Q141" s="116">
        <v>1.5477978858480319</v>
      </c>
      <c r="R141" s="32">
        <v>0.40589822393631786</v>
      </c>
      <c r="S141" s="116">
        <v>1.9175094951564038</v>
      </c>
      <c r="T141" s="32">
        <v>0.57330034631581017</v>
      </c>
      <c r="U141" s="116">
        <v>0.66532606515434711</v>
      </c>
      <c r="V141" s="32"/>
      <c r="W141" s="32"/>
      <c r="X141" s="116">
        <v>0.24957045607777464</v>
      </c>
      <c r="Y141" s="32"/>
      <c r="Z141" s="116">
        <v>2.1011673151750974</v>
      </c>
      <c r="AA141" s="32">
        <v>3.3862008664250459E-2</v>
      </c>
      <c r="AB141" s="116"/>
    </row>
    <row r="142" spans="1:29">
      <c r="A142" s="138" t="s">
        <v>237</v>
      </c>
      <c r="B142" s="115">
        <v>1.5</v>
      </c>
      <c r="C142" s="115">
        <v>1380</v>
      </c>
      <c r="D142" s="116">
        <v>6.049057859238423</v>
      </c>
      <c r="E142" s="116">
        <v>1.2215333333333331</v>
      </c>
      <c r="F142" s="32">
        <v>2.8136995219816913E-2</v>
      </c>
      <c r="G142" s="116">
        <v>3.92062</v>
      </c>
      <c r="H142" s="32">
        <v>7.3101918579473693E-2</v>
      </c>
      <c r="I142" s="116">
        <v>0.219</v>
      </c>
      <c r="J142" s="32">
        <v>4.0000000000000001E-3</v>
      </c>
      <c r="K142" s="116">
        <v>3.4539999999999997</v>
      </c>
      <c r="L142" s="32">
        <v>0.53060832780014322</v>
      </c>
      <c r="M142" s="116">
        <v>4.7413999999999996</v>
      </c>
      <c r="N142" s="32">
        <v>1.4537557566524029</v>
      </c>
      <c r="O142" s="116">
        <v>2.8275937346504394</v>
      </c>
      <c r="P142" s="32">
        <v>0.43923470273324738</v>
      </c>
      <c r="Q142" s="116">
        <v>1.209349541654126</v>
      </c>
      <c r="R142" s="32">
        <v>0.3714824036097974</v>
      </c>
      <c r="S142" s="116">
        <v>2.3381112219903839</v>
      </c>
      <c r="T142" s="32">
        <v>0.8048226517562137</v>
      </c>
      <c r="U142" s="116">
        <v>0.79003553500613055</v>
      </c>
      <c r="V142" s="32"/>
      <c r="W142" s="32"/>
      <c r="X142" s="116">
        <v>0.21664690026954178</v>
      </c>
      <c r="Y142" s="32"/>
      <c r="Z142" s="116">
        <v>1.823909531502423</v>
      </c>
      <c r="AA142" s="32">
        <v>3.1621242981220619E-2</v>
      </c>
      <c r="AB142" s="116"/>
    </row>
    <row r="143" spans="1:29">
      <c r="A143" s="138" t="s">
        <v>238</v>
      </c>
      <c r="B143" s="115">
        <v>1.5</v>
      </c>
      <c r="C143" s="115">
        <v>1380</v>
      </c>
      <c r="D143" s="116">
        <v>6.049057859238423</v>
      </c>
      <c r="E143" s="116">
        <v>1.4086222222222222</v>
      </c>
      <c r="F143" s="32">
        <v>2.4687754049325751E-2</v>
      </c>
      <c r="G143" s="116">
        <v>4.7122400000000004</v>
      </c>
      <c r="H143" s="32">
        <v>6.5543002677631426E-2</v>
      </c>
      <c r="I143" s="116">
        <v>0.21199999999999999</v>
      </c>
      <c r="J143" s="32">
        <v>3.0000000000000001E-3</v>
      </c>
      <c r="K143" s="116">
        <v>3.5683555555555557</v>
      </c>
      <c r="L143" s="32">
        <v>0.52101484256481556</v>
      </c>
      <c r="M143" s="116">
        <v>5.1084800000000001</v>
      </c>
      <c r="N143" s="32">
        <v>1.4996821129826148</v>
      </c>
      <c r="O143" s="116">
        <v>2.5332239540607056</v>
      </c>
      <c r="P143" s="32">
        <v>0.37253058863696481</v>
      </c>
      <c r="Q143" s="116">
        <v>1.0840873979254027</v>
      </c>
      <c r="R143" s="32">
        <v>0.31860950050751674</v>
      </c>
      <c r="S143" s="116">
        <v>2.3367340667445151</v>
      </c>
      <c r="T143" s="32">
        <v>0.76793337987350963</v>
      </c>
      <c r="U143" s="116">
        <v>1.0458714559708628</v>
      </c>
      <c r="V143" s="32"/>
      <c r="W143" s="32"/>
      <c r="X143" s="116">
        <v>0.22944785276073618</v>
      </c>
      <c r="Y143" s="32"/>
      <c r="Z143" s="116">
        <v>1.4509803921568627</v>
      </c>
      <c r="AA143" s="32">
        <v>3.6440147323843264E-2</v>
      </c>
      <c r="AB143" s="116"/>
    </row>
    <row r="144" spans="1:29">
      <c r="A144" s="138" t="s">
        <v>239</v>
      </c>
      <c r="B144" s="115">
        <v>1.5</v>
      </c>
      <c r="C144" s="115">
        <v>1380</v>
      </c>
      <c r="D144" s="116">
        <v>6.049057859238423</v>
      </c>
      <c r="E144" s="116">
        <v>1.1645444444444444</v>
      </c>
      <c r="F144" s="32">
        <v>2.6336077916045132E-2</v>
      </c>
      <c r="G144" s="116">
        <v>5.3819099999999995</v>
      </c>
      <c r="H144" s="32">
        <v>9.4069065053289436E-2</v>
      </c>
      <c r="I144" s="116">
        <v>0.16300000000000001</v>
      </c>
      <c r="J144" s="32">
        <v>3.0000000000000001E-3</v>
      </c>
      <c r="K144" s="116">
        <v>2.9717777777777776</v>
      </c>
      <c r="L144" s="32">
        <v>0.45514420452597248</v>
      </c>
      <c r="M144" s="116">
        <v>5.9254000000000007</v>
      </c>
      <c r="N144" s="32">
        <v>1.5282293316122419</v>
      </c>
      <c r="O144" s="116">
        <v>2.5518800866337816</v>
      </c>
      <c r="P144" s="32">
        <v>0.39507234110362999</v>
      </c>
      <c r="Q144" s="116">
        <v>1.1009845946885031</v>
      </c>
      <c r="R144" s="32">
        <v>0.28460802012698211</v>
      </c>
      <c r="S144" s="116">
        <v>2.3178163427034821</v>
      </c>
      <c r="T144" s="32">
        <v>0.69839751115967841</v>
      </c>
      <c r="U144" s="116">
        <v>1.0215027013594833</v>
      </c>
      <c r="V144" s="32"/>
      <c r="W144" s="32"/>
      <c r="X144" s="116">
        <v>0.23487201456570633</v>
      </c>
      <c r="Y144" s="32"/>
      <c r="Z144" s="116">
        <v>1.4889807162534436</v>
      </c>
      <c r="AA144" s="32">
        <v>2.4132601935055672E-2</v>
      </c>
      <c r="AB144" s="116"/>
    </row>
    <row r="145" spans="1:31">
      <c r="A145" s="138" t="s">
        <v>240</v>
      </c>
      <c r="B145" s="115">
        <v>1.5</v>
      </c>
      <c r="C145" s="115">
        <v>1380</v>
      </c>
      <c r="D145" s="116">
        <v>6.049057859238423</v>
      </c>
      <c r="E145" s="116">
        <v>1.0218222222222222</v>
      </c>
      <c r="F145" s="32">
        <v>2.9436229378098006E-2</v>
      </c>
      <c r="G145" s="116">
        <v>4.6203599999999998</v>
      </c>
      <c r="H145" s="32">
        <v>5.7195206092818654E-2</v>
      </c>
      <c r="I145" s="116">
        <v>0.16600000000000001</v>
      </c>
      <c r="J145" s="32">
        <v>5.0000000000000001E-3</v>
      </c>
      <c r="K145" s="116">
        <v>2.103822222222222</v>
      </c>
      <c r="L145" s="32">
        <v>0.41212788618085677</v>
      </c>
      <c r="M145" s="116">
        <v>5.8665599999999998</v>
      </c>
      <c r="N145" s="32">
        <v>1.4973754639368178</v>
      </c>
      <c r="O145" s="116">
        <v>2.0588926101517986</v>
      </c>
      <c r="P145" s="32">
        <v>0.4076641650316663</v>
      </c>
      <c r="Q145" s="116">
        <v>1.2697192426564163</v>
      </c>
      <c r="R145" s="32">
        <v>0.32446291820438172</v>
      </c>
      <c r="S145" s="116">
        <v>1.6215337540638746</v>
      </c>
      <c r="T145" s="32">
        <v>0.52419672886983193</v>
      </c>
      <c r="U145" s="116">
        <v>0.76966757422671517</v>
      </c>
      <c r="V145" s="32"/>
      <c r="W145" s="32"/>
      <c r="X145" s="116">
        <v>0.14948041566746603</v>
      </c>
      <c r="Y145" s="32"/>
      <c r="Z145" s="116">
        <v>1.9029787234042552</v>
      </c>
      <c r="AA145" s="32">
        <v>2.9333991680953558E-2</v>
      </c>
      <c r="AB145" s="116"/>
    </row>
    <row r="146" spans="1:31">
      <c r="A146" s="138" t="s">
        <v>241</v>
      </c>
      <c r="B146" s="115">
        <v>1.5</v>
      </c>
      <c r="C146" s="115">
        <v>1380</v>
      </c>
      <c r="D146" s="116">
        <v>6.049057859238423</v>
      </c>
      <c r="E146" s="116">
        <v>0.80436666666666667</v>
      </c>
      <c r="F146" s="32">
        <v>3.0536229302256686E-2</v>
      </c>
      <c r="G146" s="116">
        <v>3.3660699999999997</v>
      </c>
      <c r="H146" s="32">
        <v>5.7079429744873941E-2</v>
      </c>
      <c r="I146" s="116">
        <v>0.17699999999999999</v>
      </c>
      <c r="J146" s="32">
        <v>7.0000000000000001E-3</v>
      </c>
      <c r="K146" s="116">
        <v>1.573</v>
      </c>
      <c r="L146" s="32">
        <v>0.38878414859344623</v>
      </c>
      <c r="M146" s="116">
        <v>4.6342999999999996</v>
      </c>
      <c r="N146" s="32">
        <v>1.2731252805596156</v>
      </c>
      <c r="O146" s="116">
        <v>1.9555758153412621</v>
      </c>
      <c r="P146" s="32">
        <v>0.48901018691784953</v>
      </c>
      <c r="Q146" s="116">
        <v>1.3767687540663147</v>
      </c>
      <c r="R146" s="32">
        <v>0.37894290864635988</v>
      </c>
      <c r="S146" s="116">
        <v>1.4204097889100322</v>
      </c>
      <c r="T146" s="32">
        <v>0.52820762232308349</v>
      </c>
      <c r="U146" s="116">
        <v>0.93258831549092847</v>
      </c>
      <c r="V146" s="32"/>
      <c r="W146" s="32"/>
      <c r="X146" s="116">
        <v>0.33386981013071187</v>
      </c>
      <c r="Y146" s="32"/>
      <c r="Z146" s="116">
        <v>1.4049159120310477</v>
      </c>
      <c r="AA146" s="32">
        <v>2.884349524217554E-2</v>
      </c>
      <c r="AB146" s="116"/>
    </row>
    <row r="147" spans="1:31">
      <c r="A147" s="138" t="s">
        <v>242</v>
      </c>
      <c r="B147" s="115">
        <v>1.5</v>
      </c>
      <c r="C147" s="115">
        <v>1380</v>
      </c>
      <c r="D147" s="116">
        <v>6.049057859238423</v>
      </c>
      <c r="E147" s="116">
        <v>1.3004444444444443</v>
      </c>
      <c r="F147" s="32">
        <v>7.0918118982387007E-2</v>
      </c>
      <c r="G147" s="116">
        <v>5.4796000000000005</v>
      </c>
      <c r="H147" s="32">
        <v>0.13315472053216892</v>
      </c>
      <c r="I147" s="116">
        <v>0.17599999999999999</v>
      </c>
      <c r="J147" s="32">
        <v>0.01</v>
      </c>
      <c r="K147" s="116">
        <v>3.8764000000000007</v>
      </c>
      <c r="L147" s="32">
        <v>0.52899915983970258</v>
      </c>
      <c r="M147" s="116">
        <v>5.3212400000000004</v>
      </c>
      <c r="N147" s="32">
        <v>1.5354700518082403</v>
      </c>
      <c r="O147" s="116">
        <v>2.9808270676691739</v>
      </c>
      <c r="P147" s="32">
        <v>0.43806056089909112</v>
      </c>
      <c r="Q147" s="116">
        <v>0.9711000802978319</v>
      </c>
      <c r="R147" s="32">
        <v>0.28120758454482564</v>
      </c>
      <c r="S147" s="116">
        <v>3.0695364238410607</v>
      </c>
      <c r="T147" s="32">
        <v>0.99677971285898648</v>
      </c>
      <c r="U147" s="116">
        <v>1.016564563452496</v>
      </c>
      <c r="V147" s="32"/>
      <c r="W147" s="32"/>
      <c r="X147" s="116">
        <v>0.23411883006164477</v>
      </c>
      <c r="Y147" s="32"/>
      <c r="Z147" s="116">
        <v>1.4569536423841061</v>
      </c>
      <c r="AA147" s="32">
        <v>3.066028316389742E-2</v>
      </c>
      <c r="AB147" s="116"/>
    </row>
    <row r="148" spans="1:31">
      <c r="A148" s="138" t="s">
        <v>243</v>
      </c>
      <c r="B148" s="115">
        <v>1.5</v>
      </c>
      <c r="C148" s="115">
        <v>1380</v>
      </c>
      <c r="D148" s="116">
        <v>6.049057859238423</v>
      </c>
      <c r="E148" s="116">
        <v>2.5636000000000001</v>
      </c>
      <c r="F148" s="32">
        <v>7.2878806247083927E-2</v>
      </c>
      <c r="G148" s="116">
        <v>7.5527600000000001</v>
      </c>
      <c r="H148" s="32">
        <v>0.1031082945257073</v>
      </c>
      <c r="I148" s="116">
        <v>0.23400000000000001</v>
      </c>
      <c r="J148" s="32">
        <v>7.0000000000000001E-3</v>
      </c>
      <c r="K148" s="116">
        <v>8.986933333333333</v>
      </c>
      <c r="L148" s="32">
        <v>0.62775516026120237</v>
      </c>
      <c r="M148" s="116">
        <v>7.9917599999999993</v>
      </c>
      <c r="N148" s="32">
        <v>2.0400400241171739</v>
      </c>
      <c r="O148" s="116">
        <v>3.5055910958547871</v>
      </c>
      <c r="P148" s="32">
        <v>0.26437523604534197</v>
      </c>
      <c r="Q148" s="116">
        <v>1.0581244472219427</v>
      </c>
      <c r="R148" s="32">
        <v>0.27049122631985323</v>
      </c>
      <c r="S148" s="116">
        <v>3.3130234397840028</v>
      </c>
      <c r="T148" s="32">
        <v>0.88300343999814312</v>
      </c>
      <c r="U148" s="116">
        <v>0.9890716959462722</v>
      </c>
      <c r="V148" s="32"/>
      <c r="W148" s="32"/>
      <c r="X148" s="116">
        <v>0.21811442691503516</v>
      </c>
      <c r="Y148" s="32"/>
      <c r="Z148" s="116">
        <v>1.5105882352941178</v>
      </c>
      <c r="AA148" s="32">
        <v>1.7660824544053447E-2</v>
      </c>
      <c r="AB148" s="116"/>
    </row>
    <row r="149" spans="1:31">
      <c r="A149" s="138" t="s">
        <v>244</v>
      </c>
      <c r="B149" s="115">
        <v>1.5</v>
      </c>
      <c r="C149" s="115">
        <v>1400</v>
      </c>
      <c r="D149" s="116">
        <v>5.9767504407853451</v>
      </c>
      <c r="E149" s="116">
        <v>2.3291333333333335</v>
      </c>
      <c r="F149" s="32">
        <v>6.7906350218517861E-2</v>
      </c>
      <c r="G149" s="116">
        <v>4.4137799999999991</v>
      </c>
      <c r="H149" s="32">
        <v>7.6765046733523204E-2</v>
      </c>
      <c r="I149" s="116">
        <v>0.32200000000000001</v>
      </c>
      <c r="J149" s="32">
        <v>0.01</v>
      </c>
      <c r="K149" s="116">
        <v>7.4487111111111108</v>
      </c>
      <c r="L149" s="32">
        <v>0.69714184184735384</v>
      </c>
      <c r="M149" s="116">
        <v>5.0161600000000011</v>
      </c>
      <c r="N149" s="32">
        <v>1.7430924702952508</v>
      </c>
      <c r="O149" s="116">
        <v>3.1980612721947121</v>
      </c>
      <c r="P149" s="32">
        <v>0.31350039006126462</v>
      </c>
      <c r="Q149" s="116">
        <v>1.1364771239164622</v>
      </c>
      <c r="R149" s="32">
        <v>0.39541488867295277</v>
      </c>
      <c r="S149" s="116">
        <v>2.814012886747546</v>
      </c>
      <c r="T149" s="32">
        <v>1.0171987968310485</v>
      </c>
      <c r="U149" s="116">
        <v>0.95059359761454498</v>
      </c>
      <c r="V149" s="32"/>
      <c r="W149" s="32"/>
      <c r="X149" s="116">
        <v>0.2538716814159292</v>
      </c>
      <c r="Y149" s="32"/>
      <c r="Z149" s="116">
        <v>1.5010526315789474</v>
      </c>
      <c r="AA149" s="32">
        <v>9.9324644700908085E-3</v>
      </c>
      <c r="AB149" s="116"/>
    </row>
    <row r="150" spans="1:31">
      <c r="A150" s="138" t="s">
        <v>245</v>
      </c>
      <c r="B150" s="115">
        <v>1E-4</v>
      </c>
      <c r="C150" s="115">
        <v>1306</v>
      </c>
      <c r="D150" s="116">
        <v>6.3325206598486528</v>
      </c>
      <c r="E150" s="116">
        <v>1.303633333333333</v>
      </c>
      <c r="F150" s="32">
        <v>4.3089368758430426E-2</v>
      </c>
      <c r="G150" s="116">
        <v>6.5967299999999991</v>
      </c>
      <c r="H150" s="32">
        <v>0.20508898970934542</v>
      </c>
      <c r="I150" s="116">
        <v>0.151</v>
      </c>
      <c r="J150" s="32">
        <v>3.0000000000000001E-3</v>
      </c>
      <c r="K150" s="116">
        <v>4.9130000000000003</v>
      </c>
      <c r="L150" s="32">
        <v>0.6612082468322763</v>
      </c>
      <c r="M150" s="116">
        <v>10.878300000000001</v>
      </c>
      <c r="N150" s="32">
        <v>2.8656274182105395</v>
      </c>
      <c r="O150" s="116">
        <v>3.7686977422076771</v>
      </c>
      <c r="P150" s="32">
        <v>0.52227694557573023</v>
      </c>
      <c r="Q150" s="116">
        <v>1.6490442992209782</v>
      </c>
      <c r="R150" s="32">
        <v>0.43741605371200243</v>
      </c>
      <c r="S150" s="116">
        <v>2.2853829602928437</v>
      </c>
      <c r="T150" s="32">
        <v>0.68395614334756372</v>
      </c>
      <c r="U150" s="116">
        <v>0.83604017520608576</v>
      </c>
      <c r="V150" s="32"/>
      <c r="W150" s="32"/>
      <c r="X150" s="116">
        <v>0.66491750067622402</v>
      </c>
      <c r="Y150" s="32"/>
      <c r="Z150" s="116">
        <v>1.3304721030042919</v>
      </c>
      <c r="AA150" s="32">
        <v>3.889425575696176E-2</v>
      </c>
      <c r="AB150" s="116"/>
    </row>
    <row r="151" spans="1:31">
      <c r="A151" s="138" t="s">
        <v>246</v>
      </c>
      <c r="B151" s="115">
        <v>1E-4</v>
      </c>
      <c r="C151" s="115">
        <v>1400</v>
      </c>
      <c r="D151" s="116">
        <v>5.9767504407853451</v>
      </c>
      <c r="E151" s="116">
        <v>1.6426666666666665</v>
      </c>
      <c r="F151" s="32">
        <v>6.4522864164573493E-2</v>
      </c>
      <c r="G151" s="116">
        <v>8.121599999999999</v>
      </c>
      <c r="H151" s="32">
        <v>0.33894424320232969</v>
      </c>
      <c r="I151" s="116">
        <v>0.154</v>
      </c>
      <c r="J151" s="32">
        <v>2E-3</v>
      </c>
      <c r="K151" s="116">
        <v>5.476</v>
      </c>
      <c r="L151" s="32">
        <v>0.48473337000870903</v>
      </c>
      <c r="M151" s="116">
        <v>8.7615999999999996</v>
      </c>
      <c r="N151" s="32">
        <v>1.8555650891305322</v>
      </c>
      <c r="O151" s="116">
        <v>3.3336038961038965</v>
      </c>
      <c r="P151" s="32">
        <v>0.32283656134096811</v>
      </c>
      <c r="Q151" s="116">
        <v>1.078802206461781</v>
      </c>
      <c r="R151" s="32">
        <v>0.2328666093644205</v>
      </c>
      <c r="S151" s="116">
        <v>3.0900974025974026</v>
      </c>
      <c r="T151" s="32">
        <v>0.73107206716898698</v>
      </c>
      <c r="U151" s="116">
        <v>1.2353877944696237</v>
      </c>
      <c r="V151" s="32"/>
      <c r="W151" s="32"/>
      <c r="X151" s="116">
        <v>0.60920813226801673</v>
      </c>
      <c r="Y151" s="32"/>
      <c r="Z151" s="116">
        <v>0.98352272727272716</v>
      </c>
      <c r="AA151" s="32">
        <v>1.8344537258016904E-2</v>
      </c>
      <c r="AB151" s="116"/>
    </row>
    <row r="152" spans="1:31">
      <c r="A152" s="138" t="s">
        <v>247</v>
      </c>
      <c r="B152" s="115">
        <v>1E-4</v>
      </c>
      <c r="C152" s="115">
        <v>1225</v>
      </c>
      <c r="D152" s="116">
        <v>6.6748990421519867</v>
      </c>
      <c r="E152" s="116">
        <v>0.43911111111111112</v>
      </c>
      <c r="F152" s="32">
        <v>0.26276224995230957</v>
      </c>
      <c r="G152" s="116">
        <v>4.8048000000000002</v>
      </c>
      <c r="H152" s="32">
        <v>0.53013583165071954</v>
      </c>
      <c r="I152" s="116">
        <v>7.5999999999999998E-2</v>
      </c>
      <c r="J152" s="32">
        <v>0.05</v>
      </c>
      <c r="K152" s="116">
        <v>1.6227777777777777</v>
      </c>
      <c r="L152" s="32">
        <v>0.27179742365624598</v>
      </c>
      <c r="M152" s="116">
        <v>11.2395</v>
      </c>
      <c r="N152" s="32">
        <v>1.7479187624143178</v>
      </c>
      <c r="O152" s="116">
        <v>3.6955971659919027</v>
      </c>
      <c r="P152" s="32">
        <v>2.2964207430703754</v>
      </c>
      <c r="Q152" s="116">
        <v>2.3392232767232763</v>
      </c>
      <c r="R152" s="32">
        <v>0.44604311057188317</v>
      </c>
      <c r="S152" s="116">
        <v>1.5798394290811777</v>
      </c>
      <c r="T152" s="32">
        <v>1.0268822334847119</v>
      </c>
      <c r="U152" s="116">
        <v>0.61140410513007737</v>
      </c>
      <c r="V152" s="32"/>
      <c r="W152" s="32"/>
      <c r="X152" s="116">
        <v>0.64682926829268295</v>
      </c>
      <c r="Y152" s="32"/>
      <c r="Z152" s="116">
        <v>2.0474358974358977</v>
      </c>
      <c r="AA152" s="32">
        <v>0.13606656375458431</v>
      </c>
      <c r="AB152" s="116"/>
    </row>
    <row r="153" spans="1:31">
      <c r="A153" s="138" t="s">
        <v>248</v>
      </c>
      <c r="B153" s="115">
        <v>1E-4</v>
      </c>
      <c r="C153" s="115">
        <v>1225</v>
      </c>
      <c r="D153" s="116">
        <v>6.6748990421519867</v>
      </c>
      <c r="E153" s="116">
        <v>0.64205555555555549</v>
      </c>
      <c r="F153" s="32">
        <v>0.31787665988556002</v>
      </c>
      <c r="G153" s="116">
        <v>5.7721499999999999</v>
      </c>
      <c r="H153" s="32">
        <v>0.35310872390809039</v>
      </c>
      <c r="I153" s="116">
        <v>9.0999999999999998E-2</v>
      </c>
      <c r="J153" s="32">
        <v>0.05</v>
      </c>
      <c r="K153" s="116">
        <v>2.8316888888888894</v>
      </c>
      <c r="L153" s="32">
        <v>0.38413532852015053</v>
      </c>
      <c r="M153" s="116">
        <v>12.53148</v>
      </c>
      <c r="N153" s="32">
        <v>2.1711431643261117</v>
      </c>
      <c r="O153" s="116">
        <v>4.4103487064116997</v>
      </c>
      <c r="P153" s="32">
        <v>2.2640118344076585</v>
      </c>
      <c r="Q153" s="116">
        <v>2.1710246615212703</v>
      </c>
      <c r="R153" s="32">
        <v>0.39889980642855433</v>
      </c>
      <c r="S153" s="116">
        <v>2.0314595152140282</v>
      </c>
      <c r="T153" s="32">
        <v>1.1076176394524408</v>
      </c>
      <c r="U153" s="116">
        <v>0.63976312561146642</v>
      </c>
      <c r="V153" s="32"/>
      <c r="W153" s="32"/>
      <c r="X153" s="116">
        <v>0.62877442273534645</v>
      </c>
      <c r="Y153" s="32"/>
      <c r="Z153" s="116">
        <v>1.8710888610763452</v>
      </c>
      <c r="AA153" s="32">
        <v>5.232454727227738E-2</v>
      </c>
      <c r="AB153" s="116"/>
    </row>
    <row r="154" spans="1:31">
      <c r="A154" s="138" t="s">
        <v>249</v>
      </c>
      <c r="B154" s="115">
        <v>1E-4</v>
      </c>
      <c r="C154" s="115">
        <v>1225</v>
      </c>
      <c r="D154" s="116">
        <v>6.6748990421519867</v>
      </c>
      <c r="E154" s="116">
        <v>0.74246666666666661</v>
      </c>
      <c r="F154" s="32">
        <v>0.30238038891436064</v>
      </c>
      <c r="G154" s="116">
        <v>5.3517799999999998</v>
      </c>
      <c r="H154" s="32">
        <v>0.37950849740157333</v>
      </c>
      <c r="I154" s="116">
        <v>0.111</v>
      </c>
      <c r="J154" s="32">
        <v>0.05</v>
      </c>
      <c r="K154" s="116">
        <v>4.1161111111111115</v>
      </c>
      <c r="L154" s="32">
        <v>0.35868415212782168</v>
      </c>
      <c r="M154" s="116">
        <v>11.795500000000001</v>
      </c>
      <c r="N154" s="32">
        <v>1.9112981190803282</v>
      </c>
      <c r="O154" s="116">
        <v>5.543832869414266</v>
      </c>
      <c r="P154" s="32">
        <v>2.3089121935433266</v>
      </c>
      <c r="Q154" s="116">
        <v>2.2040330506859402</v>
      </c>
      <c r="R154" s="32">
        <v>0.38983561092446539</v>
      </c>
      <c r="S154" s="116">
        <v>2.5153129476388347</v>
      </c>
      <c r="T154" s="32">
        <v>1.138140678787148</v>
      </c>
      <c r="U154" s="116">
        <v>0.65040710044588934</v>
      </c>
      <c r="V154" s="32"/>
      <c r="W154" s="32"/>
      <c r="X154" s="116">
        <v>0.62929761653659555</v>
      </c>
      <c r="Y154" s="32"/>
      <c r="Z154" s="116">
        <v>1.8698296836982966</v>
      </c>
      <c r="AA154" s="32">
        <v>5.5790904928106032E-2</v>
      </c>
      <c r="AB154" s="116"/>
    </row>
    <row r="155" spans="1:31">
      <c r="A155" s="138" t="s">
        <v>250</v>
      </c>
      <c r="B155" s="115">
        <v>1E-4</v>
      </c>
      <c r="C155" s="115">
        <v>1225</v>
      </c>
      <c r="D155" s="116">
        <v>6.6748990421519867</v>
      </c>
      <c r="E155" s="116">
        <v>0.86473333333333324</v>
      </c>
      <c r="F155" s="32">
        <v>0.32742412189696718</v>
      </c>
      <c r="G155" s="116">
        <v>5.7617399999999996</v>
      </c>
      <c r="H155" s="32">
        <v>0.3494878475712711</v>
      </c>
      <c r="I155" s="116">
        <v>0.11899999999999999</v>
      </c>
      <c r="J155" s="32">
        <v>0.05</v>
      </c>
      <c r="K155" s="116">
        <v>4.2533333333333339</v>
      </c>
      <c r="L155" s="32">
        <v>0.54190450618827712</v>
      </c>
      <c r="M155" s="116">
        <v>12.672000000000001</v>
      </c>
      <c r="N155" s="32">
        <v>2.7045202162305979</v>
      </c>
      <c r="O155" s="116">
        <v>4.91866471359186</v>
      </c>
      <c r="P155" s="32">
        <v>1.9650179682409963</v>
      </c>
      <c r="Q155" s="116">
        <v>2.1993356173655876</v>
      </c>
      <c r="R155" s="32">
        <v>0.48798203880568464</v>
      </c>
      <c r="S155" s="116">
        <v>2.2364320728291323</v>
      </c>
      <c r="T155" s="32">
        <v>1.0220066792068037</v>
      </c>
      <c r="U155" s="116">
        <v>0.65714715660374079</v>
      </c>
      <c r="V155" s="32"/>
      <c r="W155" s="32"/>
      <c r="X155" s="116">
        <v>0.61240184570549661</v>
      </c>
      <c r="Y155" s="32"/>
      <c r="Z155" s="116">
        <v>1.8562874251497006</v>
      </c>
      <c r="AA155" s="32">
        <v>4.224983194400115E-2</v>
      </c>
      <c r="AB155" s="116"/>
    </row>
    <row r="156" spans="1:31">
      <c r="A156" s="138" t="s">
        <v>251</v>
      </c>
      <c r="B156" s="151">
        <v>1E-4</v>
      </c>
      <c r="C156" s="151">
        <v>1225</v>
      </c>
      <c r="D156" s="152">
        <v>6.6748990421519867</v>
      </c>
      <c r="E156" s="152">
        <v>1.1592000000000002</v>
      </c>
      <c r="F156" s="147">
        <v>0.32433879570597168</v>
      </c>
      <c r="G156" s="152">
        <v>5.3967200000000002</v>
      </c>
      <c r="H156" s="147">
        <v>0.37964885670840631</v>
      </c>
      <c r="I156" s="152">
        <v>0.16200000000000001</v>
      </c>
      <c r="J156" s="147">
        <v>0.05</v>
      </c>
      <c r="K156" s="152">
        <v>5.8709999999999996</v>
      </c>
      <c r="L156" s="147">
        <v>0.52638272936882902</v>
      </c>
      <c r="M156" s="152">
        <v>11.816100000000002</v>
      </c>
      <c r="N156" s="147">
        <v>2.5162675533416552</v>
      </c>
      <c r="O156" s="152">
        <v>5.0646997929606608</v>
      </c>
      <c r="P156" s="147">
        <v>1.4880569463364437</v>
      </c>
      <c r="Q156" s="152">
        <v>2.189496583109741</v>
      </c>
      <c r="R156" s="147">
        <v>0.49104117360787786</v>
      </c>
      <c r="S156" s="152">
        <v>2.3131800396633961</v>
      </c>
      <c r="T156" s="147">
        <v>0.85500600178545771</v>
      </c>
      <c r="U156" s="152">
        <v>0.65000205191871441</v>
      </c>
      <c r="V156" s="147"/>
      <c r="W156" s="147"/>
      <c r="X156" s="152">
        <v>0.63740857996977485</v>
      </c>
      <c r="Y156" s="147"/>
      <c r="Z156" s="152">
        <v>1.8500604594921404</v>
      </c>
      <c r="AA156" s="147">
        <v>5.2556892989818832E-2</v>
      </c>
      <c r="AB156" s="152"/>
      <c r="AC156" s="24"/>
      <c r="AD156" s="24"/>
      <c r="AE156" s="24"/>
    </row>
    <row r="157" spans="1:31">
      <c r="A157" s="138" t="s">
        <v>252</v>
      </c>
      <c r="B157" s="151">
        <v>1E-4</v>
      </c>
      <c r="C157" s="151">
        <v>1225</v>
      </c>
      <c r="D157" s="152">
        <v>6.6748990421519867</v>
      </c>
      <c r="E157" s="152">
        <v>0.94538888888888883</v>
      </c>
      <c r="F157" s="147">
        <v>0.29799448921079064</v>
      </c>
      <c r="G157" s="152">
        <v>5.0991499999999998</v>
      </c>
      <c r="H157" s="147">
        <v>0.31477343534675861</v>
      </c>
      <c r="I157" s="152">
        <v>0.14299999999999999</v>
      </c>
      <c r="J157" s="147">
        <v>0.05</v>
      </c>
      <c r="K157" s="152">
        <v>5.417922222222221</v>
      </c>
      <c r="L157" s="147">
        <v>0.43922769707356024</v>
      </c>
      <c r="M157" s="152">
        <v>12.11387</v>
      </c>
      <c r="N157" s="147">
        <v>2.1772850433510076</v>
      </c>
      <c r="O157" s="152">
        <v>5.7308926367749891</v>
      </c>
      <c r="P157" s="147">
        <v>1.8652146277597008</v>
      </c>
      <c r="Q157" s="152">
        <v>2.3756645715462383</v>
      </c>
      <c r="R157" s="147">
        <v>0.45147186332983702</v>
      </c>
      <c r="S157" s="152">
        <v>2.4123324081248341</v>
      </c>
      <c r="T157" s="147">
        <v>0.90917686729449321</v>
      </c>
      <c r="U157" s="152">
        <v>0.6347029845964105</v>
      </c>
      <c r="V157" s="147"/>
      <c r="W157" s="147"/>
      <c r="X157" s="152">
        <v>0.65149033737307571</v>
      </c>
      <c r="Y157" s="147"/>
      <c r="Z157" s="152">
        <v>1.8081180811808115</v>
      </c>
      <c r="AA157" s="147">
        <v>4.0049987351762323E-2</v>
      </c>
      <c r="AB157" s="152"/>
      <c r="AC157" s="24"/>
      <c r="AD157" s="24"/>
      <c r="AE157" s="24"/>
    </row>
    <row r="158" spans="1:31">
      <c r="A158" s="138" t="s">
        <v>253</v>
      </c>
      <c r="B158" s="151">
        <v>1E-4</v>
      </c>
      <c r="C158" s="151">
        <v>1225</v>
      </c>
      <c r="D158" s="152">
        <v>6.6748990421519867</v>
      </c>
      <c r="E158" s="152">
        <v>1.5086666666666668</v>
      </c>
      <c r="F158" s="147">
        <v>0.31688561027601114</v>
      </c>
      <c r="G158" s="152">
        <v>4.8422000000000001</v>
      </c>
      <c r="H158" s="147">
        <v>0.38858266816727693</v>
      </c>
      <c r="I158" s="152">
        <v>0.219</v>
      </c>
      <c r="J158" s="147">
        <v>0.05</v>
      </c>
      <c r="K158" s="152">
        <v>8.8886666666666656</v>
      </c>
      <c r="L158" s="147">
        <v>0.50859429852666183</v>
      </c>
      <c r="M158" s="152">
        <v>11.900199999999998</v>
      </c>
      <c r="N158" s="147">
        <v>2.1211203643357912</v>
      </c>
      <c r="O158" s="152">
        <v>5.8917366327883327</v>
      </c>
      <c r="P158" s="147">
        <v>1.2826163130188233</v>
      </c>
      <c r="Q158" s="152">
        <v>2.4576019164842422</v>
      </c>
      <c r="R158" s="147">
        <v>0.48039857817485665</v>
      </c>
      <c r="S158" s="152">
        <v>2.3973519036056259</v>
      </c>
      <c r="T158" s="147">
        <v>0.70141490558825559</v>
      </c>
      <c r="U158" s="152">
        <v>0.64156253332215485</v>
      </c>
      <c r="V158" s="147"/>
      <c r="W158" s="147"/>
      <c r="X158" s="152">
        <v>0.65541340572385709</v>
      </c>
      <c r="Y158" s="147"/>
      <c r="Z158" s="152">
        <v>1.779342723004695</v>
      </c>
      <c r="AA158" s="147">
        <v>3.749532256233476E-2</v>
      </c>
      <c r="AB158" s="152"/>
      <c r="AC158" s="24"/>
      <c r="AD158" s="24"/>
      <c r="AE158" s="24"/>
    </row>
    <row r="159" spans="1:31" ht="15" thickBot="1">
      <c r="A159" s="117" t="s">
        <v>254</v>
      </c>
      <c r="B159" s="153">
        <v>1E-4</v>
      </c>
      <c r="C159" s="153">
        <v>1225</v>
      </c>
      <c r="D159" s="127">
        <v>6.6748990421519867</v>
      </c>
      <c r="E159" s="127">
        <v>2.7448888888888892</v>
      </c>
      <c r="F159" s="103">
        <v>0.32519595630942283</v>
      </c>
      <c r="G159" s="127">
        <v>3.9296000000000002</v>
      </c>
      <c r="H159" s="103">
        <v>0.33299010495809039</v>
      </c>
      <c r="I159" s="127">
        <v>0.38600000000000001</v>
      </c>
      <c r="J159" s="103">
        <v>0.05</v>
      </c>
      <c r="K159" s="127">
        <v>14.949999999999998</v>
      </c>
      <c r="L159" s="103">
        <v>0.68976736103245639</v>
      </c>
      <c r="M159" s="127">
        <v>9.9450000000000003</v>
      </c>
      <c r="N159" s="103">
        <v>2.3782819429159359</v>
      </c>
      <c r="O159" s="127">
        <v>5.4464863989637289</v>
      </c>
      <c r="P159" s="103">
        <v>0.69246792830124626</v>
      </c>
      <c r="Q159" s="127">
        <v>2.5307919381107493</v>
      </c>
      <c r="R159" s="103">
        <v>0.64209484396252481</v>
      </c>
      <c r="S159" s="127">
        <v>2.1520877781164272</v>
      </c>
      <c r="T159" s="103">
        <v>0.61073410706194731</v>
      </c>
      <c r="U159" s="127">
        <v>0.59701299009055298</v>
      </c>
      <c r="V159" s="103"/>
      <c r="W159" s="103"/>
      <c r="X159" s="127">
        <v>0.68434504792332274</v>
      </c>
      <c r="Y159" s="103"/>
      <c r="Z159" s="127">
        <v>1.8374558303886925</v>
      </c>
      <c r="AA159" s="103">
        <v>4.9474429740290905E-2</v>
      </c>
      <c r="AB159" s="127"/>
      <c r="AC159" s="17"/>
      <c r="AD159" s="17"/>
      <c r="AE159" s="17"/>
    </row>
    <row r="160" spans="1:31">
      <c r="A160" s="138"/>
      <c r="B160" s="151"/>
      <c r="C160" s="151"/>
      <c r="D160" s="152"/>
      <c r="E160" s="152"/>
      <c r="F160" s="147"/>
      <c r="G160" s="152"/>
      <c r="H160" s="147"/>
      <c r="I160" s="152"/>
      <c r="J160" s="147"/>
      <c r="K160" s="152"/>
      <c r="L160" s="147"/>
      <c r="M160" s="152"/>
      <c r="N160" s="147"/>
      <c r="O160" s="152"/>
      <c r="P160" s="147"/>
      <c r="Q160" s="152"/>
      <c r="R160" s="147"/>
      <c r="S160" s="152"/>
      <c r="T160" s="147"/>
      <c r="U160" s="152"/>
      <c r="V160" s="152"/>
      <c r="W160" s="147"/>
      <c r="X160" s="152"/>
      <c r="Y160" s="147"/>
      <c r="Z160" s="152"/>
      <c r="AA160" s="24"/>
      <c r="AB160" s="24"/>
      <c r="AC160" s="24"/>
    </row>
    <row r="161" spans="1:23" ht="16.5">
      <c r="A161" s="166" t="s">
        <v>272</v>
      </c>
      <c r="F161" s="32"/>
    </row>
    <row r="162" spans="1:23">
      <c r="A162" s="31" t="s">
        <v>340</v>
      </c>
      <c r="B162" s="139"/>
      <c r="C162" s="140"/>
      <c r="D162" s="141"/>
      <c r="E162" s="141"/>
      <c r="F162" s="142"/>
      <c r="G162" s="141"/>
      <c r="H162" s="142"/>
      <c r="I162" s="141"/>
      <c r="J162" s="142"/>
      <c r="K162" s="141"/>
      <c r="L162" s="142"/>
      <c r="M162" s="141"/>
      <c r="N162" s="142"/>
      <c r="O162" s="141"/>
      <c r="P162" s="142"/>
      <c r="Q162" s="141"/>
      <c r="R162" s="142"/>
      <c r="S162" s="141"/>
      <c r="T162" s="142"/>
      <c r="U162" s="141"/>
      <c r="V162" s="141"/>
      <c r="W162" s="142"/>
    </row>
    <row r="163" spans="1:23" ht="18">
      <c r="A163" s="31" t="s">
        <v>295</v>
      </c>
      <c r="B163" s="139"/>
      <c r="C163" s="140"/>
      <c r="D163" s="141"/>
      <c r="E163" s="141"/>
      <c r="F163" s="142"/>
      <c r="G163" s="141"/>
      <c r="H163" s="142"/>
      <c r="I163" s="141"/>
      <c r="J163" s="142"/>
      <c r="K163" s="141"/>
      <c r="L163" s="142"/>
      <c r="M163" s="141"/>
      <c r="N163" s="142"/>
      <c r="O163" s="141"/>
      <c r="P163" s="142"/>
      <c r="Q163" s="141"/>
      <c r="R163" s="142"/>
      <c r="S163" s="141"/>
      <c r="T163" s="142"/>
      <c r="U163" s="141"/>
      <c r="V163" s="141"/>
      <c r="W163" s="142"/>
    </row>
    <row r="164" spans="1:23" ht="18">
      <c r="A164" s="31" t="s">
        <v>232</v>
      </c>
      <c r="B164" s="139"/>
      <c r="C164" s="140"/>
      <c r="D164" s="141"/>
      <c r="E164" s="141"/>
      <c r="F164" s="142"/>
      <c r="G164" s="141"/>
      <c r="H164" s="142"/>
      <c r="I164" s="141"/>
      <c r="J164" s="142"/>
      <c r="K164" s="141"/>
      <c r="L164" s="142"/>
      <c r="M164" s="141"/>
      <c r="N164" s="142"/>
      <c r="O164" s="141"/>
      <c r="P164" s="142"/>
      <c r="Q164" s="141"/>
      <c r="R164" s="142"/>
      <c r="S164" s="141"/>
      <c r="T164" s="142"/>
      <c r="U164" s="141"/>
      <c r="V164" s="141"/>
      <c r="W164" s="142"/>
    </row>
    <row r="165" spans="1:23" ht="18">
      <c r="A165" s="31" t="s">
        <v>296</v>
      </c>
      <c r="B165" s="139"/>
      <c r="C165" s="140"/>
      <c r="D165" s="141"/>
      <c r="E165" s="141"/>
      <c r="F165" s="142"/>
      <c r="G165" s="141"/>
      <c r="H165" s="142"/>
      <c r="I165" s="141"/>
      <c r="J165" s="142"/>
      <c r="K165" s="141"/>
      <c r="L165" s="142"/>
      <c r="M165" s="141"/>
      <c r="N165" s="142"/>
      <c r="O165" s="141"/>
      <c r="P165" s="142"/>
      <c r="Q165" s="141"/>
      <c r="R165" s="142"/>
      <c r="S165" s="141"/>
      <c r="T165" s="142"/>
      <c r="U165" s="141"/>
      <c r="V165" s="141"/>
      <c r="W165" s="142"/>
    </row>
    <row r="166" spans="1:23" ht="18">
      <c r="A166" s="159" t="s">
        <v>259</v>
      </c>
      <c r="B166" s="129"/>
      <c r="C166" s="130"/>
      <c r="D166" s="131"/>
      <c r="E166" s="131"/>
      <c r="F166" s="104"/>
      <c r="G166" s="131"/>
      <c r="H166" s="104"/>
      <c r="I166" s="131"/>
      <c r="J166" s="104"/>
      <c r="K166" s="131"/>
      <c r="L166" s="104"/>
      <c r="M166" s="131"/>
      <c r="N166" s="104"/>
      <c r="O166" s="131"/>
      <c r="P166" s="104"/>
      <c r="Q166" s="131"/>
      <c r="R166" s="104"/>
      <c r="S166" s="131"/>
      <c r="T166" s="104"/>
      <c r="U166" s="131"/>
    </row>
    <row r="167" spans="1:23">
      <c r="F167" s="32"/>
    </row>
    <row r="168" spans="1:23">
      <c r="F168" s="32"/>
    </row>
    <row r="169" spans="1:23" ht="17.25" thickBot="1">
      <c r="A169" s="108" t="s">
        <v>321</v>
      </c>
      <c r="B169" s="143"/>
      <c r="C169" s="143"/>
      <c r="D169" s="143"/>
      <c r="E169" s="143"/>
      <c r="F169" s="145"/>
      <c r="G169" s="143"/>
      <c r="H169" s="145"/>
      <c r="I169" s="143"/>
      <c r="J169" s="145"/>
      <c r="K169" s="143"/>
      <c r="L169" s="145"/>
      <c r="M169" s="143"/>
      <c r="N169" s="145"/>
      <c r="O169" s="143"/>
      <c r="P169" s="145"/>
      <c r="Q169" s="143"/>
      <c r="R169" s="145"/>
      <c r="S169" s="143"/>
      <c r="T169" s="145"/>
      <c r="U169" s="143"/>
      <c r="V169" s="143"/>
      <c r="W169" s="145"/>
    </row>
    <row r="170" spans="1:23" ht="18">
      <c r="A170" s="109" t="s">
        <v>28</v>
      </c>
      <c r="B170" s="107" t="s">
        <v>62</v>
      </c>
      <c r="C170" s="107" t="s">
        <v>63</v>
      </c>
      <c r="D170" s="107" t="s">
        <v>64</v>
      </c>
      <c r="E170" s="107" t="s">
        <v>217</v>
      </c>
      <c r="F170" s="150"/>
      <c r="G170" s="107" t="s">
        <v>218</v>
      </c>
      <c r="H170" s="150"/>
      <c r="I170" s="107" t="s">
        <v>219</v>
      </c>
      <c r="J170" s="150"/>
      <c r="K170" s="107" t="s">
        <v>4</v>
      </c>
      <c r="L170" s="150"/>
      <c r="M170" s="107" t="s">
        <v>73</v>
      </c>
      <c r="N170" s="150"/>
      <c r="O170" s="146" t="s">
        <v>226</v>
      </c>
      <c r="P170" s="150"/>
      <c r="Q170" s="107" t="s">
        <v>74</v>
      </c>
      <c r="R170" s="150"/>
      <c r="S170" s="146" t="s">
        <v>72</v>
      </c>
      <c r="T170" s="150"/>
      <c r="U170" s="107" t="s">
        <v>65</v>
      </c>
      <c r="V170" s="107" t="s">
        <v>66</v>
      </c>
      <c r="W170" s="150"/>
    </row>
    <row r="171" spans="1:23" ht="15" thickBot="1">
      <c r="A171" s="110"/>
      <c r="B171" s="106"/>
      <c r="C171" s="106"/>
      <c r="D171" s="106"/>
      <c r="E171" s="136" t="s">
        <v>152</v>
      </c>
      <c r="F171" s="136" t="s">
        <v>153</v>
      </c>
      <c r="G171" s="136" t="s">
        <v>152</v>
      </c>
      <c r="H171" s="136" t="s">
        <v>153</v>
      </c>
      <c r="I171" s="136" t="s">
        <v>152</v>
      </c>
      <c r="J171" s="136" t="s">
        <v>153</v>
      </c>
      <c r="K171" s="136" t="s">
        <v>152</v>
      </c>
      <c r="L171" s="136" t="s">
        <v>153</v>
      </c>
      <c r="M171" s="136" t="s">
        <v>152</v>
      </c>
      <c r="N171" s="136" t="s">
        <v>153</v>
      </c>
      <c r="O171" s="136" t="s">
        <v>152</v>
      </c>
      <c r="P171" s="136" t="s">
        <v>153</v>
      </c>
      <c r="Q171" s="136" t="s">
        <v>152</v>
      </c>
      <c r="R171" s="136" t="s">
        <v>153</v>
      </c>
      <c r="S171" s="136" t="s">
        <v>152</v>
      </c>
      <c r="T171" s="136" t="s">
        <v>153</v>
      </c>
      <c r="U171" s="136" t="s">
        <v>152</v>
      </c>
      <c r="V171" s="136" t="s">
        <v>152</v>
      </c>
      <c r="W171" s="136" t="s">
        <v>153</v>
      </c>
    </row>
    <row r="172" spans="1:23">
      <c r="A172" s="114" t="s">
        <v>323</v>
      </c>
      <c r="B172" s="115">
        <v>1.5</v>
      </c>
      <c r="C172" s="115">
        <v>1150</v>
      </c>
      <c r="D172" s="116">
        <v>7.0266661982222534</v>
      </c>
      <c r="E172" s="116">
        <v>4.5662523990863431</v>
      </c>
      <c r="F172" s="32">
        <v>0.28675132592967262</v>
      </c>
      <c r="G172" s="116">
        <v>1.240281931731382</v>
      </c>
      <c r="H172" s="32">
        <v>0.26930632921374026</v>
      </c>
      <c r="I172" s="116">
        <v>1.0601029754116467</v>
      </c>
      <c r="J172" s="32">
        <v>0.12465974213984922</v>
      </c>
      <c r="K172" s="116">
        <v>4.9204784874695058</v>
      </c>
      <c r="L172" s="32">
        <v>0.1390346743493448</v>
      </c>
      <c r="M172" s="116">
        <v>1.4297414997782214</v>
      </c>
      <c r="N172" s="32">
        <v>3.7747914085847115E-2</v>
      </c>
      <c r="O172" s="116">
        <v>0.76816766216851262</v>
      </c>
      <c r="P172" s="32">
        <v>0.05</v>
      </c>
      <c r="Q172" s="116">
        <v>0.94854638760297427</v>
      </c>
      <c r="R172" s="32">
        <v>0.16566899810522753</v>
      </c>
      <c r="S172" s="116">
        <v>0.663439081645256</v>
      </c>
      <c r="T172" s="32">
        <v>0.1171898270130711</v>
      </c>
      <c r="U172" s="116">
        <v>0.36385507012429841</v>
      </c>
      <c r="V172" s="116">
        <v>0.43134280608079789</v>
      </c>
      <c r="W172" s="32">
        <v>7.9753959849190745E-2</v>
      </c>
    </row>
    <row r="173" spans="1:23">
      <c r="A173" s="114" t="s">
        <v>324</v>
      </c>
      <c r="B173" s="115">
        <v>1.5</v>
      </c>
      <c r="C173" s="115">
        <v>1220</v>
      </c>
      <c r="D173" s="116">
        <v>6.6972507785554027</v>
      </c>
      <c r="E173" s="116">
        <v>6.1777957167848445</v>
      </c>
      <c r="F173" s="32">
        <v>0.38006828370188589</v>
      </c>
      <c r="G173" s="116">
        <v>1.9421838548936401</v>
      </c>
      <c r="H173" s="32">
        <v>0.37571851135000917</v>
      </c>
      <c r="I173" s="116">
        <v>0.49845378688917918</v>
      </c>
      <c r="J173" s="32">
        <v>6.2153937077012271E-3</v>
      </c>
      <c r="K173" s="116">
        <v>3.4082964689153958</v>
      </c>
      <c r="L173" s="32">
        <v>0.10367567231217852</v>
      </c>
      <c r="M173" s="116">
        <v>1.0192143253811516</v>
      </c>
      <c r="N173" s="32">
        <v>2.8147945032756468E-2</v>
      </c>
      <c r="O173" s="116">
        <v>0.74111809137404494</v>
      </c>
      <c r="P173" s="32">
        <v>0.05</v>
      </c>
      <c r="Q173" s="116">
        <v>0.31654555429977915</v>
      </c>
      <c r="R173" s="32">
        <v>4.913591739014482E-2</v>
      </c>
      <c r="S173" s="116">
        <v>0.31057800740918928</v>
      </c>
      <c r="T173" s="32">
        <v>4.8966685316011824E-2</v>
      </c>
      <c r="U173" s="116">
        <v>0.62101604253927789</v>
      </c>
      <c r="V173" s="116">
        <v>0.2283934857972105</v>
      </c>
      <c r="W173" s="32">
        <v>4.1575336870087933E-3</v>
      </c>
    </row>
    <row r="174" spans="1:23">
      <c r="A174" s="114" t="s">
        <v>324</v>
      </c>
      <c r="B174" s="115">
        <v>1.5</v>
      </c>
      <c r="C174" s="115">
        <v>1220</v>
      </c>
      <c r="D174" s="116">
        <v>6.6972507785554027</v>
      </c>
      <c r="E174" s="116">
        <v>6.1777957167848445</v>
      </c>
      <c r="F174" s="32">
        <v>0.38006828370188589</v>
      </c>
      <c r="G174" s="116">
        <v>1.9421838548936401</v>
      </c>
      <c r="H174" s="32">
        <v>0.37571851135000917</v>
      </c>
      <c r="I174" s="116">
        <v>0.6561152318396859</v>
      </c>
      <c r="J174" s="32">
        <v>4.0316848884177948E-2</v>
      </c>
      <c r="K174" s="116">
        <v>3.2579055946818016</v>
      </c>
      <c r="L174" s="32">
        <v>0.10910854247745229</v>
      </c>
      <c r="M174" s="116">
        <v>0.97838621084421551</v>
      </c>
      <c r="N174" s="32">
        <v>2.9622969282628298E-2</v>
      </c>
      <c r="O174" s="116">
        <v>0.74111809137404494</v>
      </c>
      <c r="P174" s="32">
        <v>0.05</v>
      </c>
      <c r="Q174" s="116">
        <v>0.54354190903121569</v>
      </c>
      <c r="R174" s="32">
        <v>6.2666580291963356E-2</v>
      </c>
      <c r="S174" s="116">
        <v>0.55554943743760676</v>
      </c>
      <c r="T174" s="32">
        <v>6.6222790310968435E-2</v>
      </c>
      <c r="U174" s="116">
        <v>0.62101604253927789</v>
      </c>
      <c r="V174" s="116">
        <v>0.39158706172492419</v>
      </c>
      <c r="W174" s="32">
        <v>4.3223981094402952E-2</v>
      </c>
    </row>
    <row r="175" spans="1:23">
      <c r="A175" s="114" t="s">
        <v>336</v>
      </c>
      <c r="B175" s="115">
        <v>1.5</v>
      </c>
      <c r="C175" s="115">
        <v>1250</v>
      </c>
      <c r="D175" s="116">
        <v>6.5653415618947575</v>
      </c>
      <c r="E175" s="116">
        <v>6.5522457552995474</v>
      </c>
      <c r="F175" s="32">
        <v>0.41490795346327386</v>
      </c>
      <c r="G175" s="116">
        <v>2.1850697293213179</v>
      </c>
      <c r="H175" s="32">
        <v>0.40560487734495981</v>
      </c>
      <c r="I175" s="116">
        <v>0.46893805608359668</v>
      </c>
      <c r="J175" s="32">
        <v>1.2414707812995734E-2</v>
      </c>
      <c r="K175" s="116">
        <v>2.8024044253768623</v>
      </c>
      <c r="L175" s="32">
        <v>3.8213821965386412E-2</v>
      </c>
      <c r="M175" s="116">
        <v>0.85472675340131055</v>
      </c>
      <c r="N175" s="32">
        <v>1.0375052663602412E-2</v>
      </c>
      <c r="O175" s="116">
        <v>0.72964054056067296</v>
      </c>
      <c r="P175" s="32">
        <v>0.05</v>
      </c>
      <c r="Q175" s="116">
        <v>0.3259887298517079</v>
      </c>
      <c r="R175" s="32">
        <v>4.0213148655419508E-2</v>
      </c>
      <c r="S175" s="116">
        <v>0.38139525708592154</v>
      </c>
      <c r="T175" s="32">
        <v>4.7275184468382858E-2</v>
      </c>
      <c r="U175" s="116">
        <v>0.77068743765483028</v>
      </c>
      <c r="V175" s="116">
        <v>0.25928878671017497</v>
      </c>
      <c r="W175" s="32">
        <v>1.5541242314285409E-2</v>
      </c>
    </row>
    <row r="176" spans="1:23">
      <c r="A176" s="114" t="s">
        <v>336</v>
      </c>
      <c r="B176" s="115">
        <v>1.5</v>
      </c>
      <c r="C176" s="115">
        <v>1250</v>
      </c>
      <c r="D176" s="116">
        <v>6.5653415618947575</v>
      </c>
      <c r="E176" s="116">
        <v>6.5522457552995474</v>
      </c>
      <c r="F176" s="32">
        <v>0.41490795346327386</v>
      </c>
      <c r="G176" s="116">
        <v>2.1850697293213179</v>
      </c>
      <c r="H176" s="32">
        <v>0.40560487734495981</v>
      </c>
      <c r="I176" s="116">
        <v>0.61727528879790328</v>
      </c>
      <c r="J176" s="32">
        <v>2.3839307102209658E-2</v>
      </c>
      <c r="K176" s="116">
        <v>2.6582215480003524</v>
      </c>
      <c r="L176" s="32">
        <v>3.5708421368145983E-2</v>
      </c>
      <c r="M176" s="116">
        <v>0.81558398585113567</v>
      </c>
      <c r="N176" s="32">
        <v>9.6948364014516359E-3</v>
      </c>
      <c r="O176" s="116">
        <v>0.72964054056067296</v>
      </c>
      <c r="P176" s="32">
        <v>0.05</v>
      </c>
      <c r="Q176" s="116">
        <v>0.54379440450352123</v>
      </c>
      <c r="R176" s="32">
        <v>3.7779557739041333E-2</v>
      </c>
      <c r="S176" s="116">
        <v>0.66675463709114224</v>
      </c>
      <c r="T176" s="32">
        <v>4.699524590521871E-2</v>
      </c>
      <c r="U176" s="116">
        <v>0.77068743765483028</v>
      </c>
      <c r="V176" s="116">
        <v>0.46262236725007405</v>
      </c>
      <c r="W176" s="32">
        <v>1.3881619555906374E-2</v>
      </c>
    </row>
    <row r="177" spans="1:23">
      <c r="A177" s="114" t="s">
        <v>337</v>
      </c>
      <c r="B177" s="115">
        <v>1.5</v>
      </c>
      <c r="C177" s="115">
        <v>1300</v>
      </c>
      <c r="D177" s="116">
        <v>6.3566729173950351</v>
      </c>
      <c r="E177" s="116">
        <v>8.1128852440262733</v>
      </c>
      <c r="F177" s="32">
        <v>0.53001653249248382</v>
      </c>
      <c r="G177" s="116">
        <v>2.9717782803763542</v>
      </c>
      <c r="H177" s="32">
        <v>0.51641255994924229</v>
      </c>
      <c r="I177" s="116">
        <v>0.48954214170124238</v>
      </c>
      <c r="J177" s="32">
        <v>1.2370014811510116E-2</v>
      </c>
      <c r="K177" s="116">
        <v>2.5959304216593155</v>
      </c>
      <c r="L177" s="32">
        <v>7.8888535440068283E-2</v>
      </c>
      <c r="M177" s="116">
        <v>0.79867319087207089</v>
      </c>
      <c r="N177" s="32">
        <v>2.1418237371978541E-2</v>
      </c>
      <c r="O177" s="116">
        <v>0.71073008817683048</v>
      </c>
      <c r="P177" s="32">
        <v>0.05</v>
      </c>
      <c r="Q177" s="116">
        <v>0.36372460164910225</v>
      </c>
      <c r="R177" s="32">
        <v>3.6265618893499364E-2</v>
      </c>
      <c r="S177" s="116">
        <v>0.4554110564947742</v>
      </c>
      <c r="T177" s="32">
        <v>4.7021062561764054E-2</v>
      </c>
      <c r="U177" s="116">
        <v>0.82425752814751974</v>
      </c>
      <c r="V177" s="116">
        <v>0.41412437476341163</v>
      </c>
      <c r="W177" s="32">
        <v>1.4882432395478786E-2</v>
      </c>
    </row>
    <row r="178" spans="1:23">
      <c r="A178" s="114" t="s">
        <v>338</v>
      </c>
      <c r="B178" s="115">
        <v>1.5</v>
      </c>
      <c r="C178" s="115">
        <v>1400</v>
      </c>
      <c r="D178" s="116">
        <v>5.9767504407853451</v>
      </c>
      <c r="E178" s="116">
        <v>7.8362269157731852</v>
      </c>
      <c r="F178" s="32">
        <v>0.53043531327040727</v>
      </c>
      <c r="G178" s="116">
        <v>3.4118124424708003</v>
      </c>
      <c r="H178" s="32">
        <v>0.52491812446930219</v>
      </c>
      <c r="I178" s="116">
        <v>0.34086945442093447</v>
      </c>
      <c r="J178" s="32">
        <v>9.6212011289623454E-3</v>
      </c>
      <c r="K178" s="116">
        <v>2.1774956409158781</v>
      </c>
      <c r="L178" s="32">
        <v>6.0157763402591345E-2</v>
      </c>
      <c r="M178" s="116">
        <v>0.68507651659584257</v>
      </c>
      <c r="N178" s="32">
        <v>1.633283276380355E-2</v>
      </c>
      <c r="O178" s="116">
        <v>0.67396057026869149</v>
      </c>
      <c r="P178" s="32">
        <v>0.05</v>
      </c>
      <c r="Q178" s="116">
        <v>0.17435366816914422</v>
      </c>
      <c r="R178" s="32">
        <v>4.125348787311485E-2</v>
      </c>
      <c r="S178" s="116">
        <v>0.25450247373170914</v>
      </c>
      <c r="T178" s="32">
        <v>6.0522258675446527E-2</v>
      </c>
      <c r="U178" s="116">
        <v>0.93483130476400511</v>
      </c>
      <c r="V178" s="116">
        <v>0.2674782419664139</v>
      </c>
      <c r="W178" s="32">
        <v>1.1327293345220315E-2</v>
      </c>
    </row>
    <row r="179" spans="1:23">
      <c r="A179" s="114" t="s">
        <v>338</v>
      </c>
      <c r="B179" s="115">
        <v>1.5</v>
      </c>
      <c r="C179" s="115">
        <v>1400</v>
      </c>
      <c r="D179" s="116">
        <v>5.9767504407853451</v>
      </c>
      <c r="E179" s="116">
        <v>7.8362269157731852</v>
      </c>
      <c r="F179" s="32">
        <v>0.53043531327040727</v>
      </c>
      <c r="G179" s="116">
        <v>3.4118124424708003</v>
      </c>
      <c r="H179" s="32">
        <v>0.52491812446930219</v>
      </c>
      <c r="I179" s="116">
        <v>0.43399456889617999</v>
      </c>
      <c r="J179" s="32">
        <v>2.6561515121176684E-2</v>
      </c>
      <c r="K179" s="116">
        <v>2.0982678513630622</v>
      </c>
      <c r="L179" s="32">
        <v>5.8966296134758532E-2</v>
      </c>
      <c r="M179" s="116">
        <v>0.6635677562880441</v>
      </c>
      <c r="N179" s="32">
        <v>1.6009349400586941E-2</v>
      </c>
      <c r="O179" s="116">
        <v>0.67396057026869149</v>
      </c>
      <c r="P179" s="32">
        <v>0.05</v>
      </c>
      <c r="Q179" s="116">
        <v>0.3229347912166024</v>
      </c>
      <c r="R179" s="32">
        <v>4.745353292922843E-2</v>
      </c>
      <c r="S179" s="116">
        <v>0.48666438077564095</v>
      </c>
      <c r="T179" s="32">
        <v>7.2470186286640301E-2</v>
      </c>
      <c r="U179" s="116">
        <v>0.93483130476400511</v>
      </c>
      <c r="V179" s="116">
        <v>0.45509499002352444</v>
      </c>
      <c r="W179" s="32">
        <v>3.8229014869236431E-2</v>
      </c>
    </row>
    <row r="180" spans="1:23">
      <c r="A180" s="114" t="s">
        <v>326</v>
      </c>
      <c r="B180" s="115">
        <v>2.5</v>
      </c>
      <c r="C180" s="115">
        <v>1150</v>
      </c>
      <c r="D180" s="116">
        <v>7.0266661982222534</v>
      </c>
      <c r="E180" s="116">
        <v>5.1068188160989605</v>
      </c>
      <c r="F180" s="32">
        <v>0.37287995020675474</v>
      </c>
      <c r="G180" s="116">
        <v>1.5048630655109356</v>
      </c>
      <c r="H180" s="32">
        <v>0.31302577048884223</v>
      </c>
      <c r="I180" s="116">
        <v>0.66997213571545655</v>
      </c>
      <c r="J180" s="32">
        <v>3.2383206732113368E-2</v>
      </c>
      <c r="K180" s="116">
        <v>4.1488682324558299</v>
      </c>
      <c r="L180" s="32">
        <v>0.35631946459489772</v>
      </c>
      <c r="M180" s="116">
        <v>1.2202647477471087</v>
      </c>
      <c r="N180" s="32">
        <v>9.674073463751473E-2</v>
      </c>
      <c r="O180" s="116">
        <v>0.75334157260925494</v>
      </c>
      <c r="P180" s="32">
        <v>0.05</v>
      </c>
      <c r="Q180" s="116">
        <v>0.48979581832685581</v>
      </c>
      <c r="R180" s="32">
        <v>7.212205706827586E-2</v>
      </c>
      <c r="S180" s="116">
        <v>0.40138487916751864</v>
      </c>
      <c r="T180" s="32">
        <v>6.7125441751275133E-2</v>
      </c>
      <c r="U180" s="116">
        <v>0.47145989552315992</v>
      </c>
      <c r="V180" s="116">
        <v>0.2810624059655219</v>
      </c>
      <c r="W180" s="32">
        <v>1.868695990803922E-2</v>
      </c>
    </row>
    <row r="181" spans="1:23">
      <c r="A181" s="114" t="s">
        <v>326</v>
      </c>
      <c r="B181" s="115">
        <v>2.5</v>
      </c>
      <c r="C181" s="115">
        <v>1150</v>
      </c>
      <c r="D181" s="116">
        <v>7.0266661982222534</v>
      </c>
      <c r="E181" s="116">
        <v>5.1068188160989605</v>
      </c>
      <c r="F181" s="32">
        <v>0.37287995020675474</v>
      </c>
      <c r="G181" s="116">
        <v>1.5048630655109356</v>
      </c>
      <c r="H181" s="32">
        <v>0.31302577048884223</v>
      </c>
      <c r="I181" s="116">
        <v>0.81243015303005461</v>
      </c>
      <c r="J181" s="32">
        <v>5.3364292719121464E-2</v>
      </c>
      <c r="K181" s="116">
        <v>4.0286704000604523</v>
      </c>
      <c r="L181" s="32">
        <v>0.34719481748038511</v>
      </c>
      <c r="M181" s="116">
        <v>1.1876334402084117</v>
      </c>
      <c r="N181" s="32">
        <v>9.4263392945924562E-2</v>
      </c>
      <c r="O181" s="116">
        <v>0.75334157260925494</v>
      </c>
      <c r="P181" s="32">
        <v>0.05</v>
      </c>
      <c r="Q181" s="116">
        <v>0.68958142659284505</v>
      </c>
      <c r="R181" s="32">
        <v>8.4042401726819968E-2</v>
      </c>
      <c r="S181" s="116">
        <v>0.58063490235828485</v>
      </c>
      <c r="T181" s="32">
        <v>8.4448187972316749E-2</v>
      </c>
      <c r="U181" s="116">
        <v>0.47145989552315992</v>
      </c>
      <c r="V181" s="116">
        <v>0.41364255776543452</v>
      </c>
      <c r="W181" s="32">
        <v>2.9770136772518479E-2</v>
      </c>
    </row>
    <row r="182" spans="1:23">
      <c r="A182" s="114" t="s">
        <v>327</v>
      </c>
      <c r="B182" s="115">
        <v>2.5</v>
      </c>
      <c r="C182" s="115">
        <v>1220</v>
      </c>
      <c r="D182" s="116">
        <v>6.6972507785554027</v>
      </c>
      <c r="E182" s="116">
        <v>6.2020134922584864</v>
      </c>
      <c r="F182" s="32">
        <v>0.48016545107949044</v>
      </c>
      <c r="G182" s="116">
        <v>2.1145211903006955</v>
      </c>
      <c r="H182" s="32">
        <v>0.39989951393231576</v>
      </c>
      <c r="I182" s="116">
        <v>0.67841829442591706</v>
      </c>
      <c r="J182" s="32">
        <v>3.5140223785108823E-2</v>
      </c>
      <c r="K182" s="116">
        <v>3.7179889602584613</v>
      </c>
      <c r="L182" s="32">
        <v>0.32722456548686346</v>
      </c>
      <c r="M182" s="116">
        <v>1.1032896429309671</v>
      </c>
      <c r="N182" s="32">
        <v>8.8841469529683442E-2</v>
      </c>
      <c r="O182" s="116">
        <v>0.72525602793962118</v>
      </c>
      <c r="P182" s="32">
        <v>0.05</v>
      </c>
      <c r="Q182" s="116">
        <v>0.51746707526191038</v>
      </c>
      <c r="R182" s="32">
        <v>7.1494196726921144E-2</v>
      </c>
      <c r="S182" s="116">
        <v>0.46902196406668195</v>
      </c>
      <c r="T182" s="32">
        <v>7.5003681613870624E-2</v>
      </c>
      <c r="U182" s="116">
        <v>0.55381791234242339</v>
      </c>
      <c r="V182" s="116">
        <v>0.38950509320700655</v>
      </c>
      <c r="W182" s="32">
        <v>1.9100208908247922E-2</v>
      </c>
    </row>
    <row r="183" spans="1:23">
      <c r="A183" s="114" t="s">
        <v>327</v>
      </c>
      <c r="B183" s="115">
        <v>2.5</v>
      </c>
      <c r="C183" s="115">
        <v>1220</v>
      </c>
      <c r="D183" s="116">
        <v>6.6972507785554027</v>
      </c>
      <c r="E183" s="116">
        <v>6.2020134922584864</v>
      </c>
      <c r="F183" s="32">
        <v>0.48016545107949044</v>
      </c>
      <c r="G183" s="116">
        <v>2.1145211903006955</v>
      </c>
      <c r="H183" s="32">
        <v>0.39989951393231576</v>
      </c>
      <c r="I183" s="116">
        <v>0.81608666464550217</v>
      </c>
      <c r="J183" s="32">
        <v>4.5500663634652515E-2</v>
      </c>
      <c r="K183" s="116">
        <v>3.5494070541039204</v>
      </c>
      <c r="L183" s="32">
        <v>0.31222596493417942</v>
      </c>
      <c r="M183" s="116">
        <v>1.0575230270481324</v>
      </c>
      <c r="N183" s="32">
        <v>8.4769349479629719E-2</v>
      </c>
      <c r="O183" s="116">
        <v>0.72525602793962118</v>
      </c>
      <c r="P183" s="32">
        <v>0.05</v>
      </c>
      <c r="Q183" s="116">
        <v>0.72462491506893734</v>
      </c>
      <c r="R183" s="32">
        <v>7.412097691655653E-2</v>
      </c>
      <c r="S183" s="116">
        <v>0.68520958554593869</v>
      </c>
      <c r="T183" s="32">
        <v>8.9046556222958123E-2</v>
      </c>
      <c r="U183" s="116">
        <v>0.55381791234242339</v>
      </c>
      <c r="V183" s="116">
        <v>0.57425469550620067</v>
      </c>
      <c r="W183" s="32">
        <v>3.5879772334137021E-2</v>
      </c>
    </row>
    <row r="184" spans="1:23">
      <c r="A184" s="114" t="s">
        <v>328</v>
      </c>
      <c r="B184" s="115">
        <v>2.5</v>
      </c>
      <c r="C184" s="115">
        <v>1280</v>
      </c>
      <c r="D184" s="116">
        <v>6.4385281524643458</v>
      </c>
      <c r="E184" s="116">
        <v>2.2792943842892455</v>
      </c>
      <c r="F184" s="32">
        <v>0.15936535120952128</v>
      </c>
      <c r="G184" s="116">
        <v>0.87238505413967948</v>
      </c>
      <c r="H184" s="32">
        <v>0.14865733527322308</v>
      </c>
      <c r="I184" s="116">
        <v>0.79164478104195923</v>
      </c>
      <c r="J184" s="32">
        <v>4.0964681185737983E-2</v>
      </c>
      <c r="K184" s="116">
        <v>3.8338284724465748</v>
      </c>
      <c r="L184" s="32">
        <v>9.7682432350649162E-2</v>
      </c>
      <c r="M184" s="116">
        <v>1.1347377536997962</v>
      </c>
      <c r="N184" s="32">
        <v>2.6520780383201249E-2</v>
      </c>
      <c r="O184" s="116">
        <v>0.70162118712623189</v>
      </c>
      <c r="P184" s="32">
        <v>0.05</v>
      </c>
      <c r="Q184" s="116">
        <v>0.64573745132422156</v>
      </c>
      <c r="R184" s="32">
        <v>6.8923696863288725E-2</v>
      </c>
      <c r="S184" s="116">
        <v>0.56906315949989661</v>
      </c>
      <c r="T184" s="32">
        <v>6.2178838275220971E-2</v>
      </c>
      <c r="U184" s="116">
        <v>0.58309508520048503</v>
      </c>
      <c r="V184" s="116">
        <v>0.42696352354847139</v>
      </c>
      <c r="W184" s="32">
        <v>2.3524387485431914E-2</v>
      </c>
    </row>
    <row r="185" spans="1:23">
      <c r="A185" s="114" t="s">
        <v>329</v>
      </c>
      <c r="B185" s="115">
        <v>2.5</v>
      </c>
      <c r="C185" s="115">
        <v>1280</v>
      </c>
      <c r="D185" s="116">
        <v>6.4385281524643458</v>
      </c>
      <c r="E185" s="116">
        <v>4.6060131636342456</v>
      </c>
      <c r="F185" s="32">
        <v>0.30831386905179531</v>
      </c>
      <c r="G185" s="116">
        <v>1.7629214860625135</v>
      </c>
      <c r="H185" s="32">
        <v>0.2977905686921794</v>
      </c>
      <c r="I185" s="116">
        <v>0.59651339915373758</v>
      </c>
      <c r="J185" s="32">
        <v>4.1344243058716201E-2</v>
      </c>
      <c r="K185" s="116">
        <v>3.384355564544673</v>
      </c>
      <c r="L185" s="32">
        <v>6.6956713539347373E-2</v>
      </c>
      <c r="M185" s="116">
        <v>1.0127148486625879</v>
      </c>
      <c r="N185" s="32">
        <v>1.8178747725932812E-2</v>
      </c>
      <c r="O185" s="116">
        <v>0.70162118712623189</v>
      </c>
      <c r="P185" s="32">
        <v>0.05</v>
      </c>
      <c r="Q185" s="116">
        <v>0.4195151888667249</v>
      </c>
      <c r="R185" s="32">
        <v>7.293267447883682E-2</v>
      </c>
      <c r="S185" s="116">
        <v>0.4142480871300992</v>
      </c>
      <c r="T185" s="32">
        <v>7.2399864098125447E-2</v>
      </c>
      <c r="U185" s="116">
        <v>0.65078187476142979</v>
      </c>
      <c r="V185" s="116">
        <v>0.3009898689469282</v>
      </c>
      <c r="W185" s="32">
        <v>4.6150719717087438E-2</v>
      </c>
    </row>
    <row r="186" spans="1:23">
      <c r="A186" s="138" t="s">
        <v>329</v>
      </c>
      <c r="B186" s="139">
        <v>2.5</v>
      </c>
      <c r="C186" s="140">
        <v>1280</v>
      </c>
      <c r="D186" s="141">
        <v>6.4385281524643458</v>
      </c>
      <c r="E186" s="141">
        <v>4.6060131636342456</v>
      </c>
      <c r="F186" s="142">
        <v>0.30831386905179531</v>
      </c>
      <c r="G186" s="141">
        <v>1.7629214860625135</v>
      </c>
      <c r="H186" s="142">
        <v>0.2977905686921794</v>
      </c>
      <c r="I186" s="141">
        <v>0.72253878702397734</v>
      </c>
      <c r="J186" s="142">
        <v>1.925400888467893E-2</v>
      </c>
      <c r="K186" s="141">
        <v>3.2255313411201558</v>
      </c>
      <c r="L186" s="142">
        <v>3.3319699019720095E-2</v>
      </c>
      <c r="M186" s="141">
        <v>0.96959724848729989</v>
      </c>
      <c r="N186" s="142">
        <v>9.0462982838540058E-3</v>
      </c>
      <c r="O186" s="141">
        <v>0.70162118712623189</v>
      </c>
      <c r="P186" s="142">
        <v>0.05</v>
      </c>
      <c r="Q186" s="141">
        <v>0.61747210461123114</v>
      </c>
      <c r="R186" s="142">
        <v>3.7384032497228166E-2</v>
      </c>
      <c r="S186" s="141">
        <v>0.63683359825388264</v>
      </c>
      <c r="T186" s="142">
        <v>3.9011373358174915E-2</v>
      </c>
      <c r="U186" s="141">
        <v>0.65078187476142979</v>
      </c>
      <c r="V186" s="141">
        <v>0.51261734361929556</v>
      </c>
      <c r="W186" s="142">
        <v>1.5272571439086981E-2</v>
      </c>
    </row>
    <row r="187" spans="1:23">
      <c r="A187" s="138" t="s">
        <v>330</v>
      </c>
      <c r="B187" s="139">
        <v>2.5</v>
      </c>
      <c r="C187" s="140">
        <v>1280</v>
      </c>
      <c r="D187" s="141">
        <v>6.4385281524643458</v>
      </c>
      <c r="E187" s="141">
        <v>6.7957285596477481</v>
      </c>
      <c r="F187" s="142">
        <v>0.47650185273783913</v>
      </c>
      <c r="G187" s="141">
        <v>2.6010207669052607</v>
      </c>
      <c r="H187" s="142">
        <v>0.44348530697610722</v>
      </c>
      <c r="I187" s="141">
        <v>0.57427526452170174</v>
      </c>
      <c r="J187" s="142">
        <v>3.9560674034600819E-2</v>
      </c>
      <c r="K187" s="141">
        <v>2.644675620894049</v>
      </c>
      <c r="L187" s="142">
        <v>0.22713398336130664</v>
      </c>
      <c r="M187" s="141">
        <v>0.81190653756031639</v>
      </c>
      <c r="N187" s="142">
        <v>6.1666876482594758E-2</v>
      </c>
      <c r="O187" s="141">
        <v>0.70162118712623189</v>
      </c>
      <c r="P187" s="142">
        <v>0.05</v>
      </c>
      <c r="Q187" s="141">
        <v>0.47321768751015203</v>
      </c>
      <c r="R187" s="142">
        <v>6.6704877206096594E-2</v>
      </c>
      <c r="S187" s="141">
        <v>0.58284748997355718</v>
      </c>
      <c r="T187" s="142">
        <v>9.3326009969129528E-2</v>
      </c>
      <c r="U187" s="141">
        <v>0.72650195154929609</v>
      </c>
      <c r="V187" s="141">
        <v>0.46961287265385182</v>
      </c>
      <c r="W187" s="142">
        <v>6.6082962083585772E-2</v>
      </c>
    </row>
    <row r="188" spans="1:23">
      <c r="A188" s="138" t="s">
        <v>331</v>
      </c>
      <c r="B188" s="139">
        <v>2.5</v>
      </c>
      <c r="C188" s="140">
        <v>1280</v>
      </c>
      <c r="D188" s="141">
        <v>6.4385281524643458</v>
      </c>
      <c r="E188" s="141">
        <v>7.8984827963668112</v>
      </c>
      <c r="F188" s="142">
        <v>0.51736486067870213</v>
      </c>
      <c r="G188" s="141">
        <v>3.0230927559971441</v>
      </c>
      <c r="H188" s="142">
        <v>0.50855263085657898</v>
      </c>
      <c r="I188" s="141">
        <v>0.53399910871041167</v>
      </c>
      <c r="J188" s="142">
        <v>2.9057756195845028E-2</v>
      </c>
      <c r="K188" s="141">
        <v>3.0238217813853185</v>
      </c>
      <c r="L188" s="142">
        <v>0.12690157552397024</v>
      </c>
      <c r="M188" s="141">
        <v>0.91483713721048621</v>
      </c>
      <c r="N188" s="142">
        <v>3.4453777754757921E-2</v>
      </c>
      <c r="O188" s="141">
        <v>0.70162118712623189</v>
      </c>
      <c r="P188" s="142">
        <v>0.05</v>
      </c>
      <c r="Q188" s="141">
        <v>0.37203991915618562</v>
      </c>
      <c r="R188" s="142">
        <v>5.8533508459632427E-2</v>
      </c>
      <c r="S188" s="141">
        <v>0.40667338920084362</v>
      </c>
      <c r="T188" s="142">
        <v>6.579000600109626E-2</v>
      </c>
      <c r="U188" s="141">
        <v>0.67471794304408217</v>
      </c>
      <c r="V188" s="141">
        <v>0.36531892216878004</v>
      </c>
      <c r="W188" s="142">
        <v>2.2426777797247326E-2</v>
      </c>
    </row>
    <row r="189" spans="1:23">
      <c r="A189" s="138" t="s">
        <v>331</v>
      </c>
      <c r="B189" s="139">
        <v>2.5</v>
      </c>
      <c r="C189" s="140">
        <v>1280</v>
      </c>
      <c r="D189" s="141">
        <v>6.4385281524643458</v>
      </c>
      <c r="E189" s="141">
        <v>7.8984827963668112</v>
      </c>
      <c r="F189" s="142">
        <v>0.51736486067870213</v>
      </c>
      <c r="G189" s="141">
        <v>3.0230927559971441</v>
      </c>
      <c r="H189" s="142">
        <v>0.50855263085657898</v>
      </c>
      <c r="I189" s="141">
        <v>0.64944503764053518</v>
      </c>
      <c r="J189" s="142">
        <v>2.3978256567078152E-2</v>
      </c>
      <c r="K189" s="141">
        <v>2.9463731058981004</v>
      </c>
      <c r="L189" s="142">
        <v>0.12293345052252549</v>
      </c>
      <c r="M189" s="141">
        <v>0.89381137078921624</v>
      </c>
      <c r="N189" s="142">
        <v>3.3376431816865677E-2</v>
      </c>
      <c r="O189" s="141">
        <v>0.70162118712623189</v>
      </c>
      <c r="P189" s="142">
        <v>0.05</v>
      </c>
      <c r="Q189" s="141">
        <v>0.54552323805824732</v>
      </c>
      <c r="R189" s="142">
        <v>4.4558717490131822E-2</v>
      </c>
      <c r="S189" s="141">
        <v>0.61033374142081231</v>
      </c>
      <c r="T189" s="142">
        <v>5.4815099884426094E-2</v>
      </c>
      <c r="U189" s="141">
        <v>0.67471794304408217</v>
      </c>
      <c r="V189" s="141">
        <v>0.53628525360734591</v>
      </c>
      <c r="W189" s="142">
        <v>4.3457419977875028E-2</v>
      </c>
    </row>
    <row r="190" spans="1:23">
      <c r="A190" s="138" t="s">
        <v>332</v>
      </c>
      <c r="B190" s="139">
        <v>2.5</v>
      </c>
      <c r="C190" s="140">
        <v>1300</v>
      </c>
      <c r="D190" s="141">
        <v>6.3566729173950351</v>
      </c>
      <c r="E190" s="141">
        <v>7.922555041628728</v>
      </c>
      <c r="F190" s="142">
        <v>0.54060914674161842</v>
      </c>
      <c r="G190" s="141">
        <v>3.1460081548418359</v>
      </c>
      <c r="H190" s="142">
        <v>0.51913979912455577</v>
      </c>
      <c r="I190" s="141">
        <v>0.4613849132682597</v>
      </c>
      <c r="J190" s="142">
        <v>1.8421062670809601E-2</v>
      </c>
      <c r="K190" s="141">
        <v>2.0327655255650652</v>
      </c>
      <c r="L190" s="142">
        <v>5.9776178138776212E-2</v>
      </c>
      <c r="M190" s="141">
        <v>0.64578518488040382</v>
      </c>
      <c r="N190" s="142">
        <v>1.6229232364677743E-2</v>
      </c>
      <c r="O190" s="141">
        <v>0.69385812014983028</v>
      </c>
      <c r="P190" s="142">
        <v>0.05</v>
      </c>
      <c r="Q190" s="141">
        <v>0.38002441008061461</v>
      </c>
      <c r="R190" s="142">
        <v>3.3509236463525792E-2</v>
      </c>
      <c r="S190" s="141">
        <v>0.58846876481223898</v>
      </c>
      <c r="T190" s="142">
        <v>5.3955459533981023E-2</v>
      </c>
      <c r="U190" s="141">
        <v>1.0074308188668235</v>
      </c>
      <c r="V190" s="141">
        <v>0.46298793644566494</v>
      </c>
      <c r="W190" s="142">
        <v>3.0122199421949398E-2</v>
      </c>
    </row>
    <row r="191" spans="1:23">
      <c r="A191" s="138" t="s">
        <v>333</v>
      </c>
      <c r="B191" s="139">
        <v>2.5</v>
      </c>
      <c r="C191" s="140">
        <v>1350</v>
      </c>
      <c r="D191" s="141">
        <v>6.160860056063826</v>
      </c>
      <c r="E191" s="141">
        <v>8.0096761550755762</v>
      </c>
      <c r="F191" s="142">
        <v>0.66254596963932944</v>
      </c>
      <c r="G191" s="141">
        <v>3.4749581270986507</v>
      </c>
      <c r="H191" s="142">
        <v>0.56661077415417305</v>
      </c>
      <c r="I191" s="141">
        <v>0.41083741536925511</v>
      </c>
      <c r="J191" s="142">
        <v>2.9518285477532592E-2</v>
      </c>
      <c r="K191" s="141">
        <v>2.0172223087397327</v>
      </c>
      <c r="L191" s="142">
        <v>0.11742519403569647</v>
      </c>
      <c r="M191" s="141">
        <v>0.64156551237666259</v>
      </c>
      <c r="N191" s="142">
        <v>3.1880940180691597E-2</v>
      </c>
      <c r="O191" s="141">
        <v>0.6747410570248682</v>
      </c>
      <c r="P191" s="142">
        <v>0.05</v>
      </c>
      <c r="Q191" s="141">
        <v>0.29961493058643401</v>
      </c>
      <c r="R191" s="142">
        <v>5.2840486896882491E-2</v>
      </c>
      <c r="S191" s="141">
        <v>0.46700597960217399</v>
      </c>
      <c r="T191" s="142">
        <v>8.5568767933772522E-2</v>
      </c>
      <c r="U191" s="141">
        <v>1.0539237952350273</v>
      </c>
      <c r="V191" s="141">
        <v>0.42842264444039091</v>
      </c>
      <c r="W191" s="142">
        <v>4.7839387652098019E-2</v>
      </c>
    </row>
    <row r="192" spans="1:23">
      <c r="A192" s="138" t="s">
        <v>334</v>
      </c>
      <c r="B192" s="139">
        <v>2.5</v>
      </c>
      <c r="C192" s="140">
        <v>1420</v>
      </c>
      <c r="D192" s="141">
        <v>5.9061512565336791</v>
      </c>
      <c r="E192" s="141">
        <v>8.2898247103166138</v>
      </c>
      <c r="F192" s="142">
        <v>0.65842263533002421</v>
      </c>
      <c r="G192" s="141">
        <v>4.0394434750007617</v>
      </c>
      <c r="H192" s="142">
        <v>0.60066531787905897</v>
      </c>
      <c r="I192" s="141">
        <v>0.4138024282244302</v>
      </c>
      <c r="J192" s="142">
        <v>2.7305463536749258E-2</v>
      </c>
      <c r="K192" s="141">
        <v>1.960391049424872</v>
      </c>
      <c r="L192" s="142">
        <v>0.10366889904657095</v>
      </c>
      <c r="M192" s="141">
        <v>0.62613696209786418</v>
      </c>
      <c r="N192" s="142">
        <v>2.8146106091144017E-2</v>
      </c>
      <c r="O192" s="141">
        <v>0.64875277229130535</v>
      </c>
      <c r="P192" s="142">
        <v>0.05</v>
      </c>
      <c r="Q192" s="141">
        <v>0.29884042797516952</v>
      </c>
      <c r="R192" s="142">
        <v>5.1381162600866476E-2</v>
      </c>
      <c r="S192" s="141">
        <v>0.47727645238177341</v>
      </c>
      <c r="T192" s="142">
        <v>8.4818840448727756E-2</v>
      </c>
      <c r="U192" s="141">
        <v>1.0565614244463939</v>
      </c>
      <c r="V192" s="141">
        <v>0.51874183261996287</v>
      </c>
      <c r="W192" s="142">
        <v>4.9773880730458402E-2</v>
      </c>
    </row>
    <row r="193" spans="1:32">
      <c r="A193" s="138" t="s">
        <v>230</v>
      </c>
      <c r="B193" s="139">
        <v>1.5</v>
      </c>
      <c r="C193" s="140">
        <v>1320</v>
      </c>
      <c r="D193" s="141">
        <v>6.2768728619401815</v>
      </c>
      <c r="E193" s="141">
        <v>9.3072705428741038</v>
      </c>
      <c r="F193" s="142">
        <v>0.61586800155672827</v>
      </c>
      <c r="G193" s="141">
        <v>3.7134565114133053</v>
      </c>
      <c r="H193" s="142">
        <v>0.60675096007058837</v>
      </c>
      <c r="I193" s="141">
        <v>0.45161290322580644</v>
      </c>
      <c r="J193" s="142">
        <v>2.883046248781472E-2</v>
      </c>
      <c r="K193" s="141">
        <v>2.2902584493041753</v>
      </c>
      <c r="L193" s="142">
        <v>6.2892395320899033E-2</v>
      </c>
      <c r="M193" s="141">
        <v>0.71568936381709747</v>
      </c>
      <c r="N193" s="142">
        <v>1.7075285329624088E-2</v>
      </c>
      <c r="O193" s="141">
        <v>0.69284892378715424</v>
      </c>
      <c r="P193" s="142">
        <v>0.05</v>
      </c>
      <c r="Q193" s="141">
        <v>0.334543559118675</v>
      </c>
      <c r="R193" s="142">
        <v>5.045174672653549E-2</v>
      </c>
      <c r="S193" s="141">
        <v>0.46744240732376063</v>
      </c>
      <c r="T193" s="142">
        <v>7.1370653655752528E-2</v>
      </c>
      <c r="U193" s="141">
        <v>0.89862683436469659</v>
      </c>
      <c r="V193" s="141">
        <v>0.38683127572016462</v>
      </c>
      <c r="W193" s="142">
        <v>3.7343665767335041E-2</v>
      </c>
      <c r="AC193" s="149"/>
      <c r="AD193" s="149"/>
      <c r="AE193" s="149"/>
      <c r="AF193" s="149"/>
    </row>
    <row r="194" spans="1:32">
      <c r="A194" s="138" t="s">
        <v>230</v>
      </c>
      <c r="B194" s="139">
        <v>1.5</v>
      </c>
      <c r="C194" s="140">
        <v>1330</v>
      </c>
      <c r="D194" s="141">
        <v>6.2377194897545456</v>
      </c>
      <c r="E194" s="141">
        <v>8.7472178165013101</v>
      </c>
      <c r="F194" s="142">
        <v>0.63029871250450875</v>
      </c>
      <c r="G194" s="141">
        <v>4.1475039651488208</v>
      </c>
      <c r="H194" s="142">
        <v>0.6092732707719829</v>
      </c>
      <c r="I194" s="141">
        <v>0.45424292845257908</v>
      </c>
      <c r="J194" s="142">
        <v>3.5827158082516242E-2</v>
      </c>
      <c r="K194" s="141">
        <v>2.2730375426621157</v>
      </c>
      <c r="L194" s="142">
        <v>4.1295544796899522E-2</v>
      </c>
      <c r="M194" s="141">
        <v>0.71101423208191117</v>
      </c>
      <c r="N194" s="142">
        <v>1.1211740412358222E-2</v>
      </c>
      <c r="O194" s="141">
        <v>0.65494975331540595</v>
      </c>
      <c r="P194" s="142">
        <v>0.05</v>
      </c>
      <c r="Q194" s="141">
        <v>0.31896689970330344</v>
      </c>
      <c r="R194" s="142">
        <v>6.2633807256597132E-2</v>
      </c>
      <c r="S194" s="141">
        <v>0.44860831937124629</v>
      </c>
      <c r="T194" s="142">
        <v>8.8374365785495332E-2</v>
      </c>
      <c r="U194" s="141">
        <v>0.89100143444703761</v>
      </c>
      <c r="V194" s="141">
        <v>0.38956805215973922</v>
      </c>
      <c r="W194" s="142">
        <v>4.6524153911421062E-2</v>
      </c>
      <c r="AC194" s="149"/>
      <c r="AD194" s="149"/>
      <c r="AE194" s="149"/>
      <c r="AF194" s="149"/>
    </row>
    <row r="195" spans="1:32">
      <c r="A195" s="138" t="s">
        <v>230</v>
      </c>
      <c r="B195" s="139">
        <v>1.5</v>
      </c>
      <c r="C195" s="140">
        <v>1350</v>
      </c>
      <c r="D195" s="141">
        <v>6.160860056063826</v>
      </c>
      <c r="E195" s="141">
        <v>9.6845315318000402</v>
      </c>
      <c r="F195" s="142">
        <v>0.87203753643769777</v>
      </c>
      <c r="G195" s="141">
        <v>3.1439216213799637</v>
      </c>
      <c r="H195" s="142">
        <v>0.63626791826510543</v>
      </c>
      <c r="I195" s="141">
        <v>0.4249578414839798</v>
      </c>
      <c r="J195" s="142">
        <v>3.8600991146110271E-2</v>
      </c>
      <c r="K195" s="141">
        <v>2.1836734693877551</v>
      </c>
      <c r="L195" s="142">
        <v>0.21279031577054719</v>
      </c>
      <c r="M195" s="141">
        <v>0.68675367346938776</v>
      </c>
      <c r="N195" s="142">
        <v>5.7772570731703568E-2</v>
      </c>
      <c r="O195" s="141">
        <v>0.73491385991737235</v>
      </c>
      <c r="P195" s="142">
        <v>0.05</v>
      </c>
      <c r="Q195" s="141">
        <v>0.33052711922418393</v>
      </c>
      <c r="R195" s="142">
        <v>6.148544331435455E-2</v>
      </c>
      <c r="S195" s="141">
        <v>0.48128918998628012</v>
      </c>
      <c r="T195" s="142">
        <v>9.8259877822310562E-2</v>
      </c>
      <c r="U195" s="141">
        <v>0.97262636254350365</v>
      </c>
      <c r="V195" s="141">
        <v>0.39051094890510946</v>
      </c>
      <c r="W195" s="142">
        <v>3.9788409542983412E-2</v>
      </c>
      <c r="AC195" s="149"/>
      <c r="AD195" s="149"/>
      <c r="AE195" s="149"/>
      <c r="AF195" s="149"/>
    </row>
    <row r="196" spans="1:32">
      <c r="A196" s="138" t="s">
        <v>230</v>
      </c>
      <c r="B196" s="139">
        <v>1.5</v>
      </c>
      <c r="C196" s="140">
        <v>1370</v>
      </c>
      <c r="D196" s="141">
        <v>6.0858716489669229</v>
      </c>
      <c r="E196" s="141">
        <v>9.0913793276383661</v>
      </c>
      <c r="F196" s="142">
        <v>0.66000595340895984</v>
      </c>
      <c r="G196" s="141">
        <v>4.1777586051254696</v>
      </c>
      <c r="H196" s="142">
        <v>0.62922127796712013</v>
      </c>
      <c r="I196" s="141">
        <v>0.41343042071197417</v>
      </c>
      <c r="J196" s="142">
        <v>2.8413875184994532E-2</v>
      </c>
      <c r="K196" s="141">
        <v>2.2316129032258067</v>
      </c>
      <c r="L196" s="142">
        <v>0.24419353452353873</v>
      </c>
      <c r="M196" s="141">
        <v>0.69976827096774197</v>
      </c>
      <c r="N196" s="142">
        <v>6.6298544623140776E-2</v>
      </c>
      <c r="O196" s="141">
        <v>0.66199364036201702</v>
      </c>
      <c r="P196" s="142">
        <v>0.05</v>
      </c>
      <c r="Q196" s="141">
        <v>0.267229598694121</v>
      </c>
      <c r="R196" s="142">
        <v>6.3682560929482199E-2</v>
      </c>
      <c r="S196" s="141">
        <v>0.38188298867074494</v>
      </c>
      <c r="T196" s="142">
        <v>9.7933705167463164E-2</v>
      </c>
      <c r="U196" s="141">
        <v>0.92884670614257825</v>
      </c>
      <c r="V196" s="141">
        <v>0.33450704225352113</v>
      </c>
      <c r="W196" s="142">
        <v>3.7454414360233126E-2</v>
      </c>
      <c r="AC196" s="149"/>
      <c r="AD196" s="149"/>
      <c r="AE196" s="149"/>
      <c r="AF196" s="149"/>
    </row>
    <row r="197" spans="1:32" ht="15" thickBot="1">
      <c r="A197" s="117" t="s">
        <v>231</v>
      </c>
      <c r="B197" s="118">
        <v>0</v>
      </c>
      <c r="C197" s="119">
        <v>1300</v>
      </c>
      <c r="D197" s="120">
        <v>6.3566729173950351</v>
      </c>
      <c r="E197" s="120"/>
      <c r="F197" s="33"/>
      <c r="G197" s="120"/>
      <c r="H197" s="33"/>
      <c r="I197" s="120"/>
      <c r="J197" s="33"/>
      <c r="K197" s="120"/>
      <c r="L197" s="33"/>
      <c r="M197" s="120">
        <v>0.68</v>
      </c>
      <c r="N197" s="33">
        <v>2.06E-2</v>
      </c>
      <c r="O197" s="120"/>
      <c r="P197" s="33"/>
      <c r="Q197" s="120">
        <v>0.20100000000000001</v>
      </c>
      <c r="R197" s="33">
        <v>1.7899999999999999E-2</v>
      </c>
      <c r="S197" s="120">
        <v>0.29558823529411765</v>
      </c>
      <c r="T197" s="33">
        <v>2.7804905847462466E-2</v>
      </c>
      <c r="U197" s="120">
        <v>1.0943312391686706</v>
      </c>
      <c r="V197" s="120">
        <v>8.1699999999999995E-2</v>
      </c>
      <c r="W197" s="33">
        <v>8.8999999999999999E-3</v>
      </c>
      <c r="AC197" s="149"/>
      <c r="AD197" s="149"/>
      <c r="AE197" s="149"/>
      <c r="AF197" s="149"/>
    </row>
    <row r="198" spans="1:32" ht="16.5">
      <c r="A198" s="166" t="s">
        <v>270</v>
      </c>
      <c r="B198" s="139"/>
      <c r="C198" s="140"/>
      <c r="D198" s="141"/>
      <c r="E198" s="141"/>
      <c r="F198" s="142"/>
      <c r="G198" s="141"/>
      <c r="H198" s="142"/>
      <c r="I198" s="141"/>
      <c r="J198" s="142"/>
      <c r="K198" s="13"/>
      <c r="L198" s="142"/>
      <c r="M198" s="141"/>
      <c r="N198" s="142"/>
      <c r="O198" s="141"/>
      <c r="P198" s="142"/>
      <c r="Q198" s="141"/>
      <c r="R198" s="142"/>
      <c r="S198" s="141"/>
      <c r="T198" s="142"/>
      <c r="U198" s="141"/>
      <c r="V198" s="141"/>
      <c r="W198" s="142"/>
      <c r="AC198" s="149"/>
      <c r="AD198" s="149"/>
      <c r="AE198" s="149"/>
      <c r="AF198" s="149"/>
    </row>
    <row r="199" spans="1:32">
      <c r="A199" s="31" t="s">
        <v>341</v>
      </c>
      <c r="B199" s="139"/>
      <c r="C199" s="140"/>
      <c r="D199" s="141"/>
      <c r="E199" s="141"/>
      <c r="F199" s="142"/>
      <c r="G199" s="141"/>
      <c r="H199" s="142"/>
      <c r="I199" s="141"/>
      <c r="J199" s="142"/>
      <c r="K199" s="141"/>
      <c r="L199" s="142"/>
      <c r="M199" s="141"/>
      <c r="N199" s="142"/>
      <c r="O199" s="141"/>
      <c r="P199" s="142"/>
      <c r="Q199" s="141"/>
      <c r="R199" s="142"/>
      <c r="S199" s="141"/>
      <c r="T199" s="142"/>
      <c r="U199" s="141"/>
      <c r="V199" s="141"/>
      <c r="W199" s="142"/>
      <c r="AC199" s="149"/>
      <c r="AD199" s="149"/>
      <c r="AE199" s="149"/>
      <c r="AF199" s="149"/>
    </row>
    <row r="200" spans="1:32">
      <c r="X200" s="24"/>
      <c r="Y200" s="24"/>
      <c r="AC200" s="116"/>
      <c r="AD200" s="116"/>
      <c r="AE200" s="11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32"/>
  <sheetViews>
    <sheetView tabSelected="1" workbookViewId="0">
      <selection activeCell="D39" sqref="D39"/>
    </sheetView>
  </sheetViews>
  <sheetFormatPr defaultColWidth="8.625" defaultRowHeight="14.25"/>
  <cols>
    <col min="1" max="1" width="11.625" style="13" customWidth="1"/>
    <col min="2" max="2" width="8.625" style="13"/>
    <col min="3" max="3" width="10" style="13" customWidth="1"/>
    <col min="4" max="16384" width="8.625" style="13"/>
  </cols>
  <sheetData>
    <row r="1" spans="1:65">
      <c r="A1" s="1" t="s">
        <v>322</v>
      </c>
    </row>
    <row r="2" spans="1:65" ht="18.75" thickBot="1">
      <c r="A2" s="3" t="s">
        <v>69</v>
      </c>
      <c r="B2" s="3" t="s">
        <v>70</v>
      </c>
      <c r="C2" s="3" t="s">
        <v>275</v>
      </c>
      <c r="D2" s="218" t="s">
        <v>71</v>
      </c>
      <c r="E2" s="218"/>
      <c r="F2" s="218"/>
      <c r="G2" s="218"/>
      <c r="H2" s="218"/>
      <c r="I2" s="218"/>
      <c r="J2" s="218"/>
      <c r="K2" s="218"/>
      <c r="L2" s="218"/>
      <c r="M2" s="218"/>
      <c r="N2" s="18"/>
      <c r="O2" s="218" t="s">
        <v>72</v>
      </c>
      <c r="P2" s="218"/>
      <c r="Q2" s="218"/>
      <c r="R2" s="218"/>
      <c r="S2" s="218"/>
      <c r="T2" s="218"/>
      <c r="U2" s="218"/>
      <c r="V2" s="218"/>
      <c r="W2" s="218"/>
      <c r="X2" s="3"/>
      <c r="Y2" s="218" t="s">
        <v>73</v>
      </c>
      <c r="Z2" s="218"/>
      <c r="AA2" s="218"/>
      <c r="AB2" s="218"/>
      <c r="AC2" s="218"/>
      <c r="AD2" s="218"/>
      <c r="AE2" s="218"/>
      <c r="AF2" s="218"/>
      <c r="AG2" s="218"/>
      <c r="AH2" s="3"/>
      <c r="AI2" s="218" t="s">
        <v>74</v>
      </c>
      <c r="AJ2" s="218"/>
      <c r="AK2" s="218"/>
      <c r="AL2" s="218"/>
      <c r="AM2" s="218"/>
      <c r="AN2" s="218"/>
      <c r="AO2" s="218"/>
      <c r="AP2" s="218"/>
      <c r="AQ2" s="218"/>
      <c r="AR2" s="18"/>
      <c r="AS2" s="218" t="s">
        <v>4</v>
      </c>
      <c r="AT2" s="218"/>
      <c r="AU2" s="218"/>
      <c r="AV2" s="218"/>
      <c r="AW2" s="218"/>
      <c r="AX2" s="218"/>
      <c r="AY2" s="218"/>
      <c r="AZ2" s="218"/>
      <c r="BA2" s="218"/>
      <c r="BB2" s="3"/>
      <c r="BC2" s="3"/>
      <c r="BD2" s="3" t="s">
        <v>75</v>
      </c>
      <c r="BE2" s="3" t="s">
        <v>76</v>
      </c>
      <c r="BF2" s="3" t="s">
        <v>77</v>
      </c>
      <c r="BG2" s="3"/>
      <c r="BH2" s="3" t="s">
        <v>78</v>
      </c>
      <c r="BI2" s="3" t="s">
        <v>79</v>
      </c>
      <c r="BJ2" s="3" t="s">
        <v>80</v>
      </c>
      <c r="BK2" s="3" t="s">
        <v>81</v>
      </c>
      <c r="BL2" s="3" t="s">
        <v>82</v>
      </c>
      <c r="BM2" s="165" t="s">
        <v>269</v>
      </c>
    </row>
    <row r="3" spans="1:65">
      <c r="A3" s="1"/>
      <c r="D3" s="13" t="s">
        <v>83</v>
      </c>
      <c r="E3" s="19" t="s">
        <v>84</v>
      </c>
      <c r="F3" s="19" t="s">
        <v>57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60</v>
      </c>
      <c r="N3" s="19"/>
      <c r="O3" s="19" t="s">
        <v>84</v>
      </c>
      <c r="P3" s="19" t="s">
        <v>57</v>
      </c>
      <c r="Q3" s="19" t="s">
        <v>85</v>
      </c>
      <c r="R3" s="19" t="s">
        <v>86</v>
      </c>
      <c r="S3" s="19" t="s">
        <v>87</v>
      </c>
      <c r="T3" s="19" t="s">
        <v>88</v>
      </c>
      <c r="U3" s="19" t="s">
        <v>89</v>
      </c>
      <c r="V3" s="19" t="s">
        <v>90</v>
      </c>
      <c r="W3" s="19" t="s">
        <v>60</v>
      </c>
      <c r="Y3" s="19" t="s">
        <v>84</v>
      </c>
      <c r="Z3" s="19" t="s">
        <v>57</v>
      </c>
      <c r="AA3" s="19" t="s">
        <v>85</v>
      </c>
      <c r="AB3" s="19" t="s">
        <v>86</v>
      </c>
      <c r="AC3" s="19" t="s">
        <v>87</v>
      </c>
      <c r="AD3" s="19" t="s">
        <v>88</v>
      </c>
      <c r="AE3" s="19" t="s">
        <v>89</v>
      </c>
      <c r="AF3" s="19" t="s">
        <v>90</v>
      </c>
      <c r="AG3" s="19" t="s">
        <v>60</v>
      </c>
      <c r="AH3" s="19"/>
      <c r="AI3" s="19" t="s">
        <v>84</v>
      </c>
      <c r="AJ3" s="19" t="s">
        <v>57</v>
      </c>
      <c r="AK3" s="19" t="s">
        <v>85</v>
      </c>
      <c r="AL3" s="19" t="s">
        <v>86</v>
      </c>
      <c r="AM3" s="19" t="s">
        <v>87</v>
      </c>
      <c r="AN3" s="19" t="s">
        <v>88</v>
      </c>
      <c r="AO3" s="19" t="s">
        <v>89</v>
      </c>
      <c r="AP3" s="19" t="s">
        <v>90</v>
      </c>
      <c r="AQ3" s="19" t="s">
        <v>60</v>
      </c>
      <c r="AR3" s="19"/>
      <c r="AS3" s="19" t="s">
        <v>84</v>
      </c>
      <c r="AT3" s="19" t="s">
        <v>57</v>
      </c>
      <c r="AU3" s="19" t="s">
        <v>85</v>
      </c>
      <c r="AV3" s="19" t="s">
        <v>86</v>
      </c>
      <c r="AW3" s="19" t="s">
        <v>87</v>
      </c>
      <c r="AX3" s="19" t="s">
        <v>88</v>
      </c>
      <c r="AY3" s="19" t="s">
        <v>89</v>
      </c>
      <c r="AZ3" s="19" t="s">
        <v>90</v>
      </c>
      <c r="BA3" s="19" t="s">
        <v>60</v>
      </c>
    </row>
    <row r="4" spans="1:65">
      <c r="A4" s="1" t="s">
        <v>280</v>
      </c>
      <c r="C4" s="14"/>
      <c r="D4" s="21"/>
      <c r="E4" s="34"/>
      <c r="F4" s="21"/>
      <c r="G4" s="21"/>
      <c r="H4" s="21"/>
      <c r="I4" s="21"/>
      <c r="J4" s="22"/>
      <c r="L4" s="21"/>
      <c r="M4" s="21"/>
      <c r="N4" s="19"/>
      <c r="O4" s="34"/>
      <c r="P4" s="21"/>
      <c r="Q4" s="21"/>
      <c r="R4" s="21"/>
      <c r="S4" s="21"/>
      <c r="T4" s="22"/>
      <c r="U4" s="35"/>
      <c r="V4" s="21"/>
      <c r="W4" s="19"/>
      <c r="X4" s="14"/>
      <c r="Y4" s="21"/>
      <c r="Z4" s="21"/>
      <c r="AA4" s="21"/>
      <c r="AB4" s="21"/>
      <c r="AC4" s="21"/>
      <c r="AD4" s="21"/>
      <c r="AE4" s="35"/>
      <c r="AF4" s="21"/>
      <c r="AG4" s="21"/>
      <c r="AH4" s="21"/>
      <c r="AI4" s="21"/>
      <c r="AJ4" s="21"/>
      <c r="AK4" s="21"/>
      <c r="AL4" s="21"/>
      <c r="AM4" s="21"/>
      <c r="AN4" s="21"/>
      <c r="AO4" s="35"/>
      <c r="AP4" s="21"/>
      <c r="AQ4" s="21"/>
      <c r="AR4" s="21"/>
      <c r="AS4" s="21"/>
      <c r="AT4" s="21"/>
      <c r="AU4" s="21"/>
      <c r="AV4" s="21"/>
      <c r="AW4" s="21"/>
      <c r="AX4" s="21"/>
      <c r="AY4" s="35"/>
      <c r="AZ4" s="21"/>
      <c r="BA4" s="21"/>
      <c r="BB4" s="14"/>
      <c r="BC4" s="14"/>
      <c r="BD4" s="14"/>
      <c r="BE4" s="14"/>
      <c r="BF4" s="14"/>
      <c r="BG4" s="14"/>
      <c r="BH4" s="20">
        <v>2.0866666666666669</v>
      </c>
      <c r="BI4" s="20">
        <v>7.5120000000000005</v>
      </c>
      <c r="BJ4" s="20">
        <v>17.09</v>
      </c>
      <c r="BK4" s="20">
        <v>9.39</v>
      </c>
      <c r="BL4" s="20">
        <v>0.2</v>
      </c>
      <c r="BM4" s="145">
        <v>0.04</v>
      </c>
    </row>
    <row r="5" spans="1:65" s="170" customFormat="1">
      <c r="A5" s="170" t="s">
        <v>91</v>
      </c>
      <c r="B5" s="170">
        <v>1230</v>
      </c>
      <c r="C5" s="194">
        <v>6.6526960050560486</v>
      </c>
      <c r="D5" s="197">
        <v>89.8</v>
      </c>
      <c r="E5" s="197">
        <v>9.3000000000000007</v>
      </c>
      <c r="F5" s="197"/>
      <c r="G5" s="197"/>
      <c r="H5" s="197"/>
      <c r="I5" s="197"/>
      <c r="J5" s="197"/>
      <c r="K5" s="197">
        <v>0.9</v>
      </c>
      <c r="L5" s="197"/>
      <c r="M5" s="50"/>
      <c r="N5" s="50"/>
      <c r="O5" s="197">
        <v>0</v>
      </c>
      <c r="P5" s="197"/>
      <c r="Q5" s="197"/>
      <c r="R5" s="197"/>
      <c r="S5" s="197"/>
      <c r="T5" s="197"/>
      <c r="U5" s="197">
        <v>2.2878665302863981</v>
      </c>
      <c r="V5" s="197"/>
      <c r="W5" s="50"/>
      <c r="X5" s="194"/>
      <c r="Y5" s="197">
        <v>1.2942120098039216</v>
      </c>
      <c r="Z5" s="197"/>
      <c r="AA5" s="197"/>
      <c r="AB5" s="197"/>
      <c r="AC5" s="197"/>
      <c r="AD5" s="197"/>
      <c r="AE5" s="197">
        <v>3.0722751798623009</v>
      </c>
      <c r="AF5" s="197"/>
      <c r="AG5" s="197"/>
      <c r="AH5" s="197"/>
      <c r="AI5" s="197">
        <v>0</v>
      </c>
      <c r="AJ5" s="197"/>
      <c r="AK5" s="197"/>
      <c r="AL5" s="197"/>
      <c r="AM5" s="197"/>
      <c r="AN5" s="197"/>
      <c r="AO5" s="197">
        <v>7.0289555558365819</v>
      </c>
      <c r="AP5" s="197"/>
      <c r="AQ5" s="197"/>
      <c r="AR5" s="197"/>
      <c r="AS5" s="197">
        <v>4.1282679738562091</v>
      </c>
      <c r="AT5" s="197"/>
      <c r="AU5" s="197"/>
      <c r="AV5" s="197"/>
      <c r="AW5" s="197"/>
      <c r="AX5" s="197"/>
      <c r="AY5" s="197">
        <v>1.1503267973856208</v>
      </c>
      <c r="AZ5" s="197"/>
      <c r="BA5" s="197"/>
      <c r="BB5" s="194"/>
      <c r="BC5" s="194"/>
      <c r="BD5" s="194">
        <v>0.62020196080911016</v>
      </c>
      <c r="BE5" s="194">
        <v>1.4510999365737787</v>
      </c>
      <c r="BF5" s="194">
        <v>3.8655084582852752</v>
      </c>
      <c r="BG5" s="194"/>
      <c r="BH5" s="194">
        <v>2.1707606310517424</v>
      </c>
      <c r="BI5" s="194">
        <v>7.1815606418939701</v>
      </c>
      <c r="BJ5" s="194">
        <v>13.224669085501972</v>
      </c>
      <c r="BK5" s="194"/>
      <c r="BL5" s="194">
        <v>0.21386230178496443</v>
      </c>
      <c r="BM5" s="189">
        <v>0.04</v>
      </c>
    </row>
    <row r="6" spans="1:65" s="170" customFormat="1">
      <c r="A6" s="170" t="s">
        <v>92</v>
      </c>
      <c r="B6" s="170">
        <v>1200</v>
      </c>
      <c r="C6" s="194">
        <v>6.7881749991514777</v>
      </c>
      <c r="D6" s="197">
        <v>92</v>
      </c>
      <c r="E6" s="197">
        <v>5.2</v>
      </c>
      <c r="F6" s="197">
        <v>2.8</v>
      </c>
      <c r="G6" s="197"/>
      <c r="H6" s="197"/>
      <c r="I6" s="197"/>
      <c r="J6" s="197"/>
      <c r="K6" s="197"/>
      <c r="L6" s="197"/>
      <c r="M6" s="50"/>
      <c r="N6" s="50"/>
      <c r="O6" s="197">
        <v>0</v>
      </c>
      <c r="P6" s="197">
        <v>0.55097689073793266</v>
      </c>
      <c r="Q6" s="197"/>
      <c r="R6" s="197"/>
      <c r="S6" s="197"/>
      <c r="T6" s="197"/>
      <c r="U6" s="197"/>
      <c r="V6" s="197"/>
      <c r="W6" s="50"/>
      <c r="X6" s="194"/>
      <c r="Y6" s="197">
        <v>1.4749025096525097</v>
      </c>
      <c r="Z6" s="197">
        <v>0.56068482142857146</v>
      </c>
      <c r="AA6" s="197"/>
      <c r="AB6" s="197"/>
      <c r="AC6" s="197"/>
      <c r="AD6" s="197"/>
      <c r="AE6" s="197"/>
      <c r="AF6" s="197"/>
      <c r="AG6" s="197"/>
      <c r="AH6" s="197"/>
      <c r="AI6" s="197">
        <v>0</v>
      </c>
      <c r="AJ6" s="197">
        <v>0.30892437959466729</v>
      </c>
      <c r="AK6" s="197"/>
      <c r="AL6" s="197"/>
      <c r="AM6" s="197"/>
      <c r="AN6" s="197"/>
      <c r="AO6" s="197"/>
      <c r="AP6" s="197"/>
      <c r="AQ6" s="197"/>
      <c r="AR6" s="197"/>
      <c r="AS6" s="197">
        <v>4.7046332046332049</v>
      </c>
      <c r="AT6" s="197">
        <v>1.6785714285714288</v>
      </c>
      <c r="AU6" s="197"/>
      <c r="AV6" s="197"/>
      <c r="AW6" s="197"/>
      <c r="AX6" s="197"/>
      <c r="AY6" s="197"/>
      <c r="AZ6" s="197"/>
      <c r="BA6" s="197"/>
      <c r="BB6" s="194"/>
      <c r="BC6" s="194"/>
      <c r="BD6" s="194">
        <v>0.10678867442778622</v>
      </c>
      <c r="BE6" s="194">
        <v>1.1858520919966975</v>
      </c>
      <c r="BF6" s="194">
        <v>3.6005052671719344</v>
      </c>
      <c r="BG6" s="194"/>
      <c r="BH6" s="194">
        <v>2.3378135545734406</v>
      </c>
      <c r="BI6" s="194">
        <v>7.0763483109115537</v>
      </c>
      <c r="BJ6" s="194">
        <v>10.947207437366373</v>
      </c>
      <c r="BK6" s="194"/>
      <c r="BL6" s="194">
        <v>0.22918790749663159</v>
      </c>
      <c r="BM6" s="189">
        <v>0.04</v>
      </c>
    </row>
    <row r="7" spans="1:65" s="170" customFormat="1">
      <c r="A7" s="170" t="s">
        <v>93</v>
      </c>
      <c r="B7" s="170">
        <v>1170</v>
      </c>
      <c r="C7" s="194">
        <v>6.9292866299414468</v>
      </c>
      <c r="D7" s="197">
        <v>81.599999999999994</v>
      </c>
      <c r="E7" s="197">
        <v>2.5</v>
      </c>
      <c r="F7" s="197">
        <v>15.9</v>
      </c>
      <c r="G7" s="197"/>
      <c r="H7" s="197"/>
      <c r="I7" s="197"/>
      <c r="J7" s="197"/>
      <c r="K7" s="197">
        <v>0.1</v>
      </c>
      <c r="L7" s="197"/>
      <c r="M7" s="50"/>
      <c r="N7" s="50"/>
      <c r="O7" s="197">
        <v>0</v>
      </c>
      <c r="P7" s="197">
        <v>1.6296589407132878</v>
      </c>
      <c r="Q7" s="197"/>
      <c r="R7" s="197"/>
      <c r="S7" s="197"/>
      <c r="T7" s="197"/>
      <c r="U7" s="197">
        <v>1.9796809583203414</v>
      </c>
      <c r="V7" s="197"/>
      <c r="W7" s="50"/>
      <c r="X7" s="194"/>
      <c r="Y7" s="197">
        <v>1.6437662556053811</v>
      </c>
      <c r="Z7" s="197">
        <v>0.5796922199571678</v>
      </c>
      <c r="AA7" s="197"/>
      <c r="AB7" s="197"/>
      <c r="AC7" s="197"/>
      <c r="AD7" s="197"/>
      <c r="AE7" s="197">
        <v>4.3917927658009477</v>
      </c>
      <c r="AF7" s="197"/>
      <c r="AG7" s="197"/>
      <c r="AH7" s="197"/>
      <c r="AI7" s="197">
        <v>0</v>
      </c>
      <c r="AJ7" s="197">
        <v>0.94470060911513232</v>
      </c>
      <c r="AK7" s="197"/>
      <c r="AL7" s="197"/>
      <c r="AM7" s="197"/>
      <c r="AN7" s="197"/>
      <c r="AO7" s="197">
        <v>8.6943485113451633</v>
      </c>
      <c r="AP7" s="197"/>
      <c r="AQ7" s="197"/>
      <c r="AR7" s="197"/>
      <c r="AS7" s="197">
        <v>5.243273542600897</v>
      </c>
      <c r="AT7" s="197">
        <v>1.7455156950672646</v>
      </c>
      <c r="AU7" s="197"/>
      <c r="AV7" s="197"/>
      <c r="AW7" s="197"/>
      <c r="AX7" s="197"/>
      <c r="AY7" s="197">
        <v>2.2343049327354261</v>
      </c>
      <c r="AZ7" s="197"/>
      <c r="BA7" s="197"/>
      <c r="BB7" s="194"/>
      <c r="BC7" s="194"/>
      <c r="BD7" s="194">
        <v>0.85892835330081729</v>
      </c>
      <c r="BE7" s="194">
        <v>0.74409195745473067</v>
      </c>
      <c r="BF7" s="194">
        <v>2.2208277784510968</v>
      </c>
      <c r="BG7" s="194"/>
      <c r="BH7" s="194">
        <v>2.4001137462890392</v>
      </c>
      <c r="BI7" s="194">
        <v>7.4260178040578211</v>
      </c>
      <c r="BJ7" s="194">
        <v>8.9391789984101191</v>
      </c>
      <c r="BK7" s="194"/>
      <c r="BL7" s="194">
        <v>0.22533645855304058</v>
      </c>
      <c r="BM7" s="189">
        <v>0.04</v>
      </c>
    </row>
    <row r="8" spans="1:65" s="170" customFormat="1">
      <c r="A8" s="170" t="s">
        <v>94</v>
      </c>
      <c r="B8" s="170">
        <v>1140</v>
      </c>
      <c r="C8" s="194">
        <v>7.0763896260128076</v>
      </c>
      <c r="D8" s="197">
        <v>84.6</v>
      </c>
      <c r="E8" s="197"/>
      <c r="F8" s="197">
        <v>13.8</v>
      </c>
      <c r="G8" s="197"/>
      <c r="H8" s="197"/>
      <c r="I8" s="197"/>
      <c r="J8" s="197"/>
      <c r="K8" s="197">
        <v>1.6</v>
      </c>
      <c r="L8" s="197"/>
      <c r="M8" s="50"/>
      <c r="N8" s="50"/>
      <c r="O8" s="198"/>
      <c r="P8" s="197">
        <v>1.8311808813879704</v>
      </c>
      <c r="Q8" s="197"/>
      <c r="R8" s="197"/>
      <c r="S8" s="197"/>
      <c r="T8" s="197"/>
      <c r="U8" s="197">
        <v>1.8157743870077487</v>
      </c>
      <c r="V8" s="197"/>
      <c r="W8" s="50"/>
      <c r="X8" s="194"/>
      <c r="Y8" s="197"/>
      <c r="Z8" s="197">
        <v>0.64424051999999998</v>
      </c>
      <c r="AA8" s="197"/>
      <c r="AB8" s="197"/>
      <c r="AC8" s="197"/>
      <c r="AD8" s="197"/>
      <c r="AE8" s="197">
        <v>5.3109751696295247</v>
      </c>
      <c r="AF8" s="197"/>
      <c r="AG8" s="197"/>
      <c r="AH8" s="197"/>
      <c r="AI8" s="197"/>
      <c r="AJ8" s="197">
        <v>1.1797209232394443</v>
      </c>
      <c r="AK8" s="197"/>
      <c r="AL8" s="197"/>
      <c r="AM8" s="197"/>
      <c r="AN8" s="197"/>
      <c r="AO8" s="197">
        <v>9.6435326830474253</v>
      </c>
      <c r="AP8" s="197"/>
      <c r="AQ8" s="197"/>
      <c r="AR8" s="197"/>
      <c r="AS8" s="197"/>
      <c r="AT8" s="197">
        <v>1.98</v>
      </c>
      <c r="AU8" s="197"/>
      <c r="AV8" s="197"/>
      <c r="AW8" s="197"/>
      <c r="AX8" s="197"/>
      <c r="AY8" s="197">
        <v>2.4626666666666663</v>
      </c>
      <c r="AZ8" s="197"/>
      <c r="BA8" s="197"/>
      <c r="BB8" s="194"/>
      <c r="BC8" s="194"/>
      <c r="BD8" s="194">
        <v>2.0590779891935203</v>
      </c>
      <c r="BE8" s="194">
        <v>1.1290960680134572</v>
      </c>
      <c r="BF8" s="194">
        <v>2.030147186147186</v>
      </c>
      <c r="BG8" s="194"/>
      <c r="BH8" s="194">
        <v>2.0635524478251783</v>
      </c>
      <c r="BI8" s="194">
        <v>7.2812605593649176</v>
      </c>
      <c r="BJ8" s="194">
        <v>7.7152164818230862</v>
      </c>
      <c r="BK8" s="194"/>
      <c r="BL8" s="194">
        <v>0.20322873413964015</v>
      </c>
      <c r="BM8" s="189">
        <v>0.04</v>
      </c>
    </row>
    <row r="9" spans="1:65" s="170" customFormat="1">
      <c r="A9" s="170" t="s">
        <v>95</v>
      </c>
      <c r="B9" s="170">
        <v>1110</v>
      </c>
      <c r="C9" s="194">
        <v>7.229873838701514</v>
      </c>
      <c r="D9" s="197">
        <v>76.7</v>
      </c>
      <c r="E9" s="197"/>
      <c r="F9" s="197">
        <v>18.8</v>
      </c>
      <c r="G9" s="197">
        <v>0.7</v>
      </c>
      <c r="H9" s="197"/>
      <c r="I9" s="197"/>
      <c r="J9" s="197"/>
      <c r="K9" s="197">
        <v>3.8</v>
      </c>
      <c r="L9" s="197"/>
      <c r="M9" s="50"/>
      <c r="N9" s="50"/>
      <c r="O9" s="198"/>
      <c r="P9" s="197">
        <v>1.9219801522798683</v>
      </c>
      <c r="Q9" s="197">
        <v>0.5984806014122741</v>
      </c>
      <c r="R9" s="197"/>
      <c r="S9" s="197"/>
      <c r="T9" s="197"/>
      <c r="U9" s="197">
        <v>1.6447576727036122</v>
      </c>
      <c r="V9" s="197"/>
      <c r="W9" s="50"/>
      <c r="X9" s="194"/>
      <c r="Y9" s="197"/>
      <c r="Z9" s="197">
        <v>0.79616169917217094</v>
      </c>
      <c r="AA9" s="197">
        <v>1.4034318021201415</v>
      </c>
      <c r="AB9" s="197"/>
      <c r="AC9" s="197"/>
      <c r="AD9" s="197"/>
      <c r="AE9" s="197">
        <v>6.4757026301247151</v>
      </c>
      <c r="AF9" s="197"/>
      <c r="AG9" s="197"/>
      <c r="AH9" s="197"/>
      <c r="AI9" s="197"/>
      <c r="AJ9" s="197">
        <v>1.5302069838143277</v>
      </c>
      <c r="AK9" s="197">
        <v>0.83992670897397392</v>
      </c>
      <c r="AL9" s="197"/>
      <c r="AM9" s="197"/>
      <c r="AN9" s="197"/>
      <c r="AO9" s="197">
        <v>10.650961587044586</v>
      </c>
      <c r="AP9" s="197"/>
      <c r="AQ9" s="197"/>
      <c r="AR9" s="197"/>
      <c r="AS9" s="197"/>
      <c r="AT9" s="197">
        <v>2.5848056537102475</v>
      </c>
      <c r="AU9" s="197">
        <v>4.8233215547703177</v>
      </c>
      <c r="AV9" s="197"/>
      <c r="AW9" s="197"/>
      <c r="AX9" s="197"/>
      <c r="AY9" s="197">
        <v>3.021201413427562</v>
      </c>
      <c r="AZ9" s="197"/>
      <c r="BA9" s="197"/>
      <c r="BB9" s="194"/>
      <c r="BC9" s="194"/>
      <c r="BD9" s="194">
        <v>2.9969739923931575</v>
      </c>
      <c r="BE9" s="194">
        <v>1.7406829270555721</v>
      </c>
      <c r="BF9" s="194">
        <v>2.7232290450264642</v>
      </c>
      <c r="BG9" s="194"/>
      <c r="BH9" s="194">
        <v>1.4082847017165327</v>
      </c>
      <c r="BI9" s="194">
        <v>6.2096112942222428</v>
      </c>
      <c r="BJ9" s="194">
        <v>5.5049221546535643</v>
      </c>
      <c r="BK9" s="194"/>
      <c r="BL9" s="194">
        <v>0.16951247627188479</v>
      </c>
      <c r="BM9" s="189">
        <v>0.04</v>
      </c>
    </row>
    <row r="10" spans="1:65" s="170" customFormat="1">
      <c r="A10" s="170" t="s">
        <v>96</v>
      </c>
      <c r="B10" s="170">
        <v>1080</v>
      </c>
      <c r="C10" s="194">
        <v>7.3901636921257801</v>
      </c>
      <c r="D10" s="197">
        <v>87.4</v>
      </c>
      <c r="E10" s="198"/>
      <c r="F10" s="197">
        <v>9.5</v>
      </c>
      <c r="G10" s="197">
        <v>1.7</v>
      </c>
      <c r="H10" s="197"/>
      <c r="I10" s="197"/>
      <c r="J10" s="197"/>
      <c r="K10" s="197"/>
      <c r="L10" s="197"/>
      <c r="M10" s="50">
        <v>1.4</v>
      </c>
      <c r="N10" s="50"/>
      <c r="O10" s="198"/>
      <c r="P10" s="197">
        <v>2.8989674011706477</v>
      </c>
      <c r="Q10" s="197">
        <v>0.76335879402594309</v>
      </c>
      <c r="R10" s="197"/>
      <c r="S10" s="197"/>
      <c r="T10" s="197"/>
      <c r="U10" s="197"/>
      <c r="V10" s="197"/>
      <c r="W10" s="50">
        <v>0.34342251043860628</v>
      </c>
      <c r="X10" s="194"/>
      <c r="Y10" s="197"/>
      <c r="Z10" s="197">
        <v>0.84718617096049686</v>
      </c>
      <c r="AA10" s="197">
        <v>1.6754655172413797</v>
      </c>
      <c r="AB10" s="197"/>
      <c r="AC10" s="197"/>
      <c r="AD10" s="197"/>
      <c r="AE10" s="197"/>
      <c r="AF10" s="197"/>
      <c r="AG10" s="197">
        <v>40.75314006869344</v>
      </c>
      <c r="AH10" s="197"/>
      <c r="AI10" s="197"/>
      <c r="AJ10" s="197">
        <v>2.4559650923370637</v>
      </c>
      <c r="AK10" s="197">
        <v>1.2789813366734326</v>
      </c>
      <c r="AL10" s="197"/>
      <c r="AM10" s="197"/>
      <c r="AN10" s="197"/>
      <c r="AO10" s="197"/>
      <c r="AP10" s="197"/>
      <c r="AQ10" s="197">
        <v>13.995545670646857</v>
      </c>
      <c r="AR10" s="197"/>
      <c r="AS10" s="197"/>
      <c r="AT10" s="197">
        <v>2.809195402298851</v>
      </c>
      <c r="AU10" s="197">
        <v>5.8252873563218399</v>
      </c>
      <c r="AV10" s="197"/>
      <c r="AW10" s="197"/>
      <c r="AX10" s="197"/>
      <c r="AY10" s="197"/>
      <c r="AZ10" s="197"/>
      <c r="BA10" s="197">
        <v>1.142528735632184</v>
      </c>
      <c r="BB10" s="194"/>
      <c r="BC10" s="194"/>
      <c r="BD10" s="194">
        <v>3.5793413165438528</v>
      </c>
      <c r="BE10" s="194">
        <v>5.3929330237782445</v>
      </c>
      <c r="BF10" s="194">
        <v>3.0309432585294656</v>
      </c>
      <c r="BG10" s="194"/>
      <c r="BH10" s="194">
        <v>1.0628587804063809</v>
      </c>
      <c r="BI10" s="194">
        <v>3.9971503556378813</v>
      </c>
      <c r="BJ10" s="194">
        <v>4.3832528010790464</v>
      </c>
      <c r="BK10" s="194"/>
      <c r="BL10" s="194">
        <v>0.19310180495453164</v>
      </c>
      <c r="BM10" s="189">
        <v>0.04</v>
      </c>
    </row>
    <row r="11" spans="1:65" s="170" customFormat="1">
      <c r="A11" s="170" t="s">
        <v>97</v>
      </c>
      <c r="B11" s="170">
        <v>1050</v>
      </c>
      <c r="C11" s="194">
        <v>7.5577221025582881</v>
      </c>
      <c r="D11" s="197">
        <v>94.9</v>
      </c>
      <c r="E11" s="198"/>
      <c r="F11" s="197">
        <v>1.5</v>
      </c>
      <c r="G11" s="197"/>
      <c r="H11" s="197"/>
      <c r="I11" s="197">
        <v>3.6</v>
      </c>
      <c r="J11" s="197"/>
      <c r="K11" s="197"/>
      <c r="L11" s="197"/>
      <c r="M11" s="50"/>
      <c r="N11" s="50"/>
      <c r="O11" s="198"/>
      <c r="P11" s="197">
        <v>2.3723350685482218</v>
      </c>
      <c r="Q11" s="197"/>
      <c r="R11" s="197"/>
      <c r="S11" s="197">
        <v>1.38</v>
      </c>
      <c r="T11" s="197"/>
      <c r="U11" s="197"/>
      <c r="V11" s="197"/>
      <c r="W11" s="50"/>
      <c r="X11" s="194"/>
      <c r="Y11" s="197"/>
      <c r="Z11" s="197">
        <v>1.0096043258867333</v>
      </c>
      <c r="AA11" s="197"/>
      <c r="AB11" s="197"/>
      <c r="AC11" s="197">
        <v>1.1479611111111112</v>
      </c>
      <c r="AD11" s="197"/>
      <c r="AE11" s="197"/>
      <c r="AF11" s="197"/>
      <c r="AG11" s="197"/>
      <c r="AH11" s="197"/>
      <c r="AI11" s="197"/>
      <c r="AJ11" s="197">
        <v>2.3951197476590846</v>
      </c>
      <c r="AK11" s="197"/>
      <c r="AL11" s="197"/>
      <c r="AM11" s="197">
        <v>1.5841863333333333</v>
      </c>
      <c r="AN11" s="197"/>
      <c r="AO11" s="197"/>
      <c r="AP11" s="197"/>
      <c r="AQ11" s="197"/>
      <c r="AR11" s="197"/>
      <c r="AS11" s="197"/>
      <c r="AT11" s="197">
        <v>3.6322751322751325</v>
      </c>
      <c r="AU11" s="197"/>
      <c r="AV11" s="197"/>
      <c r="AW11" s="197">
        <v>3.7751322751322753</v>
      </c>
      <c r="AX11" s="197"/>
      <c r="AY11" s="197"/>
      <c r="AZ11" s="197"/>
      <c r="BA11" s="197"/>
      <c r="BB11" s="194"/>
      <c r="BC11" s="194"/>
      <c r="BD11" s="194">
        <v>1.8226961610762016</v>
      </c>
      <c r="BE11" s="194">
        <v>1.1072679389862943</v>
      </c>
      <c r="BF11" s="194">
        <v>3.7331154684095869</v>
      </c>
      <c r="BG11" s="194"/>
      <c r="BH11" s="194">
        <v>1.0200596244155309</v>
      </c>
      <c r="BI11" s="194">
        <v>3.9754022620659253</v>
      </c>
      <c r="BJ11" s="194">
        <v>3.8470208405784212</v>
      </c>
      <c r="BK11" s="194"/>
      <c r="BL11" s="194">
        <v>0.18760844610122857</v>
      </c>
      <c r="BM11" s="189">
        <v>0.04</v>
      </c>
    </row>
    <row r="12" spans="1:65" s="170" customFormat="1">
      <c r="A12" s="170" t="s">
        <v>98</v>
      </c>
      <c r="B12" s="170">
        <v>1020</v>
      </c>
      <c r="C12" s="194">
        <v>7.7330549433553717</v>
      </c>
      <c r="D12" s="197">
        <v>94.2</v>
      </c>
      <c r="E12" s="198"/>
      <c r="F12" s="197">
        <v>2.6</v>
      </c>
      <c r="G12" s="197"/>
      <c r="H12" s="197"/>
      <c r="I12" s="197">
        <v>1.5</v>
      </c>
      <c r="J12" s="197"/>
      <c r="K12" s="197"/>
      <c r="L12" s="197"/>
      <c r="M12" s="50">
        <v>1.7</v>
      </c>
      <c r="N12" s="50"/>
      <c r="O12" s="198"/>
      <c r="P12" s="197">
        <v>2.3419943594971215</v>
      </c>
      <c r="Q12" s="197"/>
      <c r="R12" s="197"/>
      <c r="S12" s="197">
        <v>1.38</v>
      </c>
      <c r="T12" s="197"/>
      <c r="U12" s="197"/>
      <c r="V12" s="197"/>
      <c r="W12" s="50">
        <v>0.31705074430653835</v>
      </c>
      <c r="X12" s="194"/>
      <c r="Y12" s="197"/>
      <c r="Z12" s="197">
        <v>1.1459664375857339</v>
      </c>
      <c r="AA12" s="197"/>
      <c r="AB12" s="197"/>
      <c r="AC12" s="197">
        <v>1.3487388888888889</v>
      </c>
      <c r="AD12" s="197"/>
      <c r="AE12" s="197"/>
      <c r="AF12" s="197"/>
      <c r="AG12" s="197">
        <v>61.146293886660899</v>
      </c>
      <c r="AH12" s="197"/>
      <c r="AI12" s="197"/>
      <c r="AJ12" s="197">
        <v>2.6838469329987991</v>
      </c>
      <c r="AK12" s="197"/>
      <c r="AL12" s="197"/>
      <c r="AM12" s="197">
        <v>1.8612596666666665</v>
      </c>
      <c r="AN12" s="197"/>
      <c r="AO12" s="197"/>
      <c r="AP12" s="197"/>
      <c r="AQ12" s="197">
        <v>19.386477988352173</v>
      </c>
      <c r="AR12" s="197"/>
      <c r="AS12" s="197"/>
      <c r="AT12" s="197">
        <v>4.5592592592592593</v>
      </c>
      <c r="AU12" s="197"/>
      <c r="AV12" s="197"/>
      <c r="AW12" s="197">
        <v>4.4629629629629628</v>
      </c>
      <c r="AX12" s="197"/>
      <c r="AY12" s="197"/>
      <c r="AZ12" s="197"/>
      <c r="BA12" s="197">
        <v>1.122222222222222</v>
      </c>
      <c r="BB12" s="194"/>
      <c r="BC12" s="194"/>
      <c r="BD12" s="194">
        <v>7.3667076044819959</v>
      </c>
      <c r="BE12" s="194">
        <v>18.784710461789615</v>
      </c>
      <c r="BF12" s="194">
        <v>3.5269476372924653</v>
      </c>
      <c r="BG12" s="194"/>
      <c r="BH12" s="194">
        <v>0.74496654333607037</v>
      </c>
      <c r="BI12" s="194">
        <v>1.956867545232261</v>
      </c>
      <c r="BJ12" s="194">
        <v>3.3552634829899786</v>
      </c>
      <c r="BK12" s="194"/>
      <c r="BL12" s="194">
        <v>0.25518986646561215</v>
      </c>
      <c r="BM12" s="189">
        <v>0.04</v>
      </c>
    </row>
    <row r="13" spans="1:65" s="170" customFormat="1">
      <c r="A13" s="170" t="s">
        <v>99</v>
      </c>
      <c r="B13" s="170">
        <v>990</v>
      </c>
      <c r="C13" s="194">
        <v>7.9167161461425799</v>
      </c>
      <c r="D13" s="197">
        <v>85.4</v>
      </c>
      <c r="E13" s="198"/>
      <c r="F13" s="197">
        <v>6</v>
      </c>
      <c r="G13" s="197"/>
      <c r="H13" s="197"/>
      <c r="I13" s="197">
        <v>8.3000000000000007</v>
      </c>
      <c r="J13" s="197"/>
      <c r="K13" s="197"/>
      <c r="L13" s="197"/>
      <c r="M13" s="50">
        <v>0.3</v>
      </c>
      <c r="N13" s="50"/>
      <c r="O13" s="198"/>
      <c r="P13" s="197">
        <v>2.8130151442061626</v>
      </c>
      <c r="Q13" s="197"/>
      <c r="R13" s="197"/>
      <c r="S13" s="197">
        <v>1.38</v>
      </c>
      <c r="T13" s="197"/>
      <c r="U13" s="197"/>
      <c r="V13" s="197"/>
      <c r="W13" s="50">
        <v>0.30292536120017421</v>
      </c>
      <c r="X13" s="194"/>
      <c r="Y13" s="197"/>
      <c r="Z13" s="197">
        <v>1.2698474251278304</v>
      </c>
      <c r="AA13" s="197"/>
      <c r="AB13" s="197"/>
      <c r="AC13" s="197">
        <v>2.0735216216216212</v>
      </c>
      <c r="AD13" s="197"/>
      <c r="AE13" s="197"/>
      <c r="AF13" s="197"/>
      <c r="AG13" s="197">
        <v>75.989249885583419</v>
      </c>
      <c r="AH13" s="197"/>
      <c r="AI13" s="197"/>
      <c r="AJ13" s="197">
        <v>3.5721000377157881</v>
      </c>
      <c r="AK13" s="197"/>
      <c r="AL13" s="197"/>
      <c r="AM13" s="197">
        <v>2.8614598378378373</v>
      </c>
      <c r="AN13" s="197"/>
      <c r="AO13" s="197"/>
      <c r="AP13" s="197"/>
      <c r="AQ13" s="197">
        <v>23.019070968920655</v>
      </c>
      <c r="AR13" s="197"/>
      <c r="AS13" s="197"/>
      <c r="AT13" s="197">
        <v>6.9594594594594597</v>
      </c>
      <c r="AU13" s="197"/>
      <c r="AV13" s="197"/>
      <c r="AW13" s="197">
        <v>6.9459459459459456</v>
      </c>
      <c r="AX13" s="197"/>
      <c r="AY13" s="197"/>
      <c r="AZ13" s="197"/>
      <c r="BA13" s="197">
        <v>1.0067567567567568</v>
      </c>
      <c r="BB13" s="194"/>
      <c r="BC13" s="194"/>
      <c r="BD13" s="194">
        <v>3.5677012445907512</v>
      </c>
      <c r="BE13" s="194">
        <v>3.2620608887603741</v>
      </c>
      <c r="BF13" s="194">
        <v>6.8294613106256934</v>
      </c>
      <c r="BG13" s="194"/>
      <c r="BH13" s="194">
        <v>0.5418394108233231</v>
      </c>
      <c r="BI13" s="194">
        <v>1.4710404254512515</v>
      </c>
      <c r="BJ13" s="194">
        <v>1.812576864330282</v>
      </c>
      <c r="BK13" s="194"/>
      <c r="BL13" s="194">
        <v>0.24896946531514957</v>
      </c>
      <c r="BM13" s="189">
        <v>0.04</v>
      </c>
    </row>
    <row r="14" spans="1:65" s="170" customFormat="1">
      <c r="A14" s="170" t="s">
        <v>100</v>
      </c>
      <c r="B14" s="170">
        <v>990</v>
      </c>
      <c r="C14" s="194">
        <v>7.9167161461425799</v>
      </c>
      <c r="D14" s="197">
        <v>99</v>
      </c>
      <c r="E14" s="198"/>
      <c r="F14" s="197">
        <v>1</v>
      </c>
      <c r="G14" s="197"/>
      <c r="H14" s="197"/>
      <c r="I14" s="197"/>
      <c r="J14" s="197"/>
      <c r="K14" s="197"/>
      <c r="L14" s="197"/>
      <c r="M14" s="50"/>
      <c r="N14" s="50"/>
      <c r="O14" s="198"/>
      <c r="P14" s="197">
        <v>2.0773771159749161</v>
      </c>
      <c r="Q14" s="197"/>
      <c r="R14" s="197"/>
      <c r="S14" s="197"/>
      <c r="T14" s="197"/>
      <c r="U14" s="197"/>
      <c r="V14" s="197"/>
      <c r="W14" s="50"/>
      <c r="X14" s="194"/>
      <c r="Y14" s="197"/>
      <c r="Z14" s="197">
        <v>1.2297380232445656</v>
      </c>
      <c r="AA14" s="197"/>
      <c r="AB14" s="197"/>
      <c r="AC14" s="197"/>
      <c r="AD14" s="197"/>
      <c r="AE14" s="197"/>
      <c r="AF14" s="197"/>
      <c r="AG14" s="197"/>
      <c r="AH14" s="197"/>
      <c r="AI14" s="197"/>
      <c r="AJ14" s="197">
        <v>2.5546296281324903</v>
      </c>
      <c r="AK14" s="197"/>
      <c r="AL14" s="197"/>
      <c r="AM14" s="197"/>
      <c r="AN14" s="197"/>
      <c r="AO14" s="197"/>
      <c r="AP14" s="197"/>
      <c r="AQ14" s="197"/>
      <c r="AR14" s="197"/>
      <c r="AS14" s="197"/>
      <c r="AT14" s="197">
        <v>5.4386617100371755</v>
      </c>
      <c r="AU14" s="197"/>
      <c r="AV14" s="197"/>
      <c r="AW14" s="197"/>
      <c r="AX14" s="197"/>
      <c r="AY14" s="197"/>
      <c r="AZ14" s="197"/>
      <c r="BA14" s="197"/>
      <c r="BB14" s="194"/>
      <c r="BC14" s="194"/>
      <c r="BD14" s="194">
        <v>2.5546296281324903</v>
      </c>
      <c r="BE14" s="194">
        <v>1.2297380232445656</v>
      </c>
      <c r="BF14" s="194">
        <v>5.4386617100371755</v>
      </c>
      <c r="BG14" s="194"/>
      <c r="BH14" s="194">
        <v>0.53354476581461885</v>
      </c>
      <c r="BI14" s="194">
        <v>1.4676686325470572</v>
      </c>
      <c r="BJ14" s="194">
        <v>1.7355420250047906</v>
      </c>
      <c r="BK14" s="194"/>
      <c r="BL14" s="194">
        <v>0.24652210889805859</v>
      </c>
      <c r="BM14" s="189">
        <v>0.04</v>
      </c>
    </row>
    <row r="15" spans="1:65" s="170" customFormat="1">
      <c r="A15" s="170" t="s">
        <v>101</v>
      </c>
      <c r="B15" s="170">
        <v>980</v>
      </c>
      <c r="C15" s="194">
        <v>7.979890675497745</v>
      </c>
      <c r="D15" s="197">
        <v>99.4</v>
      </c>
      <c r="E15" s="198"/>
      <c r="F15" s="197">
        <v>0.6</v>
      </c>
      <c r="G15" s="197"/>
      <c r="H15" s="197"/>
      <c r="I15" s="197"/>
      <c r="J15" s="197"/>
      <c r="K15" s="197"/>
      <c r="L15" s="197"/>
      <c r="M15" s="50"/>
      <c r="N15" s="50"/>
      <c r="O15" s="198"/>
      <c r="P15" s="197">
        <v>2.1539756674489592</v>
      </c>
      <c r="Q15" s="197"/>
      <c r="R15" s="197"/>
      <c r="S15" s="197"/>
      <c r="T15" s="197"/>
      <c r="U15" s="197"/>
      <c r="V15" s="197"/>
      <c r="W15" s="50"/>
      <c r="X15" s="194"/>
      <c r="Y15" s="197"/>
      <c r="Z15" s="197">
        <v>1.2420724074241738</v>
      </c>
      <c r="AA15" s="197"/>
      <c r="AB15" s="197"/>
      <c r="AC15" s="197"/>
      <c r="AD15" s="197"/>
      <c r="AE15" s="197"/>
      <c r="AF15" s="197"/>
      <c r="AG15" s="197"/>
      <c r="AH15" s="197"/>
      <c r="AI15" s="197"/>
      <c r="AJ15" s="197">
        <v>2.6753937428014205</v>
      </c>
      <c r="AK15" s="197"/>
      <c r="AL15" s="197"/>
      <c r="AM15" s="197"/>
      <c r="AN15" s="197"/>
      <c r="AO15" s="197"/>
      <c r="AP15" s="197"/>
      <c r="AQ15" s="197"/>
      <c r="AR15" s="197"/>
      <c r="AS15" s="197"/>
      <c r="AT15" s="197">
        <v>5.6297872340425528</v>
      </c>
      <c r="AU15" s="197"/>
      <c r="AV15" s="197"/>
      <c r="AW15" s="197"/>
      <c r="AX15" s="197"/>
      <c r="AY15" s="197"/>
      <c r="AZ15" s="197"/>
      <c r="BA15" s="197"/>
      <c r="BB15" s="194"/>
      <c r="BC15" s="194"/>
      <c r="BD15" s="194">
        <v>2.6753937428014205</v>
      </c>
      <c r="BE15" s="194">
        <v>1.2420724074241738</v>
      </c>
      <c r="BF15" s="194">
        <v>5.6297872340425528</v>
      </c>
      <c r="BG15" s="194"/>
      <c r="BH15" s="194">
        <v>0.52823475855929602</v>
      </c>
      <c r="BI15" s="194">
        <v>1.4655400317251197</v>
      </c>
      <c r="BJ15" s="194">
        <v>1.6886339301287057</v>
      </c>
      <c r="BK15" s="194"/>
      <c r="BL15" s="194">
        <v>0.24493725276326753</v>
      </c>
      <c r="BM15" s="189">
        <v>0.04</v>
      </c>
    </row>
    <row r="16" spans="1:65" s="170" customFormat="1">
      <c r="A16" s="170" t="s">
        <v>102</v>
      </c>
      <c r="B16" s="170">
        <v>950</v>
      </c>
      <c r="C16" s="194">
        <v>8.1756121489596527</v>
      </c>
      <c r="D16" s="197">
        <v>94.4</v>
      </c>
      <c r="E16" s="198"/>
      <c r="F16" s="197"/>
      <c r="G16" s="197"/>
      <c r="H16" s="197"/>
      <c r="I16" s="197">
        <v>5.6</v>
      </c>
      <c r="J16" s="197">
        <v>0.1</v>
      </c>
      <c r="K16" s="197"/>
      <c r="L16" s="197"/>
      <c r="M16" s="50"/>
      <c r="N16" s="50"/>
      <c r="O16" s="198"/>
      <c r="P16" s="197">
        <v>2.4067146180430488</v>
      </c>
      <c r="Q16" s="197"/>
      <c r="R16" s="197"/>
      <c r="S16" s="197">
        <v>1.38</v>
      </c>
      <c r="T16" s="197">
        <v>0.33</v>
      </c>
      <c r="U16" s="197"/>
      <c r="V16" s="197"/>
      <c r="W16" s="50"/>
      <c r="X16" s="194"/>
      <c r="Y16" s="197"/>
      <c r="Z16" s="197">
        <v>1.2549535247026065</v>
      </c>
      <c r="AA16" s="197"/>
      <c r="AB16" s="197"/>
      <c r="AC16" s="197">
        <v>1.7802294117647059</v>
      </c>
      <c r="AD16" s="197">
        <v>2.3193117647058825</v>
      </c>
      <c r="AE16" s="197"/>
      <c r="AF16" s="197"/>
      <c r="AG16" s="197"/>
      <c r="AH16" s="197"/>
      <c r="AI16" s="197"/>
      <c r="AJ16" s="197">
        <v>3.0203149928664113</v>
      </c>
      <c r="AK16" s="197"/>
      <c r="AL16" s="197"/>
      <c r="AM16" s="197">
        <v>2.4567165882352939</v>
      </c>
      <c r="AN16" s="197">
        <v>0.76537288235294132</v>
      </c>
      <c r="AO16" s="197"/>
      <c r="AP16" s="197"/>
      <c r="AQ16" s="197"/>
      <c r="AR16" s="197"/>
      <c r="AS16" s="197"/>
      <c r="AT16" s="197"/>
      <c r="AU16" s="197"/>
      <c r="AV16" s="197"/>
      <c r="AW16" s="197">
        <v>5.9411764705882355</v>
      </c>
      <c r="AX16" s="197">
        <v>4.1764705882352944</v>
      </c>
      <c r="AY16" s="197"/>
      <c r="AZ16" s="197"/>
      <c r="BA16" s="197"/>
      <c r="BB16" s="194"/>
      <c r="BC16" s="194"/>
      <c r="BD16" s="194">
        <v>2.4270438916408668</v>
      </c>
      <c r="BE16" s="194">
        <v>1.7896869969040252</v>
      </c>
      <c r="BF16" s="194">
        <v>5.9102167182662546</v>
      </c>
      <c r="BG16" s="194"/>
      <c r="BH16" s="194">
        <v>0.48914500095767072</v>
      </c>
      <c r="BI16" s="194">
        <v>1.4034749023945989</v>
      </c>
      <c r="BJ16" s="194">
        <v>1.3244477131329815</v>
      </c>
      <c r="BK16" s="194"/>
      <c r="BL16" s="194">
        <v>0.23877486071491288</v>
      </c>
      <c r="BM16" s="189">
        <v>0.04</v>
      </c>
    </row>
    <row r="17" spans="1:65" s="170" customFormat="1">
      <c r="A17" s="170" t="s">
        <v>103</v>
      </c>
      <c r="B17" s="170">
        <v>900</v>
      </c>
      <c r="C17" s="194">
        <v>8.5240591569705479</v>
      </c>
      <c r="D17" s="197">
        <v>76.900000000000006</v>
      </c>
      <c r="E17" s="198"/>
      <c r="F17" s="197"/>
      <c r="G17" s="197"/>
      <c r="H17" s="197">
        <v>1.5</v>
      </c>
      <c r="I17" s="197">
        <v>12</v>
      </c>
      <c r="J17" s="197">
        <v>9.3000000000000007</v>
      </c>
      <c r="K17" s="197"/>
      <c r="L17" s="197">
        <v>0.3</v>
      </c>
      <c r="M17" s="50"/>
      <c r="N17" s="50"/>
      <c r="O17" s="198"/>
      <c r="P17" s="197"/>
      <c r="Q17" s="197"/>
      <c r="R17" s="197">
        <v>0</v>
      </c>
      <c r="S17" s="197">
        <v>1.38</v>
      </c>
      <c r="T17" s="197">
        <v>0.33</v>
      </c>
      <c r="U17" s="197"/>
      <c r="V17" s="197">
        <v>0.25621461023739511</v>
      </c>
      <c r="W17" s="50"/>
      <c r="X17" s="194"/>
      <c r="Y17" s="197"/>
      <c r="Z17" s="197"/>
      <c r="AA17" s="197"/>
      <c r="AB17" s="197">
        <v>1.6031848563720696E-2</v>
      </c>
      <c r="AC17" s="197">
        <v>3.0342134020618552</v>
      </c>
      <c r="AD17" s="197">
        <v>3.5293690721649487</v>
      </c>
      <c r="AE17" s="197"/>
      <c r="AF17" s="197">
        <v>2.9428685597106323</v>
      </c>
      <c r="AG17" s="197"/>
      <c r="AH17" s="197"/>
      <c r="AI17" s="197"/>
      <c r="AJ17" s="197"/>
      <c r="AK17" s="197"/>
      <c r="AL17" s="197">
        <v>0.33903124761302089</v>
      </c>
      <c r="AM17" s="197">
        <v>4.1872144948453602</v>
      </c>
      <c r="AN17" s="197">
        <v>1.1646917938144332</v>
      </c>
      <c r="AO17" s="197"/>
      <c r="AP17" s="197">
        <v>0.75400592100614394</v>
      </c>
      <c r="AQ17" s="197"/>
      <c r="AR17" s="197"/>
      <c r="AS17" s="197"/>
      <c r="AT17" s="197"/>
      <c r="AU17" s="197"/>
      <c r="AV17" s="197">
        <v>2.0618556701030927E-2</v>
      </c>
      <c r="AW17" s="197">
        <v>10.237113402061855</v>
      </c>
      <c r="AX17" s="197">
        <v>6.2474226804123711</v>
      </c>
      <c r="AY17" s="197"/>
      <c r="AZ17" s="197">
        <v>2.4123711340206184</v>
      </c>
      <c r="BA17" s="197"/>
      <c r="BB17" s="194"/>
      <c r="BC17" s="194"/>
      <c r="BD17" s="194">
        <v>2.6758855527419882</v>
      </c>
      <c r="BE17" s="194">
        <v>3.0363896769106078</v>
      </c>
      <c r="BF17" s="194">
        <v>7.8658454947114738</v>
      </c>
      <c r="BG17" s="194"/>
      <c r="BH17" s="194">
        <v>0.35263108372618107</v>
      </c>
      <c r="BI17" s="194">
        <v>0.95448120296551175</v>
      </c>
      <c r="BJ17" s="194">
        <v>0.51215871351362885</v>
      </c>
      <c r="BK17" s="194"/>
      <c r="BL17" s="194">
        <v>0.24953271249741169</v>
      </c>
      <c r="BM17" s="189">
        <v>0.04</v>
      </c>
    </row>
    <row r="18" spans="1:65" s="170" customFormat="1">
      <c r="C18" s="194"/>
      <c r="D18" s="197"/>
      <c r="E18" s="198"/>
      <c r="F18" s="197"/>
      <c r="G18" s="197"/>
      <c r="H18" s="197"/>
      <c r="I18" s="197"/>
      <c r="J18" s="197"/>
      <c r="K18" s="197"/>
      <c r="L18" s="197"/>
      <c r="M18" s="50"/>
      <c r="N18" s="50"/>
      <c r="O18" s="198"/>
      <c r="P18" s="197"/>
      <c r="Q18" s="197"/>
      <c r="R18" s="197"/>
      <c r="S18" s="197"/>
      <c r="T18" s="197"/>
      <c r="U18" s="197"/>
      <c r="V18" s="197"/>
      <c r="W18" s="50"/>
      <c r="X18" s="194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89"/>
    </row>
    <row r="19" spans="1:65" s="170" customFormat="1">
      <c r="A19" s="174" t="s">
        <v>104</v>
      </c>
      <c r="C19" s="194"/>
      <c r="D19" s="199"/>
      <c r="E19" s="194"/>
      <c r="F19" s="194"/>
      <c r="G19" s="194"/>
      <c r="H19" s="194"/>
      <c r="I19" s="194"/>
      <c r="J19" s="194"/>
      <c r="K19" s="194"/>
      <c r="L19" s="194"/>
      <c r="M19" s="50"/>
      <c r="N19" s="50"/>
      <c r="O19" s="194"/>
      <c r="P19" s="194"/>
      <c r="Q19" s="194"/>
      <c r="R19" s="194"/>
      <c r="S19" s="194"/>
      <c r="T19" s="194"/>
      <c r="U19" s="194"/>
      <c r="V19" s="194"/>
      <c r="W19" s="50"/>
      <c r="X19" s="194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4"/>
      <c r="BC19" s="194"/>
    </row>
    <row r="20" spans="1:65" s="170" customFormat="1">
      <c r="A20" s="170" t="s">
        <v>105</v>
      </c>
      <c r="B20" s="170">
        <v>1230</v>
      </c>
      <c r="C20" s="194">
        <v>6.6526960050560486</v>
      </c>
      <c r="D20" s="197">
        <v>100</v>
      </c>
      <c r="E20" s="198"/>
      <c r="F20" s="197"/>
      <c r="G20" s="197"/>
      <c r="H20" s="197"/>
      <c r="I20" s="197"/>
      <c r="J20" s="197"/>
      <c r="K20" s="197"/>
      <c r="L20" s="197"/>
      <c r="M20" s="50"/>
      <c r="N20" s="50"/>
      <c r="O20" s="198"/>
      <c r="P20" s="197"/>
      <c r="Q20" s="197"/>
      <c r="R20" s="197"/>
      <c r="S20" s="197"/>
      <c r="T20" s="197"/>
      <c r="U20" s="197"/>
      <c r="V20" s="197"/>
      <c r="W20" s="50"/>
      <c r="X20" s="194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4"/>
      <c r="BC20" s="194"/>
      <c r="BD20" s="194"/>
      <c r="BE20" s="194"/>
      <c r="BF20" s="194"/>
      <c r="BG20" s="194"/>
      <c r="BH20" s="186">
        <v>1.8622222222222224</v>
      </c>
      <c r="BI20" s="186">
        <v>6.7040000000000006</v>
      </c>
      <c r="BJ20" s="186">
        <v>10.25</v>
      </c>
      <c r="BK20" s="186">
        <v>8.3800000000000008</v>
      </c>
      <c r="BL20" s="186">
        <v>0.2</v>
      </c>
      <c r="BM20" s="189">
        <v>0.04</v>
      </c>
    </row>
    <row r="21" spans="1:65" s="170" customFormat="1">
      <c r="A21" s="170" t="s">
        <v>106</v>
      </c>
      <c r="B21" s="170">
        <v>1200</v>
      </c>
      <c r="C21" s="194">
        <v>6.7881749991514777</v>
      </c>
      <c r="D21" s="197">
        <v>97.8</v>
      </c>
      <c r="E21" s="198"/>
      <c r="F21" s="197"/>
      <c r="G21" s="197">
        <v>2.2000000000000002</v>
      </c>
      <c r="H21" s="197"/>
      <c r="I21" s="197"/>
      <c r="J21" s="197"/>
      <c r="K21" s="197"/>
      <c r="L21" s="197"/>
      <c r="M21" s="50"/>
      <c r="N21" s="50"/>
      <c r="O21" s="198"/>
      <c r="P21" s="197"/>
      <c r="Q21" s="197">
        <v>0.33769923596363838</v>
      </c>
      <c r="R21" s="197"/>
      <c r="S21" s="197"/>
      <c r="T21" s="197"/>
      <c r="U21" s="197"/>
      <c r="V21" s="197"/>
      <c r="W21" s="50"/>
      <c r="X21" s="194"/>
      <c r="Y21" s="197"/>
      <c r="Z21" s="197"/>
      <c r="AA21" s="197">
        <v>1.0869457627118644</v>
      </c>
      <c r="AB21" s="197"/>
      <c r="AC21" s="197"/>
      <c r="AD21" s="197"/>
      <c r="AE21" s="197"/>
      <c r="AF21" s="197"/>
      <c r="AG21" s="197"/>
      <c r="AH21" s="197"/>
      <c r="AI21" s="197"/>
      <c r="AJ21" s="197"/>
      <c r="AK21" s="197">
        <v>0.36706075360171075</v>
      </c>
      <c r="AL21" s="197"/>
      <c r="AM21" s="197"/>
      <c r="AN21" s="197"/>
      <c r="AO21" s="197"/>
      <c r="AP21" s="197"/>
      <c r="AQ21" s="197"/>
      <c r="AR21" s="197"/>
      <c r="AS21" s="197"/>
      <c r="AT21" s="197"/>
      <c r="AU21" s="197">
        <v>3.6576271186440676</v>
      </c>
      <c r="AV21" s="197"/>
      <c r="AW21" s="197"/>
      <c r="AX21" s="197"/>
      <c r="AY21" s="197"/>
      <c r="AZ21" s="197"/>
      <c r="BA21" s="197"/>
      <c r="BB21" s="194"/>
      <c r="BC21" s="194"/>
      <c r="BD21" s="194">
        <v>0.36706075360171075</v>
      </c>
      <c r="BE21" s="194">
        <v>1.0869457627118644</v>
      </c>
      <c r="BF21" s="194">
        <v>3.6576271186440676</v>
      </c>
      <c r="BG21" s="194"/>
      <c r="BH21" s="194">
        <v>1.8885192166781068</v>
      </c>
      <c r="BI21" s="194">
        <v>6.6912010253147045</v>
      </c>
      <c r="BJ21" s="194">
        <v>9.6838090235966288</v>
      </c>
      <c r="BK21" s="194"/>
      <c r="BL21" s="194">
        <v>0.20256155026211436</v>
      </c>
      <c r="BM21" s="189">
        <v>0.04</v>
      </c>
    </row>
    <row r="22" spans="1:65" s="170" customFormat="1">
      <c r="A22" s="170" t="s">
        <v>107</v>
      </c>
      <c r="B22" s="170">
        <v>1170</v>
      </c>
      <c r="C22" s="194">
        <v>6.9292866299414468</v>
      </c>
      <c r="D22" s="197">
        <v>91.8</v>
      </c>
      <c r="E22" s="198"/>
      <c r="F22" s="197">
        <v>3.5</v>
      </c>
      <c r="G22" s="197">
        <v>4.7</v>
      </c>
      <c r="H22" s="197"/>
      <c r="I22" s="197"/>
      <c r="J22" s="197"/>
      <c r="K22" s="197"/>
      <c r="L22" s="197"/>
      <c r="M22" s="50"/>
      <c r="N22" s="50"/>
      <c r="O22" s="198"/>
      <c r="P22" s="197">
        <v>0.48756439196820001</v>
      </c>
      <c r="Q22" s="197">
        <v>0.32321652581782967</v>
      </c>
      <c r="R22" s="197"/>
      <c r="S22" s="197"/>
      <c r="T22" s="197"/>
      <c r="U22" s="197"/>
      <c r="V22" s="197"/>
      <c r="W22" s="50"/>
      <c r="X22" s="194"/>
      <c r="Y22" s="197"/>
      <c r="Z22" s="197">
        <v>0.75720448051889555</v>
      </c>
      <c r="AA22" s="197">
        <v>1.2214449664429532</v>
      </c>
      <c r="AB22" s="197"/>
      <c r="AC22" s="197"/>
      <c r="AD22" s="197"/>
      <c r="AE22" s="197"/>
      <c r="AF22" s="197"/>
      <c r="AG22" s="197"/>
      <c r="AH22" s="197"/>
      <c r="AI22" s="197"/>
      <c r="AJ22" s="197">
        <v>0.36918594213979206</v>
      </c>
      <c r="AK22" s="197">
        <v>0.39479119853136685</v>
      </c>
      <c r="AL22" s="197"/>
      <c r="AM22" s="197"/>
      <c r="AN22" s="197"/>
      <c r="AO22" s="197"/>
      <c r="AP22" s="197"/>
      <c r="AQ22" s="197"/>
      <c r="AR22" s="197"/>
      <c r="AS22" s="197"/>
      <c r="AT22" s="197">
        <v>2.4214765100671141</v>
      </c>
      <c r="AU22" s="197">
        <v>4.1530201342281883</v>
      </c>
      <c r="AV22" s="197"/>
      <c r="AW22" s="197"/>
      <c r="AX22" s="197"/>
      <c r="AY22" s="197"/>
      <c r="AZ22" s="197"/>
      <c r="BA22" s="197"/>
      <c r="BB22" s="194"/>
      <c r="BC22" s="194"/>
      <c r="BD22" s="194">
        <v>0.38386212568130451</v>
      </c>
      <c r="BE22" s="194">
        <v>1.0232935395241483</v>
      </c>
      <c r="BF22" s="194">
        <v>3.4139466361106572</v>
      </c>
      <c r="BG22" s="194"/>
      <c r="BH22" s="194">
        <v>1.9890106076366045</v>
      </c>
      <c r="BI22" s="194">
        <v>6.6784447267860392</v>
      </c>
      <c r="BJ22" s="194">
        <v>8.083693446240634</v>
      </c>
      <c r="BK22" s="194"/>
      <c r="BL22" s="194">
        <v>0.21138313447916263</v>
      </c>
      <c r="BM22" s="189">
        <v>0.04</v>
      </c>
    </row>
    <row r="23" spans="1:65" s="170" customFormat="1">
      <c r="A23" s="170" t="s">
        <v>108</v>
      </c>
      <c r="B23" s="170">
        <v>1140</v>
      </c>
      <c r="C23" s="194">
        <v>7.0763896260128076</v>
      </c>
      <c r="D23" s="197">
        <v>95</v>
      </c>
      <c r="E23" s="198"/>
      <c r="F23" s="197">
        <v>3.4</v>
      </c>
      <c r="G23" s="197">
        <v>1.6</v>
      </c>
      <c r="H23" s="197"/>
      <c r="I23" s="197"/>
      <c r="J23" s="197"/>
      <c r="K23" s="197"/>
      <c r="L23" s="197"/>
      <c r="M23" s="50"/>
      <c r="N23" s="50"/>
      <c r="O23" s="198"/>
      <c r="P23" s="197">
        <v>0.50350505430566006</v>
      </c>
      <c r="Q23" s="197">
        <v>0.32897545868213873</v>
      </c>
      <c r="R23" s="197"/>
      <c r="S23" s="197"/>
      <c r="T23" s="197"/>
      <c r="U23" s="197"/>
      <c r="V23" s="197"/>
      <c r="W23" s="50"/>
      <c r="X23" s="194"/>
      <c r="Y23" s="197"/>
      <c r="Z23" s="197">
        <v>0.82483613028922909</v>
      </c>
      <c r="AA23" s="197">
        <v>1.35899186746988</v>
      </c>
      <c r="AB23" s="197"/>
      <c r="AC23" s="197"/>
      <c r="AD23" s="197"/>
      <c r="AE23" s="197"/>
      <c r="AF23" s="197"/>
      <c r="AG23" s="197"/>
      <c r="AH23" s="197"/>
      <c r="AI23" s="197"/>
      <c r="AJ23" s="197">
        <v>0.41530916057454881</v>
      </c>
      <c r="AK23" s="197">
        <v>0.44707497294620008</v>
      </c>
      <c r="AL23" s="197"/>
      <c r="AM23" s="197"/>
      <c r="AN23" s="197"/>
      <c r="AO23" s="197"/>
      <c r="AP23" s="197"/>
      <c r="AQ23" s="197"/>
      <c r="AR23" s="197"/>
      <c r="AS23" s="197"/>
      <c r="AT23" s="197">
        <v>2.7093373493975901</v>
      </c>
      <c r="AU23" s="197">
        <v>4.6596385542168681</v>
      </c>
      <c r="AV23" s="197"/>
      <c r="AW23" s="197"/>
      <c r="AX23" s="197"/>
      <c r="AY23" s="197"/>
      <c r="AZ23" s="197"/>
      <c r="BA23" s="197"/>
      <c r="BB23" s="194"/>
      <c r="BC23" s="194"/>
      <c r="BD23" s="194">
        <v>0.42547422053347717</v>
      </c>
      <c r="BE23" s="194">
        <v>0.99576596618703728</v>
      </c>
      <c r="BF23" s="194">
        <v>3.3334337349397587</v>
      </c>
      <c r="BG23" s="194"/>
      <c r="BH23" s="194">
        <v>2.0478373758661124</v>
      </c>
      <c r="BI23" s="194">
        <v>6.6798588642008809</v>
      </c>
      <c r="BJ23" s="194">
        <v>7.2390959152815082</v>
      </c>
      <c r="BK23" s="194"/>
      <c r="BL23" s="194">
        <v>0.21624692706197865</v>
      </c>
      <c r="BM23" s="189">
        <v>0.04</v>
      </c>
    </row>
    <row r="24" spans="1:65" s="170" customFormat="1">
      <c r="A24" s="170" t="s">
        <v>109</v>
      </c>
      <c r="B24" s="170">
        <v>1110</v>
      </c>
      <c r="C24" s="194">
        <v>7.229873838701514</v>
      </c>
      <c r="D24" s="197">
        <v>94.2</v>
      </c>
      <c r="E24" s="198"/>
      <c r="F24" s="197">
        <v>4.9000000000000004</v>
      </c>
      <c r="G24" s="197">
        <v>0.9</v>
      </c>
      <c r="H24" s="197"/>
      <c r="I24" s="197"/>
      <c r="J24" s="197"/>
      <c r="K24" s="197"/>
      <c r="L24" s="197"/>
      <c r="M24" s="50"/>
      <c r="N24" s="50"/>
      <c r="O24" s="198"/>
      <c r="P24" s="197">
        <v>0.7079546869378559</v>
      </c>
      <c r="Q24" s="197">
        <v>0.38182147157328805</v>
      </c>
      <c r="R24" s="197"/>
      <c r="S24" s="197"/>
      <c r="T24" s="197"/>
      <c r="U24" s="197"/>
      <c r="V24" s="197"/>
      <c r="W24" s="50"/>
      <c r="X24" s="194"/>
      <c r="Y24" s="197"/>
      <c r="Z24" s="197">
        <v>0.87039357639505488</v>
      </c>
      <c r="AA24" s="197">
        <v>1.4666578512396697</v>
      </c>
      <c r="AB24" s="197"/>
      <c r="AC24" s="197"/>
      <c r="AD24" s="197"/>
      <c r="AE24" s="197"/>
      <c r="AF24" s="197"/>
      <c r="AG24" s="197"/>
      <c r="AH24" s="197"/>
      <c r="AI24" s="197"/>
      <c r="AJ24" s="197">
        <v>0.61619921188948179</v>
      </c>
      <c r="AK24" s="197">
        <v>0.56000145905484733</v>
      </c>
      <c r="AL24" s="197"/>
      <c r="AM24" s="197"/>
      <c r="AN24" s="197"/>
      <c r="AO24" s="197"/>
      <c r="AP24" s="197"/>
      <c r="AQ24" s="197"/>
      <c r="AR24" s="197"/>
      <c r="AS24" s="197"/>
      <c r="AT24" s="197">
        <v>2.9157024793388433</v>
      </c>
      <c r="AU24" s="197">
        <v>5.0561983471074381</v>
      </c>
      <c r="AV24" s="197"/>
      <c r="AW24" s="197"/>
      <c r="AX24" s="197"/>
      <c r="AY24" s="197"/>
      <c r="AZ24" s="197"/>
      <c r="BA24" s="197"/>
      <c r="BB24" s="194"/>
      <c r="BC24" s="194"/>
      <c r="BD24" s="194">
        <v>0.60747887093238329</v>
      </c>
      <c r="BE24" s="194">
        <v>0.96291734318128797</v>
      </c>
      <c r="BF24" s="194">
        <v>3.24784838985466</v>
      </c>
      <c r="BG24" s="194"/>
      <c r="BH24" s="194">
        <v>2.0955450264542721</v>
      </c>
      <c r="BI24" s="194">
        <v>6.6942568322693878</v>
      </c>
      <c r="BJ24" s="194">
        <v>6.4041531280410249</v>
      </c>
      <c r="BK24" s="194"/>
      <c r="BL24" s="194">
        <v>0.21980607848942868</v>
      </c>
      <c r="BM24" s="189">
        <v>0.04</v>
      </c>
    </row>
    <row r="25" spans="1:65" s="170" customFormat="1">
      <c r="A25" s="170" t="s">
        <v>110</v>
      </c>
      <c r="B25" s="170">
        <v>1080</v>
      </c>
      <c r="C25" s="194">
        <v>7.3901636921257801</v>
      </c>
      <c r="D25" s="197">
        <v>87.4</v>
      </c>
      <c r="E25" s="198"/>
      <c r="F25" s="197">
        <v>9.9</v>
      </c>
      <c r="G25" s="197">
        <v>2.7</v>
      </c>
      <c r="H25" s="197"/>
      <c r="I25" s="197"/>
      <c r="J25" s="197"/>
      <c r="K25" s="197"/>
      <c r="L25" s="197" t="s">
        <v>111</v>
      </c>
      <c r="M25" s="50"/>
      <c r="N25" s="50"/>
      <c r="O25" s="198"/>
      <c r="P25" s="197">
        <v>1.8913564667736065</v>
      </c>
      <c r="Q25" s="197">
        <v>0.53169339229078849</v>
      </c>
      <c r="R25" s="197"/>
      <c r="S25" s="197"/>
      <c r="T25" s="197"/>
      <c r="U25" s="197"/>
      <c r="V25" s="197" t="s">
        <v>111</v>
      </c>
      <c r="W25" s="50"/>
      <c r="X25" s="194"/>
      <c r="Y25" s="197"/>
      <c r="Z25" s="197">
        <v>0.94996648999794786</v>
      </c>
      <c r="AA25" s="197">
        <v>1.8413395973154365</v>
      </c>
      <c r="AB25" s="197"/>
      <c r="AC25" s="197"/>
      <c r="AD25" s="197"/>
      <c r="AE25" s="197"/>
      <c r="AF25" s="197"/>
      <c r="AG25" s="197"/>
      <c r="AH25" s="197"/>
      <c r="AI25" s="197"/>
      <c r="AJ25" s="197">
        <v>1.7967252640758433</v>
      </c>
      <c r="AK25" s="197">
        <v>0.9790280968559989</v>
      </c>
      <c r="AL25" s="197"/>
      <c r="AM25" s="197"/>
      <c r="AN25" s="197"/>
      <c r="AO25" s="200"/>
      <c r="AP25" s="197"/>
      <c r="AQ25" s="197"/>
      <c r="AR25" s="197"/>
      <c r="AS25" s="197"/>
      <c r="AT25" s="197">
        <v>3.3064876957494409</v>
      </c>
      <c r="AU25" s="197">
        <v>6.4362416107382554</v>
      </c>
      <c r="AV25" s="197"/>
      <c r="AW25" s="197"/>
      <c r="AX25" s="197"/>
      <c r="AY25" s="197"/>
      <c r="AZ25" s="197" t="s">
        <v>111</v>
      </c>
      <c r="BA25" s="197"/>
      <c r="BB25" s="194"/>
      <c r="BC25" s="194"/>
      <c r="BD25" s="194">
        <v>1.6215044425287337</v>
      </c>
      <c r="BE25" s="194">
        <v>1.1409750129945526</v>
      </c>
      <c r="BF25" s="194">
        <v>3.9771492489613296</v>
      </c>
      <c r="BG25" s="194"/>
      <c r="BH25" s="194">
        <v>1.943361261605953</v>
      </c>
      <c r="BI25" s="194">
        <v>6.5774230426076992</v>
      </c>
      <c r="BJ25" s="194">
        <v>4.6571567407286381</v>
      </c>
      <c r="BK25" s="194"/>
      <c r="BL25" s="194">
        <v>0.2100565689047891</v>
      </c>
      <c r="BM25" s="189">
        <v>0.04</v>
      </c>
    </row>
    <row r="26" spans="1:65" s="170" customFormat="1">
      <c r="A26" s="170" t="s">
        <v>112</v>
      </c>
      <c r="B26" s="170">
        <v>1050</v>
      </c>
      <c r="C26" s="194">
        <v>7.5577221025582881</v>
      </c>
      <c r="D26" s="197">
        <v>92.6</v>
      </c>
      <c r="E26" s="198"/>
      <c r="F26" s="197">
        <v>1.2</v>
      </c>
      <c r="G26" s="197"/>
      <c r="H26" s="197"/>
      <c r="I26" s="197">
        <v>6.2</v>
      </c>
      <c r="J26" s="197"/>
      <c r="K26" s="197"/>
      <c r="L26" s="197"/>
      <c r="M26" s="50"/>
      <c r="N26" s="50"/>
      <c r="O26" s="198"/>
      <c r="P26" s="197">
        <v>2.0294902087684639</v>
      </c>
      <c r="Q26" s="197"/>
      <c r="R26" s="197"/>
      <c r="S26" s="197">
        <v>1.38</v>
      </c>
      <c r="T26" s="197"/>
      <c r="U26" s="197"/>
      <c r="V26" s="197"/>
      <c r="W26" s="50"/>
      <c r="X26" s="194"/>
      <c r="Y26" s="197"/>
      <c r="Z26" s="197">
        <v>1.0412193611601017</v>
      </c>
      <c r="AA26" s="197"/>
      <c r="AB26" s="197"/>
      <c r="AC26" s="197">
        <v>1.2290444444444444</v>
      </c>
      <c r="AD26" s="197"/>
      <c r="AE26" s="197"/>
      <c r="AF26" s="197"/>
      <c r="AG26" s="197"/>
      <c r="AH26" s="197"/>
      <c r="AI26" s="197"/>
      <c r="AJ26" s="197">
        <v>2.1131444986545813</v>
      </c>
      <c r="AK26" s="197"/>
      <c r="AL26" s="197"/>
      <c r="AM26" s="197">
        <v>1.6960813333333331</v>
      </c>
      <c r="AN26" s="197"/>
      <c r="AO26" s="200"/>
      <c r="AP26" s="197"/>
      <c r="AQ26" s="197"/>
      <c r="AR26" s="197"/>
      <c r="AS26" s="197"/>
      <c r="AT26" s="197">
        <v>3.82010582010582</v>
      </c>
      <c r="AU26" s="197"/>
      <c r="AV26" s="197"/>
      <c r="AW26" s="197">
        <v>4.052910052910053</v>
      </c>
      <c r="AX26" s="197"/>
      <c r="AY26" s="197"/>
      <c r="AZ26" s="197"/>
      <c r="BA26" s="197"/>
      <c r="BB26" s="194"/>
      <c r="BC26" s="194"/>
      <c r="BD26" s="194">
        <v>1.763713197980022</v>
      </c>
      <c r="BE26" s="194">
        <v>1.1985863228307672</v>
      </c>
      <c r="BF26" s="194">
        <v>4.0151580151580157</v>
      </c>
      <c r="BG26" s="194"/>
      <c r="BH26" s="194">
        <v>1.8394075544944188</v>
      </c>
      <c r="BI26" s="194">
        <v>6.4821651119243366</v>
      </c>
      <c r="BJ26" s="194">
        <v>3.8075988406701229</v>
      </c>
      <c r="BK26" s="194"/>
      <c r="BL26" s="194">
        <v>0.20343348251147259</v>
      </c>
      <c r="BM26" s="189">
        <v>0.04</v>
      </c>
    </row>
    <row r="27" spans="1:65" s="170" customFormat="1">
      <c r="A27" s="170" t="s">
        <v>113</v>
      </c>
      <c r="B27" s="170">
        <v>1020</v>
      </c>
      <c r="C27" s="194">
        <v>7.7330549433553717</v>
      </c>
      <c r="D27" s="197">
        <v>92.7</v>
      </c>
      <c r="E27" s="198"/>
      <c r="F27" s="197">
        <v>0.6</v>
      </c>
      <c r="G27" s="197"/>
      <c r="H27" s="197"/>
      <c r="I27" s="197">
        <v>6.7</v>
      </c>
      <c r="J27" s="197"/>
      <c r="K27" s="197"/>
      <c r="L27" s="197"/>
      <c r="M27" s="50"/>
      <c r="N27" s="50"/>
      <c r="O27" s="198"/>
      <c r="P27" s="197">
        <v>2.5707911865328725</v>
      </c>
      <c r="Q27" s="197"/>
      <c r="R27" s="197"/>
      <c r="S27" s="197">
        <v>1.38</v>
      </c>
      <c r="T27" s="197"/>
      <c r="U27" s="197"/>
      <c r="V27" s="197"/>
      <c r="W27" s="50"/>
      <c r="X27" s="194"/>
      <c r="Y27" s="197"/>
      <c r="Z27" s="197">
        <v>1.1113093177779494</v>
      </c>
      <c r="AA27" s="197"/>
      <c r="AB27" s="197"/>
      <c r="AC27" s="197">
        <v>1.4056139534883723</v>
      </c>
      <c r="AD27" s="197"/>
      <c r="AE27" s="197"/>
      <c r="AF27" s="197"/>
      <c r="AG27" s="197"/>
      <c r="AH27" s="197"/>
      <c r="AI27" s="197"/>
      <c r="AJ27" s="197">
        <v>2.8569441996554117</v>
      </c>
      <c r="AK27" s="197"/>
      <c r="AL27" s="197"/>
      <c r="AM27" s="197">
        <v>1.9397472558139535</v>
      </c>
      <c r="AN27" s="197"/>
      <c r="AO27" s="200"/>
      <c r="AP27" s="197"/>
      <c r="AQ27" s="197"/>
      <c r="AR27" s="197"/>
      <c r="AS27" s="197"/>
      <c r="AT27" s="197">
        <v>4.2890365448504983</v>
      </c>
      <c r="AU27" s="197"/>
      <c r="AV27" s="197"/>
      <c r="AW27" s="197">
        <v>4.6578073089701002</v>
      </c>
      <c r="AX27" s="197"/>
      <c r="AY27" s="200"/>
      <c r="AZ27" s="197"/>
      <c r="BA27" s="197"/>
      <c r="BB27" s="194"/>
      <c r="BC27" s="194"/>
      <c r="BD27" s="194">
        <v>2.0151333059927037</v>
      </c>
      <c r="BE27" s="194">
        <v>1.3814245313751869</v>
      </c>
      <c r="BF27" s="194">
        <v>4.6274973831520505</v>
      </c>
      <c r="BG27" s="194"/>
      <c r="BH27" s="194">
        <v>1.7125029811608798</v>
      </c>
      <c r="BI27" s="194">
        <v>6.3065651694278024</v>
      </c>
      <c r="BJ27" s="194">
        <v>3.0104181195557409</v>
      </c>
      <c r="BK27" s="194"/>
      <c r="BL27" s="194">
        <v>0.19639251471148669</v>
      </c>
      <c r="BM27" s="189">
        <v>0.04</v>
      </c>
    </row>
    <row r="28" spans="1:65" s="170" customFormat="1">
      <c r="A28" s="170" t="s">
        <v>114</v>
      </c>
      <c r="B28" s="170">
        <v>990</v>
      </c>
      <c r="C28" s="194">
        <v>7.9167161461425799</v>
      </c>
      <c r="D28" s="197">
        <v>88.5</v>
      </c>
      <c r="E28" s="198"/>
      <c r="F28" s="197">
        <v>1.5</v>
      </c>
      <c r="G28" s="197"/>
      <c r="H28" s="197"/>
      <c r="I28" s="197">
        <v>10</v>
      </c>
      <c r="J28" s="197"/>
      <c r="K28" s="197"/>
      <c r="L28" s="197"/>
      <c r="M28" s="50"/>
      <c r="N28" s="50"/>
      <c r="O28" s="198"/>
      <c r="P28" s="197">
        <v>3.1032407997270042</v>
      </c>
      <c r="Q28" s="197"/>
      <c r="R28" s="197"/>
      <c r="S28" s="197">
        <v>1.38</v>
      </c>
      <c r="T28" s="197"/>
      <c r="U28" s="200"/>
      <c r="V28" s="197"/>
      <c r="W28" s="50"/>
      <c r="X28" s="194"/>
      <c r="Y28" s="197"/>
      <c r="Z28" s="197">
        <v>1.2246781163434903</v>
      </c>
      <c r="AA28" s="197"/>
      <c r="AB28" s="197"/>
      <c r="AC28" s="197">
        <v>1.7289641148325361</v>
      </c>
      <c r="AD28" s="197"/>
      <c r="AE28" s="200"/>
      <c r="AF28" s="197"/>
      <c r="AG28" s="197"/>
      <c r="AH28" s="197"/>
      <c r="AI28" s="197"/>
      <c r="AJ28" s="197">
        <v>3.8004710971699338</v>
      </c>
      <c r="AK28" s="197"/>
      <c r="AL28" s="197"/>
      <c r="AM28" s="197">
        <v>2.3859704784688995</v>
      </c>
      <c r="AN28" s="197"/>
      <c r="AO28" s="200"/>
      <c r="AP28" s="197"/>
      <c r="AQ28" s="197"/>
      <c r="AR28" s="197"/>
      <c r="AS28" s="197"/>
      <c r="AT28" s="197">
        <v>5.3684210526315796</v>
      </c>
      <c r="AU28" s="197"/>
      <c r="AV28" s="197"/>
      <c r="AW28" s="197">
        <v>5.7655502392344502</v>
      </c>
      <c r="AX28" s="197"/>
      <c r="AY28" s="200"/>
      <c r="AZ28" s="197"/>
      <c r="BA28" s="197"/>
      <c r="BB28" s="194"/>
      <c r="BC28" s="194"/>
      <c r="BD28" s="194">
        <v>2.570470559169034</v>
      </c>
      <c r="BE28" s="194">
        <v>1.6631876802470085</v>
      </c>
      <c r="BF28" s="194">
        <v>5.7137507801123366</v>
      </c>
      <c r="BG28" s="194"/>
      <c r="BH28" s="194">
        <v>1.4505310970983809</v>
      </c>
      <c r="BI28" s="194">
        <v>5.8596682900907453</v>
      </c>
      <c r="BJ28" s="194">
        <v>1.9521785537695271</v>
      </c>
      <c r="BK28" s="194"/>
      <c r="BL28" s="194">
        <v>0.18219837206838049</v>
      </c>
      <c r="BM28" s="189">
        <v>0.04</v>
      </c>
    </row>
    <row r="29" spans="1:65" s="170" customFormat="1">
      <c r="A29" s="170" t="s">
        <v>115</v>
      </c>
      <c r="B29" s="170">
        <v>990</v>
      </c>
      <c r="C29" s="194">
        <v>7.9167161461425799</v>
      </c>
      <c r="D29" s="197">
        <v>99</v>
      </c>
      <c r="E29" s="198"/>
      <c r="F29" s="197"/>
      <c r="G29" s="197"/>
      <c r="H29" s="197"/>
      <c r="I29" s="197">
        <v>0.9</v>
      </c>
      <c r="J29" s="197"/>
      <c r="L29" s="197"/>
      <c r="M29" s="197">
        <v>0.1</v>
      </c>
      <c r="N29" s="50"/>
      <c r="O29" s="198"/>
      <c r="P29" s="197"/>
      <c r="Q29" s="197"/>
      <c r="R29" s="197"/>
      <c r="S29" s="197">
        <v>1.38</v>
      </c>
      <c r="T29" s="197"/>
      <c r="U29" s="200"/>
      <c r="V29" s="197"/>
      <c r="W29" s="50">
        <v>0.30292536120017421</v>
      </c>
      <c r="X29" s="194"/>
      <c r="Y29" s="197"/>
      <c r="Z29" s="197"/>
      <c r="AA29" s="197"/>
      <c r="AB29" s="197"/>
      <c r="AC29" s="197">
        <v>1.3301792569659443</v>
      </c>
      <c r="AD29" s="197"/>
      <c r="AE29" s="200"/>
      <c r="AF29" s="197"/>
      <c r="AG29" s="197">
        <v>75.989249885583419</v>
      </c>
      <c r="AH29" s="197"/>
      <c r="AI29" s="197"/>
      <c r="AJ29" s="197"/>
      <c r="AK29" s="197"/>
      <c r="AL29" s="197"/>
      <c r="AM29" s="197">
        <v>1.8356473746130031</v>
      </c>
      <c r="AN29" s="197"/>
      <c r="AO29" s="200"/>
      <c r="AP29" s="197"/>
      <c r="AQ29" s="197">
        <v>23.019070968920655</v>
      </c>
      <c r="AR29" s="197"/>
      <c r="AS29" s="197"/>
      <c r="AT29" s="197"/>
      <c r="AU29" s="197"/>
      <c r="AV29" s="197"/>
      <c r="AW29" s="197">
        <v>4.3993808049535605</v>
      </c>
      <c r="AX29" s="197"/>
      <c r="AY29" s="200"/>
      <c r="AZ29" s="197"/>
      <c r="BA29" s="197">
        <v>1.9071207430340558</v>
      </c>
      <c r="BB29" s="194"/>
      <c r="BC29" s="194"/>
      <c r="BD29" s="194">
        <v>3.953989734043768</v>
      </c>
      <c r="BE29" s="194">
        <v>8.7960863198276922</v>
      </c>
      <c r="BF29" s="194">
        <v>4.1501547987616103</v>
      </c>
      <c r="BG29" s="194"/>
      <c r="BH29" s="194">
        <v>1.4089119817944602</v>
      </c>
      <c r="BI29" s="194">
        <v>5.4358822199771639</v>
      </c>
      <c r="BJ29" s="194">
        <v>1.892559984595354</v>
      </c>
      <c r="BK29" s="194"/>
      <c r="BL29" s="194">
        <v>0.18914664829362324</v>
      </c>
      <c r="BM29" s="189">
        <v>0.04</v>
      </c>
    </row>
    <row r="30" spans="1:65" s="170" customFormat="1">
      <c r="A30" s="170" t="s">
        <v>116</v>
      </c>
      <c r="B30" s="170">
        <v>980</v>
      </c>
      <c r="C30" s="194">
        <v>7.979890675497745</v>
      </c>
      <c r="D30" s="197">
        <v>98.2</v>
      </c>
      <c r="E30" s="198"/>
      <c r="F30" s="197"/>
      <c r="G30" s="197"/>
      <c r="H30" s="197"/>
      <c r="I30" s="197">
        <v>1.8</v>
      </c>
      <c r="J30" s="197"/>
      <c r="L30" s="197"/>
      <c r="M30" s="197"/>
      <c r="N30" s="50"/>
      <c r="O30" s="198"/>
      <c r="P30" s="197"/>
      <c r="Q30" s="197"/>
      <c r="R30" s="200"/>
      <c r="S30" s="197">
        <v>1.38</v>
      </c>
      <c r="T30" s="197"/>
      <c r="U30" s="200"/>
      <c r="V30" s="197"/>
      <c r="W30" s="50"/>
      <c r="X30" s="194"/>
      <c r="Y30" s="197"/>
      <c r="Z30" s="197"/>
      <c r="AA30" s="197"/>
      <c r="AB30" s="197"/>
      <c r="AC30" s="197">
        <v>1.501315053763441</v>
      </c>
      <c r="AD30" s="197"/>
      <c r="AE30" s="200"/>
      <c r="AF30" s="197"/>
      <c r="AG30" s="197"/>
      <c r="AH30" s="197"/>
      <c r="AI30" s="197"/>
      <c r="AJ30" s="197"/>
      <c r="AK30" s="197"/>
      <c r="AL30" s="197"/>
      <c r="AM30" s="197">
        <v>2.0718147741935482</v>
      </c>
      <c r="AN30" s="197"/>
      <c r="AO30" s="200"/>
      <c r="AP30" s="197"/>
      <c r="AQ30" s="197"/>
      <c r="AR30" s="197"/>
      <c r="AS30" s="197"/>
      <c r="AT30" s="197"/>
      <c r="AU30" s="197"/>
      <c r="AV30" s="197"/>
      <c r="AW30" s="197">
        <v>4.9856630824372763</v>
      </c>
      <c r="AX30" s="197"/>
      <c r="AY30" s="200"/>
      <c r="AZ30" s="197"/>
      <c r="BA30" s="197"/>
      <c r="BB30" s="194"/>
      <c r="BC30" s="194"/>
      <c r="BD30" s="194">
        <v>2.0718147741935482</v>
      </c>
      <c r="BE30" s="194">
        <v>1.501315053763441</v>
      </c>
      <c r="BF30" s="194">
        <v>4.9856630824372763</v>
      </c>
      <c r="BG30" s="194"/>
      <c r="BH30" s="194">
        <v>1.3822447947286978</v>
      </c>
      <c r="BI30" s="194">
        <v>5.3872692746282915</v>
      </c>
      <c r="BJ30" s="194">
        <v>1.7658728486171436</v>
      </c>
      <c r="BK30" s="194"/>
      <c r="BL30" s="194">
        <v>0.18759855053737248</v>
      </c>
      <c r="BM30" s="189">
        <v>0.04</v>
      </c>
    </row>
    <row r="31" spans="1:65" s="170" customFormat="1">
      <c r="A31" s="170" t="s">
        <v>117</v>
      </c>
      <c r="B31" s="170">
        <v>950</v>
      </c>
      <c r="C31" s="194">
        <v>8.1756121489596527</v>
      </c>
      <c r="D31" s="197">
        <v>90.7</v>
      </c>
      <c r="E31" s="198"/>
      <c r="F31" s="197"/>
      <c r="G31" s="197"/>
      <c r="H31" s="197"/>
      <c r="I31" s="197">
        <v>9.3000000000000007</v>
      </c>
      <c r="J31" s="197">
        <v>0.1</v>
      </c>
      <c r="L31" s="197"/>
      <c r="M31" s="197"/>
      <c r="N31" s="50"/>
      <c r="O31" s="198"/>
      <c r="P31" s="197"/>
      <c r="Q31" s="197"/>
      <c r="R31" s="197"/>
      <c r="S31" s="197">
        <v>1.38</v>
      </c>
      <c r="T31" s="197">
        <v>0.33</v>
      </c>
      <c r="U31" s="200"/>
      <c r="V31" s="197"/>
      <c r="W31" s="50"/>
      <c r="X31" s="194"/>
      <c r="Y31" s="197"/>
      <c r="Z31" s="197"/>
      <c r="AA31" s="197"/>
      <c r="AB31" s="197"/>
      <c r="AC31" s="197">
        <v>1.8078249999999998</v>
      </c>
      <c r="AD31" s="197">
        <v>2.6283401785714284</v>
      </c>
      <c r="AE31" s="200"/>
      <c r="AF31" s="197"/>
      <c r="AG31" s="197"/>
      <c r="AH31" s="197"/>
      <c r="AI31" s="197"/>
      <c r="AJ31" s="197"/>
      <c r="AK31" s="197"/>
      <c r="AL31" s="200"/>
      <c r="AM31" s="197">
        <v>2.4947984999999995</v>
      </c>
      <c r="AN31" s="197">
        <v>0.86735225892857137</v>
      </c>
      <c r="AO31" s="200"/>
      <c r="AP31" s="197"/>
      <c r="AQ31" s="197"/>
      <c r="AR31" s="197"/>
      <c r="AS31" s="197"/>
      <c r="AT31" s="197"/>
      <c r="AU31" s="197"/>
      <c r="AV31" s="200"/>
      <c r="AW31" s="197">
        <v>6.0357142857142847</v>
      </c>
      <c r="AX31" s="197">
        <v>4.7053571428571423</v>
      </c>
      <c r="AY31" s="200"/>
      <c r="AZ31" s="197"/>
      <c r="BA31" s="197"/>
      <c r="BB31" s="194"/>
      <c r="BC31" s="194"/>
      <c r="BD31" s="194">
        <v>2.4514064500939847</v>
      </c>
      <c r="BE31" s="194">
        <v>1.7974322650375936</v>
      </c>
      <c r="BF31" s="194">
        <v>5.9581766917293235</v>
      </c>
      <c r="BG31" s="194"/>
      <c r="BH31" s="194">
        <v>1.2178574253421128</v>
      </c>
      <c r="BI31" s="194">
        <v>5.0153266300959958</v>
      </c>
      <c r="BJ31" s="194">
        <v>1.2085827392253619</v>
      </c>
      <c r="BK31" s="194"/>
      <c r="BL31" s="194">
        <v>0.17934875566752106</v>
      </c>
      <c r="BM31" s="189">
        <v>0.04</v>
      </c>
    </row>
    <row r="32" spans="1:65" s="170" customFormat="1" ht="15" thickBot="1">
      <c r="A32" s="178" t="s">
        <v>118</v>
      </c>
      <c r="B32" s="178">
        <v>900</v>
      </c>
      <c r="C32" s="201">
        <v>8.5240591569705479</v>
      </c>
      <c r="D32" s="202">
        <v>76.5</v>
      </c>
      <c r="E32" s="203"/>
      <c r="F32" s="202"/>
      <c r="G32" s="202"/>
      <c r="H32" s="202">
        <v>6.4</v>
      </c>
      <c r="I32" s="202">
        <v>10.4</v>
      </c>
      <c r="J32" s="202">
        <v>6.4</v>
      </c>
      <c r="K32" s="178"/>
      <c r="L32" s="202">
        <v>0.3</v>
      </c>
      <c r="M32" s="202"/>
      <c r="N32" s="204"/>
      <c r="O32" s="203"/>
      <c r="P32" s="202"/>
      <c r="Q32" s="202"/>
      <c r="R32" s="202">
        <v>0</v>
      </c>
      <c r="S32" s="202">
        <v>1.38</v>
      </c>
      <c r="T32" s="202">
        <v>0.33</v>
      </c>
      <c r="U32" s="205"/>
      <c r="V32" s="202">
        <v>0.25621461023739511</v>
      </c>
      <c r="W32" s="204"/>
      <c r="X32" s="201"/>
      <c r="Y32" s="202"/>
      <c r="Z32" s="202"/>
      <c r="AA32" s="202"/>
      <c r="AB32" s="202">
        <v>1.5831462840148192E-2</v>
      </c>
      <c r="AC32" s="202">
        <v>2.683432743362832</v>
      </c>
      <c r="AD32" s="202">
        <v>3.3796292035398232</v>
      </c>
      <c r="AE32" s="205"/>
      <c r="AF32" s="202">
        <v>27.792401193594287</v>
      </c>
      <c r="AG32" s="202"/>
      <c r="AH32" s="202"/>
      <c r="AI32" s="202"/>
      <c r="AJ32" s="202"/>
      <c r="AK32" s="202"/>
      <c r="AL32" s="202">
        <v>0.34898511783343267</v>
      </c>
      <c r="AM32" s="202">
        <v>3.7031371858407081</v>
      </c>
      <c r="AN32" s="202">
        <v>1.1152776371681417</v>
      </c>
      <c r="AO32" s="205"/>
      <c r="AP32" s="202">
        <v>7.1208192393780747</v>
      </c>
      <c r="AQ32" s="202"/>
      <c r="AR32" s="202"/>
      <c r="AS32" s="202"/>
      <c r="AT32" s="202"/>
      <c r="AU32" s="202"/>
      <c r="AV32" s="202">
        <v>1.7699115044247791E-2</v>
      </c>
      <c r="AW32" s="202">
        <v>9.0353982300884965</v>
      </c>
      <c r="AX32" s="202">
        <v>5.9911504424778759</v>
      </c>
      <c r="AY32" s="205"/>
      <c r="AZ32" s="202">
        <v>1.9734513274336285</v>
      </c>
      <c r="BA32" s="202"/>
      <c r="BB32" s="201"/>
      <c r="BC32" s="201"/>
      <c r="BD32" s="201">
        <v>2.1285171973007171</v>
      </c>
      <c r="BE32" s="201">
        <v>2.4670795384631297</v>
      </c>
      <c r="BF32" s="201">
        <v>5.6602899642251927</v>
      </c>
      <c r="BG32" s="201"/>
      <c r="BH32" s="201">
        <v>0.96257978316051362</v>
      </c>
      <c r="BI32" s="201">
        <v>3.7295226378077433</v>
      </c>
      <c r="BJ32" s="201">
        <v>0.57684283911767442</v>
      </c>
      <c r="BK32" s="201"/>
      <c r="BL32" s="201">
        <v>0.18850111566102498</v>
      </c>
      <c r="BM32" s="206">
        <v>0.04</v>
      </c>
    </row>
  </sheetData>
  <mergeCells count="5">
    <mergeCell ref="D2:M2"/>
    <mergeCell ref="O2:W2"/>
    <mergeCell ref="Y2:AG2"/>
    <mergeCell ref="AI2:AQ2"/>
    <mergeCell ref="AS2:BA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Supplementary Table1-Exp. cond.</vt:lpstr>
      <vt:lpstr>Supplementary Table2-Rf. data</vt:lpstr>
      <vt:lpstr>Supplementary Table3-Comp.</vt:lpstr>
      <vt:lpstr>Supplementary Table4-DFe</vt:lpstr>
      <vt:lpstr>Supplementary Table5-Modelling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HFF</dc:creator>
  <cp:lastModifiedBy>HFF</cp:lastModifiedBy>
  <dcterms:created xsi:type="dcterms:W3CDTF">2015-06-05T18:17:20Z</dcterms:created>
  <dcterms:modified xsi:type="dcterms:W3CDTF">2022-03-27T09:08:32Z</dcterms:modified>
</cp:coreProperties>
</file>