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rtinmedina/Documents/Stefan Perritano/paper/WE paper EPSL_QSR or Nat Geo/SOM/"/>
    </mc:Choice>
  </mc:AlternateContent>
  <xr:revisionPtr revIDLastSave="0" documentId="13_ncr:1_{A54539DF-F626-3046-BC1D-C61AC6D7EBA0}" xr6:coauthVersionLast="36" xr6:coauthVersionMax="36" xr10:uidLastSave="{00000000-0000-0000-0000-000000000000}"/>
  <bookViews>
    <workbookView xWindow="640" yWindow="1100" windowWidth="27420" windowHeight="15620" xr2:uid="{00000000-000D-0000-FFFF-FFFF00000000}"/>
  </bookViews>
  <sheets>
    <sheet name="Readme" sheetId="12" r:id="rId1"/>
    <sheet name="sensitivity test" sheetId="1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3" l="1"/>
  <c r="B30" i="13"/>
  <c r="B15" i="13"/>
  <c r="E101" i="13" l="1"/>
  <c r="E99" i="13"/>
  <c r="M105" i="13"/>
  <c r="L115" i="13"/>
  <c r="E143" i="13" l="1"/>
  <c r="E142" i="13"/>
  <c r="E141" i="13"/>
  <c r="E129" i="13"/>
  <c r="E128" i="13"/>
  <c r="E127" i="13"/>
  <c r="E115" i="13"/>
  <c r="E114" i="13"/>
  <c r="E113" i="13"/>
  <c r="E100" i="13"/>
  <c r="E86" i="13"/>
  <c r="E85" i="13"/>
  <c r="E87" i="13"/>
  <c r="E73" i="13"/>
  <c r="F71" i="13" s="1"/>
  <c r="E72" i="13"/>
  <c r="E71" i="13"/>
  <c r="E58" i="13"/>
  <c r="E57" i="13"/>
  <c r="E56" i="13"/>
  <c r="E44" i="13"/>
  <c r="E43" i="13"/>
  <c r="E42" i="13"/>
  <c r="F27" i="13"/>
  <c r="E29" i="13"/>
  <c r="E28" i="13"/>
  <c r="E27" i="13"/>
  <c r="L29" i="13"/>
  <c r="M18" i="13" s="1"/>
  <c r="L14" i="13"/>
  <c r="E12" i="13"/>
  <c r="C141" i="13"/>
  <c r="C135" i="13"/>
  <c r="C127" i="13"/>
  <c r="C121" i="13"/>
  <c r="C113" i="13"/>
  <c r="C107" i="13"/>
  <c r="C99" i="13"/>
  <c r="C93" i="13"/>
  <c r="C85" i="13"/>
  <c r="C79" i="13"/>
  <c r="C71" i="13"/>
  <c r="C65" i="13"/>
  <c r="C56" i="13"/>
  <c r="C50" i="13"/>
  <c r="C42" i="13"/>
  <c r="C36" i="13"/>
  <c r="C27" i="13"/>
  <c r="C21" i="13"/>
  <c r="C18" i="13"/>
  <c r="C13" i="13"/>
  <c r="C12" i="13"/>
  <c r="C6" i="13"/>
  <c r="F141" i="13" l="1"/>
  <c r="F127" i="13"/>
  <c r="F113" i="13"/>
  <c r="F99" i="13"/>
  <c r="F85" i="13"/>
  <c r="F56" i="13"/>
  <c r="F42" i="13"/>
  <c r="C3" i="13"/>
  <c r="M3" i="13" l="1"/>
  <c r="M5" i="13"/>
  <c r="M4" i="13"/>
  <c r="E14" i="13"/>
  <c r="E13" i="13"/>
  <c r="F12" i="13" s="1"/>
  <c r="E3" i="13"/>
  <c r="E15" i="13" l="1"/>
  <c r="C136" i="13"/>
  <c r="C137" i="13"/>
  <c r="C138" i="13"/>
  <c r="C139" i="13"/>
  <c r="C140" i="13"/>
  <c r="C122" i="13"/>
  <c r="C123" i="13"/>
  <c r="C124" i="13"/>
  <c r="C125" i="13"/>
  <c r="C126" i="13"/>
  <c r="C108" i="13"/>
  <c r="C109" i="13"/>
  <c r="C110" i="13"/>
  <c r="C111" i="13"/>
  <c r="C112" i="13"/>
  <c r="C94" i="13"/>
  <c r="C95" i="13"/>
  <c r="C96" i="13"/>
  <c r="C97" i="13"/>
  <c r="C98" i="13"/>
  <c r="C80" i="13"/>
  <c r="C81" i="13"/>
  <c r="C82" i="13"/>
  <c r="C83" i="13"/>
  <c r="C84" i="13"/>
  <c r="C66" i="13"/>
  <c r="C67" i="13"/>
  <c r="C68" i="13"/>
  <c r="C69" i="13"/>
  <c r="C70" i="13"/>
  <c r="C51" i="13"/>
  <c r="C52" i="13"/>
  <c r="C53" i="13"/>
  <c r="C54" i="13"/>
  <c r="C55" i="13"/>
  <c r="C37" i="13"/>
  <c r="C38" i="13"/>
  <c r="C39" i="13"/>
  <c r="C40" i="13"/>
  <c r="C41" i="13"/>
  <c r="C22" i="13"/>
  <c r="C23" i="13"/>
  <c r="C24" i="13"/>
  <c r="C25" i="13"/>
  <c r="C26" i="13"/>
  <c r="C7" i="13"/>
  <c r="C8" i="13"/>
  <c r="C9" i="13"/>
  <c r="C10" i="13"/>
  <c r="C11" i="13"/>
  <c r="C4" i="13"/>
  <c r="C5" i="13"/>
  <c r="C14" i="13"/>
  <c r="H12" i="13" s="1"/>
  <c r="C19" i="13"/>
  <c r="C20" i="13"/>
  <c r="C28" i="13"/>
  <c r="H27" i="13" s="1"/>
  <c r="C29" i="13"/>
  <c r="C33" i="13"/>
  <c r="C34" i="13"/>
  <c r="C35" i="13"/>
  <c r="C43" i="13"/>
  <c r="C44" i="13"/>
  <c r="C47" i="13"/>
  <c r="H47" i="13" s="1"/>
  <c r="C48" i="13"/>
  <c r="C49" i="13"/>
  <c r="C57" i="13"/>
  <c r="C58" i="13"/>
  <c r="C62" i="13"/>
  <c r="C63" i="13"/>
  <c r="C64" i="13"/>
  <c r="C72" i="13"/>
  <c r="H71" i="13" s="1"/>
  <c r="C73" i="13"/>
  <c r="C76" i="13"/>
  <c r="C77" i="13"/>
  <c r="C78" i="13"/>
  <c r="C86" i="13"/>
  <c r="C87" i="13"/>
  <c r="C90" i="13"/>
  <c r="C91" i="13"/>
  <c r="C92" i="13"/>
  <c r="C100" i="13"/>
  <c r="H99" i="13" s="1"/>
  <c r="C101" i="13"/>
  <c r="C104" i="13"/>
  <c r="H104" i="13" s="1"/>
  <c r="C105" i="13"/>
  <c r="C106" i="13"/>
  <c r="C114" i="13"/>
  <c r="C115" i="13"/>
  <c r="C118" i="13"/>
  <c r="H118" i="13" s="1"/>
  <c r="C119" i="13"/>
  <c r="C120" i="13"/>
  <c r="C128" i="13"/>
  <c r="H127" i="13" s="1"/>
  <c r="C129" i="13"/>
  <c r="C132" i="13"/>
  <c r="C133" i="13"/>
  <c r="C134" i="13"/>
  <c r="C142" i="13"/>
  <c r="H141" i="13" s="1"/>
  <c r="C143" i="13"/>
  <c r="L143" i="13"/>
  <c r="M134" i="13" s="1"/>
  <c r="N134" i="13" s="1"/>
  <c r="M132" i="13"/>
  <c r="N132" i="13"/>
  <c r="M133" i="13"/>
  <c r="N133" i="13" s="1"/>
  <c r="M136" i="13"/>
  <c r="N136" i="13"/>
  <c r="M137" i="13"/>
  <c r="N137" i="13" s="1"/>
  <c r="M140" i="13"/>
  <c r="N140" i="13"/>
  <c r="M141" i="13"/>
  <c r="N141" i="13" s="1"/>
  <c r="E132" i="13"/>
  <c r="F132" i="13" s="1"/>
  <c r="E133" i="13"/>
  <c r="E134" i="13"/>
  <c r="E118" i="13"/>
  <c r="F118" i="13" s="1"/>
  <c r="E119" i="13"/>
  <c r="E120" i="13"/>
  <c r="E104" i="13"/>
  <c r="F104" i="13" s="1"/>
  <c r="E105" i="13"/>
  <c r="E106" i="13"/>
  <c r="E90" i="13"/>
  <c r="F90" i="13" s="1"/>
  <c r="E91" i="13"/>
  <c r="E92" i="13"/>
  <c r="E76" i="13"/>
  <c r="E79" i="13" s="1"/>
  <c r="E77" i="13"/>
  <c r="E78" i="13"/>
  <c r="F76" i="13" s="1"/>
  <c r="E62" i="13"/>
  <c r="E63" i="13"/>
  <c r="E64" i="13"/>
  <c r="E47" i="13"/>
  <c r="E48" i="13"/>
  <c r="E49" i="13"/>
  <c r="F47" i="13" s="1"/>
  <c r="E33" i="13"/>
  <c r="E36" i="13" s="1"/>
  <c r="E34" i="13"/>
  <c r="F33" i="13" s="1"/>
  <c r="E35" i="13"/>
  <c r="E18" i="13"/>
  <c r="E19" i="13"/>
  <c r="E20" i="13"/>
  <c r="E4" i="13"/>
  <c r="F3" i="13" s="1"/>
  <c r="E5" i="13"/>
  <c r="N3" i="13"/>
  <c r="N4" i="13"/>
  <c r="N5" i="13"/>
  <c r="M6" i="13"/>
  <c r="N6" i="13" s="1"/>
  <c r="M7" i="13"/>
  <c r="N7" i="13"/>
  <c r="M8" i="13"/>
  <c r="N8" i="13" s="1"/>
  <c r="M9" i="13"/>
  <c r="N9" i="13" s="1"/>
  <c r="M10" i="13"/>
  <c r="N10" i="13" s="1"/>
  <c r="M11" i="13"/>
  <c r="N11" i="13"/>
  <c r="M12" i="13"/>
  <c r="N12" i="13" s="1"/>
  <c r="M13" i="13"/>
  <c r="N13" i="13" s="1"/>
  <c r="M14" i="13"/>
  <c r="N14" i="13" s="1"/>
  <c r="N18" i="13"/>
  <c r="M19" i="13"/>
  <c r="N19" i="13"/>
  <c r="M20" i="13"/>
  <c r="N20" i="13" s="1"/>
  <c r="M21" i="13"/>
  <c r="N21" i="13" s="1"/>
  <c r="M22" i="13"/>
  <c r="N22" i="13" s="1"/>
  <c r="M23" i="13"/>
  <c r="N23" i="13" s="1"/>
  <c r="M24" i="13"/>
  <c r="N24" i="13" s="1"/>
  <c r="M25" i="13"/>
  <c r="N25" i="13" s="1"/>
  <c r="M26" i="13"/>
  <c r="N26" i="13" s="1"/>
  <c r="M27" i="13"/>
  <c r="N27" i="13" s="1"/>
  <c r="M28" i="13"/>
  <c r="N28" i="13" s="1"/>
  <c r="M29" i="13"/>
  <c r="N29" i="13" s="1"/>
  <c r="L44" i="13"/>
  <c r="M35" i="13" s="1"/>
  <c r="N35" i="13" s="1"/>
  <c r="M34" i="13"/>
  <c r="N34" i="13"/>
  <c r="M36" i="13"/>
  <c r="N36" i="13" s="1"/>
  <c r="M38" i="13"/>
  <c r="N38" i="13"/>
  <c r="M39" i="13"/>
  <c r="N39" i="13" s="1"/>
  <c r="M40" i="13"/>
  <c r="N40" i="13" s="1"/>
  <c r="M41" i="13"/>
  <c r="N41" i="13"/>
  <c r="M42" i="13"/>
  <c r="N42" i="13" s="1"/>
  <c r="M43" i="13"/>
  <c r="N43" i="13" s="1"/>
  <c r="M44" i="13"/>
  <c r="N44" i="13" s="1"/>
  <c r="L58" i="13"/>
  <c r="M48" i="13" s="1"/>
  <c r="N48" i="13" s="1"/>
  <c r="M47" i="13"/>
  <c r="N47" i="13" s="1"/>
  <c r="M51" i="13"/>
  <c r="N51" i="13"/>
  <c r="M55" i="13"/>
  <c r="N55" i="13" s="1"/>
  <c r="L73" i="13"/>
  <c r="M62" i="13" s="1"/>
  <c r="N62" i="13" s="1"/>
  <c r="L87" i="13"/>
  <c r="M77" i="13" s="1"/>
  <c r="N77" i="13" s="1"/>
  <c r="M79" i="13"/>
  <c r="N79" i="13" s="1"/>
  <c r="M80" i="13"/>
  <c r="N80" i="13" s="1"/>
  <c r="M81" i="13"/>
  <c r="N81" i="13"/>
  <c r="M82" i="13"/>
  <c r="N82" i="13" s="1"/>
  <c r="M83" i="13"/>
  <c r="N83" i="13"/>
  <c r="M84" i="13"/>
  <c r="N84" i="13" s="1"/>
  <c r="M85" i="13"/>
  <c r="N85" i="13" s="1"/>
  <c r="M86" i="13"/>
  <c r="N86" i="13" s="1"/>
  <c r="M87" i="13"/>
  <c r="N87" i="13" s="1"/>
  <c r="L101" i="13"/>
  <c r="M92" i="13" s="1"/>
  <c r="N92" i="13" s="1"/>
  <c r="M91" i="13"/>
  <c r="N91" i="13" s="1"/>
  <c r="M95" i="13"/>
  <c r="N95" i="13" s="1"/>
  <c r="M98" i="13"/>
  <c r="N98" i="13"/>
  <c r="M99" i="13"/>
  <c r="N99" i="13" s="1"/>
  <c r="M100" i="13"/>
  <c r="N100" i="13" s="1"/>
  <c r="N105" i="13"/>
  <c r="M108" i="13"/>
  <c r="N108" i="13" s="1"/>
  <c r="M112" i="13"/>
  <c r="N112" i="13"/>
  <c r="L129" i="13"/>
  <c r="M118" i="13" s="1"/>
  <c r="N118" i="13" s="1"/>
  <c r="H113" i="13" l="1"/>
  <c r="H18" i="13"/>
  <c r="H3" i="13"/>
  <c r="H42" i="13"/>
  <c r="H85" i="13"/>
  <c r="H62" i="13"/>
  <c r="H56" i="13"/>
  <c r="H33" i="13"/>
  <c r="H76" i="13"/>
  <c r="G113" i="13"/>
  <c r="G85" i="13"/>
  <c r="G127" i="13"/>
  <c r="G99" i="13"/>
  <c r="G141" i="13"/>
  <c r="G71" i="13"/>
  <c r="G56" i="13"/>
  <c r="G42" i="13"/>
  <c r="M93" i="13"/>
  <c r="N93" i="13" s="1"/>
  <c r="F62" i="13"/>
  <c r="E107" i="13"/>
  <c r="E50" i="13"/>
  <c r="E121" i="13"/>
  <c r="M104" i="13"/>
  <c r="N104" i="13" s="1"/>
  <c r="M97" i="13"/>
  <c r="N97" i="13" s="1"/>
  <c r="M78" i="13"/>
  <c r="N78" i="13" s="1"/>
  <c r="O87" i="13" s="1"/>
  <c r="F18" i="13"/>
  <c r="M96" i="13"/>
  <c r="N96" i="13" s="1"/>
  <c r="M76" i="13"/>
  <c r="N76" i="13" s="1"/>
  <c r="M101" i="13"/>
  <c r="N101" i="13" s="1"/>
  <c r="G27" i="13"/>
  <c r="M129" i="13"/>
  <c r="N129" i="13" s="1"/>
  <c r="M125" i="13"/>
  <c r="N125" i="13" s="1"/>
  <c r="M121" i="13"/>
  <c r="N121" i="13" s="1"/>
  <c r="M73" i="13"/>
  <c r="N73" i="13" s="1"/>
  <c r="M69" i="13"/>
  <c r="N69" i="13" s="1"/>
  <c r="M65" i="13"/>
  <c r="N65" i="13" s="1"/>
  <c r="M128" i="13"/>
  <c r="N128" i="13" s="1"/>
  <c r="M124" i="13"/>
  <c r="N124" i="13" s="1"/>
  <c r="M120" i="13"/>
  <c r="N120" i="13" s="1"/>
  <c r="M115" i="13"/>
  <c r="N115" i="13" s="1"/>
  <c r="M111" i="13"/>
  <c r="N111" i="13" s="1"/>
  <c r="M107" i="13"/>
  <c r="N107" i="13" s="1"/>
  <c r="M94" i="13"/>
  <c r="N94" i="13" s="1"/>
  <c r="M90" i="13"/>
  <c r="N90" i="13" s="1"/>
  <c r="M72" i="13"/>
  <c r="N72" i="13" s="1"/>
  <c r="M68" i="13"/>
  <c r="N68" i="13" s="1"/>
  <c r="M64" i="13"/>
  <c r="N64" i="13" s="1"/>
  <c r="M58" i="13"/>
  <c r="N58" i="13" s="1"/>
  <c r="M54" i="13"/>
  <c r="N54" i="13" s="1"/>
  <c r="M50" i="13"/>
  <c r="N50" i="13" s="1"/>
  <c r="M37" i="13"/>
  <c r="N37" i="13" s="1"/>
  <c r="M33" i="13"/>
  <c r="N33" i="13" s="1"/>
  <c r="O44" i="13" s="1"/>
  <c r="O29" i="13"/>
  <c r="E21" i="13"/>
  <c r="E6" i="13"/>
  <c r="E65" i="13"/>
  <c r="M143" i="13"/>
  <c r="N143" i="13" s="1"/>
  <c r="M139" i="13"/>
  <c r="N139" i="13" s="1"/>
  <c r="M135" i="13"/>
  <c r="N135" i="13" s="1"/>
  <c r="M127" i="13"/>
  <c r="N127" i="13" s="1"/>
  <c r="M123" i="13"/>
  <c r="N123" i="13" s="1"/>
  <c r="M119" i="13"/>
  <c r="N119" i="13" s="1"/>
  <c r="M114" i="13"/>
  <c r="N114" i="13" s="1"/>
  <c r="M110" i="13"/>
  <c r="N110" i="13" s="1"/>
  <c r="M106" i="13"/>
  <c r="N106" i="13" s="1"/>
  <c r="M71" i="13"/>
  <c r="N71" i="13" s="1"/>
  <c r="M67" i="13"/>
  <c r="N67" i="13" s="1"/>
  <c r="M63" i="13"/>
  <c r="N63" i="13" s="1"/>
  <c r="M57" i="13"/>
  <c r="N57" i="13" s="1"/>
  <c r="M53" i="13"/>
  <c r="N53" i="13" s="1"/>
  <c r="M49" i="13"/>
  <c r="N49" i="13" s="1"/>
  <c r="E135" i="13"/>
  <c r="E93" i="13"/>
  <c r="M142" i="13"/>
  <c r="N142" i="13" s="1"/>
  <c r="M138" i="13"/>
  <c r="N138" i="13" s="1"/>
  <c r="M126" i="13"/>
  <c r="N126" i="13" s="1"/>
  <c r="M122" i="13"/>
  <c r="N122" i="13" s="1"/>
  <c r="M113" i="13"/>
  <c r="N113" i="13" s="1"/>
  <c r="M109" i="13"/>
  <c r="N109" i="13" s="1"/>
  <c r="M70" i="13"/>
  <c r="N70" i="13" s="1"/>
  <c r="M66" i="13"/>
  <c r="N66" i="13" s="1"/>
  <c r="M56" i="13"/>
  <c r="N56" i="13" s="1"/>
  <c r="M52" i="13"/>
  <c r="N52" i="13" s="1"/>
  <c r="G12" i="13"/>
  <c r="P14" i="13"/>
  <c r="Q11" i="13" s="1"/>
  <c r="R11" i="13" s="1"/>
  <c r="O14" i="13"/>
  <c r="G90" i="13"/>
  <c r="G132" i="13"/>
  <c r="G3" i="13"/>
  <c r="G62" i="13"/>
  <c r="G76" i="13"/>
  <c r="G18" i="13"/>
  <c r="G33" i="13"/>
  <c r="P143" i="13"/>
  <c r="H90" i="13"/>
  <c r="P101" i="13"/>
  <c r="G47" i="13"/>
  <c r="H132" i="13"/>
  <c r="P58" i="13"/>
  <c r="P115" i="13"/>
  <c r="Q108" i="13" s="1"/>
  <c r="R108" i="13" s="1"/>
  <c r="P73" i="13"/>
  <c r="P44" i="13"/>
  <c r="Q39" i="13" s="1"/>
  <c r="R39" i="13" s="1"/>
  <c r="G104" i="13"/>
  <c r="G118" i="13"/>
  <c r="P87" i="13"/>
  <c r="Q79" i="13" s="1"/>
  <c r="R79" i="13" s="1"/>
  <c r="P29" i="13"/>
  <c r="P129" i="13"/>
  <c r="Q96" i="13" l="1"/>
  <c r="R96" i="13" s="1"/>
  <c r="Q98" i="13"/>
  <c r="Q99" i="13"/>
  <c r="R99" i="13" s="1"/>
  <c r="Q141" i="13"/>
  <c r="R141" i="13" s="1"/>
  <c r="Q113" i="13"/>
  <c r="R113" i="13" s="1"/>
  <c r="Q127" i="13"/>
  <c r="R127" i="13" s="1"/>
  <c r="Q71" i="13"/>
  <c r="R71" i="13" s="1"/>
  <c r="Q85" i="13"/>
  <c r="R85" i="13" s="1"/>
  <c r="Q56" i="13"/>
  <c r="R56" i="13" s="1"/>
  <c r="Q42" i="13"/>
  <c r="R42" i="13" s="1"/>
  <c r="O143" i="13"/>
  <c r="O115" i="13"/>
  <c r="O73" i="13"/>
  <c r="O101" i="13"/>
  <c r="O58" i="13"/>
  <c r="O129" i="13"/>
  <c r="Q27" i="13"/>
  <c r="R27" i="13" s="1"/>
  <c r="Q12" i="13"/>
  <c r="R12" i="13" s="1"/>
  <c r="Q23" i="13"/>
  <c r="R23" i="13" s="1"/>
  <c r="Q26" i="13"/>
  <c r="R26" i="13" s="1"/>
  <c r="Q64" i="13"/>
  <c r="R64" i="13" s="1"/>
  <c r="Q68" i="13"/>
  <c r="R68" i="13" s="1"/>
  <c r="Q5" i="13"/>
  <c r="R5" i="13" s="1"/>
  <c r="Q36" i="13"/>
  <c r="R36" i="13" s="1"/>
  <c r="Q6" i="13"/>
  <c r="R6" i="13" s="1"/>
  <c r="Q35" i="13"/>
  <c r="R35" i="13" s="1"/>
  <c r="Q111" i="13"/>
  <c r="R111" i="13" s="1"/>
  <c r="Q81" i="13"/>
  <c r="R81" i="13" s="1"/>
  <c r="Q107" i="13"/>
  <c r="R107" i="13" s="1"/>
  <c r="Q110" i="13"/>
  <c r="R110" i="13" s="1"/>
  <c r="Q84" i="13"/>
  <c r="R84" i="13" s="1"/>
  <c r="Q66" i="13"/>
  <c r="R66" i="13" s="1"/>
  <c r="Q70" i="13"/>
  <c r="R70" i="13" s="1"/>
  <c r="Q67" i="13"/>
  <c r="R67" i="13" s="1"/>
  <c r="Q95" i="13"/>
  <c r="R95" i="13" s="1"/>
  <c r="Q94" i="13"/>
  <c r="R94" i="13" s="1"/>
  <c r="Q139" i="13"/>
  <c r="R139" i="13" s="1"/>
  <c r="Q93" i="13"/>
  <c r="R93" i="13" s="1"/>
  <c r="Q37" i="13"/>
  <c r="R37" i="13" s="1"/>
  <c r="Q41" i="13"/>
  <c r="R41" i="13" s="1"/>
  <c r="Q140" i="13"/>
  <c r="R140" i="13" s="1"/>
  <c r="R98" i="13"/>
  <c r="Q97" i="13"/>
  <c r="R97" i="13" s="1"/>
  <c r="Q38" i="13"/>
  <c r="R38" i="13" s="1"/>
  <c r="Q82" i="13"/>
  <c r="R82" i="13" s="1"/>
  <c r="Q138" i="13"/>
  <c r="R138" i="13" s="1"/>
  <c r="Q78" i="13"/>
  <c r="R78" i="13" s="1"/>
  <c r="Q92" i="13"/>
  <c r="R92" i="13" s="1"/>
  <c r="Q40" i="13"/>
  <c r="R40" i="13" s="1"/>
  <c r="Q136" i="13"/>
  <c r="R136" i="13" s="1"/>
  <c r="Q109" i="13"/>
  <c r="R109" i="13" s="1"/>
  <c r="Q137" i="13"/>
  <c r="R137" i="13" s="1"/>
  <c r="Q135" i="13"/>
  <c r="R135" i="13" s="1"/>
  <c r="Q134" i="13"/>
  <c r="R134" i="13" s="1"/>
  <c r="Q9" i="13"/>
  <c r="R9" i="13" s="1"/>
  <c r="Q49" i="13"/>
  <c r="R49" i="13" s="1"/>
  <c r="Q80" i="13"/>
  <c r="R80" i="13" s="1"/>
  <c r="Q83" i="13"/>
  <c r="R83" i="13" s="1"/>
  <c r="Q106" i="13"/>
  <c r="R106" i="13" s="1"/>
  <c r="Q69" i="13"/>
  <c r="R69" i="13" s="1"/>
  <c r="Q51" i="13"/>
  <c r="R51" i="13" s="1"/>
  <c r="Q112" i="13"/>
  <c r="R112" i="13" s="1"/>
  <c r="Q65" i="13"/>
  <c r="R65" i="13" s="1"/>
  <c r="Q53" i="13"/>
  <c r="R53" i="13" s="1"/>
  <c r="Q55" i="13"/>
  <c r="R55" i="13" s="1"/>
  <c r="Q52" i="13"/>
  <c r="R52" i="13" s="1"/>
  <c r="Q54" i="13"/>
  <c r="R54" i="13" s="1"/>
  <c r="Q50" i="13"/>
  <c r="R50" i="13" s="1"/>
  <c r="Q24" i="13"/>
  <c r="R24" i="13" s="1"/>
  <c r="Q25" i="13"/>
  <c r="R25" i="13" s="1"/>
  <c r="Q124" i="13"/>
  <c r="R124" i="13" s="1"/>
  <c r="Q121" i="13"/>
  <c r="R121" i="13" s="1"/>
  <c r="Q125" i="13"/>
  <c r="R125" i="13" s="1"/>
  <c r="Q126" i="13"/>
  <c r="R126" i="13" s="1"/>
  <c r="Q123" i="13"/>
  <c r="R123" i="13" s="1"/>
  <c r="Q120" i="13"/>
  <c r="R120" i="13" s="1"/>
  <c r="Q10" i="13"/>
  <c r="R10" i="13" s="1"/>
  <c r="Q8" i="13"/>
  <c r="R8" i="13" s="1"/>
  <c r="Q122" i="13"/>
  <c r="R122" i="13" s="1"/>
  <c r="Q21" i="13"/>
  <c r="R21" i="13" s="1"/>
  <c r="Q22" i="13"/>
  <c r="R22" i="13" s="1"/>
  <c r="Q20" i="13"/>
  <c r="R20" i="13" s="1"/>
  <c r="Q7" i="13"/>
  <c r="R7" i="13" s="1"/>
  <c r="S58" i="13" l="1"/>
  <c r="U58" i="13" s="1"/>
  <c r="S29" i="13"/>
  <c r="U29" i="13" s="1"/>
  <c r="S14" i="13"/>
  <c r="U14" i="13" s="1"/>
  <c r="P146" i="13" s="1"/>
  <c r="S101" i="13"/>
  <c r="U101" i="13" s="1"/>
  <c r="S44" i="13"/>
  <c r="U44" i="13" s="1"/>
  <c r="S143" i="13"/>
  <c r="U143" i="13" s="1"/>
  <c r="S115" i="13"/>
  <c r="U115" i="13" s="1"/>
  <c r="S73" i="13"/>
  <c r="U73" i="13" s="1"/>
  <c r="S87" i="13"/>
  <c r="U87" i="13" s="1"/>
  <c r="S129" i="13"/>
  <c r="U129" i="13" s="1"/>
  <c r="AF13" i="13" l="1"/>
</calcChain>
</file>

<file path=xl/sharedStrings.xml><?xml version="1.0" encoding="utf-8"?>
<sst xmlns="http://schemas.openxmlformats.org/spreadsheetml/2006/main" count="60" uniqueCount="39">
  <si>
    <t>Rainfall (mm)</t>
  </si>
  <si>
    <t>Initial conditions</t>
  </si>
  <si>
    <t xml:space="preserve">Precipitation amount shift </t>
  </si>
  <si>
    <t xml:space="preserve">Rainfall d18O </t>
  </si>
  <si>
    <t xml:space="preserve">Annual amount-weighted d18O </t>
  </si>
  <si>
    <t>Final conditions</t>
  </si>
  <si>
    <t>Annual amount-weighed d18O</t>
  </si>
  <si>
    <t>winter'</t>
  </si>
  <si>
    <t>summer'</t>
  </si>
  <si>
    <t>Month-year</t>
  </si>
  <si>
    <t>fractional change</t>
  </si>
  <si>
    <t>Fractional change</t>
  </si>
  <si>
    <t>maximum fractional changes of  -1 or 1,  correspond to 100% change in precipitation amount</t>
  </si>
  <si>
    <r>
      <rPr>
        <sz val="20"/>
        <color rgb="FFFF0000"/>
        <rFont val="Calibri (Body)_x0000_"/>
      </rPr>
      <t>Note 1:</t>
    </r>
    <r>
      <rPr>
        <sz val="20"/>
        <color theme="1"/>
        <rFont val="Calibri"/>
        <family val="2"/>
        <scheme val="minor"/>
      </rPr>
      <t xml:space="preserve"> values can be from 0&lt; to 1 for a positive change or -1 to &gt;0 for negative changes  </t>
    </r>
  </si>
  <si>
    <r>
      <rPr>
        <sz val="20"/>
        <color rgb="FFFF0000"/>
        <rFont val="Calibri (Body)_x0000_"/>
      </rPr>
      <t>Note 2=</t>
    </r>
    <r>
      <rPr>
        <sz val="20"/>
        <color theme="1"/>
        <rFont val="Calibri"/>
        <family val="2"/>
        <scheme val="minor"/>
      </rPr>
      <t xml:space="preserve"> Stalagmite WE d18O shifts by -1 per mil during the YD cooling event.</t>
    </r>
  </si>
  <si>
    <t>winter' corresponds to the months from October to March</t>
  </si>
  <si>
    <t>summer' corresponds to the months from April to September</t>
  </si>
  <si>
    <t xml:space="preserve">References: </t>
  </si>
  <si>
    <t>Dhungana, R., and Aharon, P., 2019, Stable isotopes and trace elements of drip waters at DeSoto Caverns during rainfall-contrasting years: Chemical Geology, v. 504, p. 96-104.</t>
  </si>
  <si>
    <t>Lambert, J. W., and Aharon, P., 2010, Oxygen and hydrogen isotopes of rainfall and dripwater at SeSoto Caverns (Alabama, USA); Key to understanding past variability of moisture transport from the Gulf of Mexico: Geochimica Et Cosmochimica Acta, v. 74, no. 3, p. 846-861.</t>
  </si>
  <si>
    <t>Precipitation amount summer</t>
  </si>
  <si>
    <t>Amount-weighed d18O</t>
  </si>
  <si>
    <t>slope mean</t>
  </si>
  <si>
    <t xml:space="preserve">Amount-weighted </t>
  </si>
  <si>
    <t>Spring</t>
  </si>
  <si>
    <t>Spring =</t>
  </si>
  <si>
    <t>summer=</t>
  </si>
  <si>
    <t>Spring=</t>
  </si>
  <si>
    <t>(no amount effect)</t>
  </si>
  <si>
    <t>Summer</t>
  </si>
  <si>
    <t>Isotope shift from initial to final conditions</t>
  </si>
  <si>
    <t>Precipitation amount and precipitation d18O data collected at the University of Alabama Tuscaloosa, United States.</t>
  </si>
  <si>
    <t>Shift precipitation here (cells below)</t>
  </si>
  <si>
    <t>Note:</t>
  </si>
  <si>
    <t>Mean rainfall annual d18O  shift (10-year average) result</t>
  </si>
  <si>
    <t xml:space="preserve">In order to calculate the expected mean annual d18O rainfall shift (10 year average) from a shift in 'winter' and 'summer' precipitation amount </t>
  </si>
  <si>
    <r>
      <rPr>
        <sz val="12"/>
        <color rgb="FFFF0000"/>
        <rFont val="Calibri (Body)_x0000_"/>
      </rPr>
      <t>Note 2=</t>
    </r>
    <r>
      <rPr>
        <sz val="12"/>
        <color theme="1"/>
        <rFont val="Calibri"/>
        <family val="2"/>
        <scheme val="minor"/>
      </rPr>
      <t xml:space="preserve"> As an example you can assume stalagmite WE d18O shifts by -1 per mil during the YD cooling event.</t>
    </r>
  </si>
  <si>
    <r>
      <rPr>
        <sz val="12"/>
        <color rgb="FFFF0000"/>
        <rFont val="Calibri (Body)_x0000_"/>
      </rPr>
      <t>Note 1:</t>
    </r>
    <r>
      <rPr>
        <sz val="12"/>
        <color theme="1"/>
        <rFont val="Calibri"/>
        <family val="2"/>
        <scheme val="minor"/>
      </rPr>
      <t xml:space="preserve"> values of cells D145 and D146 can be from 0&lt; to 1 for a positive change or -1 to &gt;0 for negative changes  </t>
    </r>
  </si>
  <si>
    <t xml:space="preserve">go to  "sensitivity test" sheet cells D145 and D146 and the result is shown in cell P146.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</si>
</sst>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&quot;-&quot;yy"/>
    <numFmt numFmtId="166" formatCode="0.0000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9"/>
      <name val="Times New Roman Bold"/>
    </font>
    <font>
      <sz val="2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 (Body)_x0000_"/>
    </font>
    <font>
      <sz val="12"/>
      <color rgb="FF222222"/>
      <name val="Times New Roman"/>
      <family val="1"/>
    </font>
    <font>
      <sz val="14"/>
      <color rgb="FF222222"/>
      <name val="Calibri"/>
      <family val="2"/>
    </font>
    <font>
      <sz val="14"/>
      <color rgb="FFFF0000"/>
      <name val="Calibri"/>
      <family val="2"/>
      <scheme val="minor"/>
    </font>
    <font>
      <sz val="14"/>
      <color rgb="FFFF0000"/>
      <name val="Calibri (Body)_x0000_"/>
    </font>
    <font>
      <sz val="20"/>
      <color rgb="FFFF0000"/>
      <name val="Calibri"/>
      <family val="2"/>
      <scheme val="minor"/>
    </font>
    <font>
      <sz val="12"/>
      <color rgb="FFFF0000"/>
      <name val="Calibri (Body)_x0000_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2" fillId="5" borderId="0" xfId="0" applyFont="1" applyFill="1"/>
    <xf numFmtId="2" fontId="2" fillId="5" borderId="0" xfId="0" applyNumberFormat="1" applyFont="1" applyFill="1"/>
    <xf numFmtId="164" fontId="2" fillId="5" borderId="0" xfId="0" applyNumberFormat="1" applyFont="1" applyFill="1"/>
    <xf numFmtId="165" fontId="3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2" fontId="2" fillId="4" borderId="0" xfId="0" applyNumberFormat="1" applyFont="1" applyFill="1"/>
    <xf numFmtId="2" fontId="2" fillId="0" borderId="0" xfId="0" applyNumberFormat="1" applyFont="1"/>
    <xf numFmtId="164" fontId="2" fillId="0" borderId="0" xfId="0" applyNumberFormat="1" applyFont="1" applyAlignment="1">
      <alignment horizontal="center"/>
    </xf>
    <xf numFmtId="2" fontId="2" fillId="3" borderId="0" xfId="0" applyNumberFormat="1" applyFont="1" applyFill="1"/>
    <xf numFmtId="164" fontId="2" fillId="0" borderId="0" xfId="0" applyNumberFormat="1" applyFont="1"/>
    <xf numFmtId="165" fontId="3" fillId="3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0" fontId="2" fillId="4" borderId="0" xfId="0" applyFont="1" applyFill="1"/>
    <xf numFmtId="0" fontId="2" fillId="0" borderId="0" xfId="0" quotePrefix="1" applyFont="1"/>
    <xf numFmtId="0" fontId="2" fillId="6" borderId="0" xfId="0" quotePrefix="1" applyFont="1" applyFill="1"/>
    <xf numFmtId="0" fontId="2" fillId="6" borderId="0" xfId="0" applyFont="1" applyFill="1"/>
    <xf numFmtId="2" fontId="2" fillId="6" borderId="0" xfId="0" applyNumberFormat="1" applyFont="1" applyFill="1"/>
    <xf numFmtId="164" fontId="2" fillId="6" borderId="0" xfId="0" applyNumberFormat="1" applyFont="1" applyFill="1"/>
    <xf numFmtId="0" fontId="2" fillId="6" borderId="0" xfId="0" applyFont="1" applyFill="1" applyAlignment="1">
      <alignment horizontal="center"/>
    </xf>
    <xf numFmtId="2" fontId="2" fillId="7" borderId="0" xfId="0" applyNumberFormat="1" applyFont="1" applyFill="1"/>
    <xf numFmtId="0" fontId="5" fillId="7" borderId="0" xfId="0" applyFont="1" applyFill="1"/>
    <xf numFmtId="2" fontId="5" fillId="7" borderId="0" xfId="0" applyNumberFormat="1" applyFont="1" applyFill="1"/>
    <xf numFmtId="164" fontId="2" fillId="7" borderId="0" xfId="0" applyNumberFormat="1" applyFont="1" applyFill="1"/>
    <xf numFmtId="0" fontId="0" fillId="0" borderId="0" xfId="0" applyAlignment="1">
      <alignment horizontal="left" vertical="center" indent="6"/>
    </xf>
    <xf numFmtId="0" fontId="7" fillId="0" borderId="0" xfId="0" applyFont="1"/>
    <xf numFmtId="166" fontId="2" fillId="0" borderId="0" xfId="0" applyNumberFormat="1" applyFont="1"/>
    <xf numFmtId="165" fontId="3" fillId="0" borderId="1" xfId="0" applyNumberFormat="1" applyFont="1" applyFill="1" applyBorder="1" applyAlignment="1">
      <alignment horizontal="center" wrapText="1"/>
    </xf>
    <xf numFmtId="2" fontId="4" fillId="6" borderId="0" xfId="0" applyNumberFormat="1" applyFont="1" applyFill="1"/>
    <xf numFmtId="0" fontId="8" fillId="0" borderId="0" xfId="0" applyFont="1"/>
    <xf numFmtId="0" fontId="9" fillId="6" borderId="0" xfId="0" applyFont="1" applyFill="1"/>
    <xf numFmtId="0" fontId="10" fillId="0" borderId="0" xfId="0" applyFont="1"/>
    <xf numFmtId="0" fontId="11" fillId="0" borderId="0" xfId="0" applyFont="1"/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C99-3E6D-7A4E-AD4A-EE82A7D26CAD}">
  <dimension ref="A1:D11"/>
  <sheetViews>
    <sheetView tabSelected="1" zoomScale="200" zoomScaleNormal="200" workbookViewId="0">
      <selection activeCell="D10" sqref="D10"/>
    </sheetView>
  </sheetViews>
  <sheetFormatPr baseColWidth="10" defaultRowHeight="15"/>
  <sheetData>
    <row r="1" spans="1:4">
      <c r="A1" t="s">
        <v>31</v>
      </c>
    </row>
    <row r="2" spans="1:4">
      <c r="A2" t="s">
        <v>17</v>
      </c>
    </row>
    <row r="3" spans="1:4">
      <c r="A3" s="27" t="s">
        <v>18</v>
      </c>
    </row>
    <row r="4" spans="1:4">
      <c r="A4" s="27" t="s">
        <v>19</v>
      </c>
    </row>
    <row r="6" spans="1:4">
      <c r="A6" t="s">
        <v>33</v>
      </c>
    </row>
    <row r="7" spans="1:4">
      <c r="A7" t="s">
        <v>35</v>
      </c>
    </row>
    <row r="8" spans="1:4">
      <c r="A8" t="s">
        <v>38</v>
      </c>
    </row>
    <row r="9" spans="1:4" ht="16">
      <c r="A9" s="36" t="s">
        <v>37</v>
      </c>
      <c r="B9" s="36"/>
      <c r="C9" s="36"/>
      <c r="D9" s="36"/>
    </row>
    <row r="10" spans="1:4" ht="16">
      <c r="A10" s="36" t="s">
        <v>12</v>
      </c>
      <c r="B10" s="36"/>
      <c r="C10" s="36"/>
      <c r="D10" s="36"/>
    </row>
    <row r="11" spans="1:4" ht="16">
      <c r="A11" s="36" t="s">
        <v>36</v>
      </c>
      <c r="B11" s="36"/>
      <c r="C11" s="36"/>
      <c r="D11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D77F-99A8-6546-8D89-30F125F08AFF}">
  <dimension ref="A1:AF152"/>
  <sheetViews>
    <sheetView zoomScaleNormal="100" workbookViewId="0">
      <pane xSplit="4" ySplit="2" topLeftCell="P134" activePane="bottomRight" state="frozenSplit"/>
      <selection pane="topRight" activeCell="G1" sqref="G1"/>
      <selection pane="bottomLeft" activeCell="A8" sqref="A8"/>
      <selection pane="bottomRight" activeCell="A150" sqref="A150:D152"/>
    </sheetView>
  </sheetViews>
  <sheetFormatPr baseColWidth="10" defaultRowHeight="19"/>
  <cols>
    <col min="1" max="1" width="14.83203125" style="3" customWidth="1"/>
    <col min="2" max="2" width="17.1640625" style="3" customWidth="1"/>
    <col min="3" max="3" width="21.1640625" style="3" customWidth="1"/>
    <col min="4" max="4" width="50.1640625" style="3" customWidth="1"/>
    <col min="5" max="5" width="10.83203125" style="3"/>
    <col min="6" max="6" width="20.1640625" style="10" customWidth="1"/>
    <col min="7" max="7" width="23.83203125" style="10" customWidth="1"/>
    <col min="8" max="8" width="23.6640625" style="13" customWidth="1"/>
    <col min="9" max="9" width="12.6640625" style="10" bestFit="1" customWidth="1"/>
    <col min="10" max="11" width="12.6640625" style="10" customWidth="1"/>
    <col min="12" max="13" width="11" style="10" bestFit="1" customWidth="1"/>
    <col min="14" max="14" width="30.83203125" style="3" customWidth="1"/>
    <col min="15" max="15" width="29.83203125" style="3" customWidth="1"/>
    <col min="16" max="16" width="42.33203125" style="3" customWidth="1"/>
    <col min="19" max="19" width="32.5" customWidth="1"/>
    <col min="20" max="20" width="7.6640625" customWidth="1"/>
    <col min="21" max="21" width="19.33203125" customWidth="1"/>
  </cols>
  <sheetData>
    <row r="1" spans="1:32">
      <c r="A1" s="4"/>
      <c r="B1" s="4" t="s">
        <v>1</v>
      </c>
      <c r="C1" s="4" t="s">
        <v>2</v>
      </c>
      <c r="D1" s="4" t="s">
        <v>1</v>
      </c>
      <c r="E1" s="4"/>
      <c r="F1" s="5" t="s">
        <v>23</v>
      </c>
      <c r="G1" s="5"/>
      <c r="H1" s="6" t="s">
        <v>1</v>
      </c>
      <c r="I1" s="10" t="s">
        <v>29</v>
      </c>
      <c r="J1" s="5" t="s">
        <v>24</v>
      </c>
      <c r="K1" s="5"/>
      <c r="L1" s="5"/>
      <c r="M1" s="5"/>
      <c r="N1" s="4" t="s">
        <v>5</v>
      </c>
      <c r="O1" s="4" t="s">
        <v>1</v>
      </c>
      <c r="S1" s="4"/>
      <c r="X1" s="2"/>
      <c r="Y1" s="2"/>
      <c r="Z1" s="2"/>
      <c r="AA1" s="2"/>
      <c r="AB1" s="2"/>
      <c r="AC1" s="2"/>
    </row>
    <row r="2" spans="1:32">
      <c r="A2" s="4" t="s">
        <v>9</v>
      </c>
      <c r="B2" s="4" t="s">
        <v>0</v>
      </c>
      <c r="C2" s="4"/>
      <c r="D2" s="4" t="s">
        <v>3</v>
      </c>
      <c r="F2" s="10" t="s">
        <v>28</v>
      </c>
      <c r="G2" s="10" t="s">
        <v>20</v>
      </c>
      <c r="H2" s="13" t="s">
        <v>21</v>
      </c>
      <c r="I2" s="5" t="s">
        <v>22</v>
      </c>
      <c r="J2" s="10" t="s">
        <v>22</v>
      </c>
      <c r="L2" s="4"/>
      <c r="M2" s="5"/>
      <c r="N2" s="5"/>
      <c r="O2" s="6" t="s">
        <v>4</v>
      </c>
      <c r="P2" s="5"/>
      <c r="Q2" s="5"/>
      <c r="R2" s="5"/>
      <c r="S2" s="4" t="s">
        <v>6</v>
      </c>
      <c r="T2" s="4"/>
      <c r="U2" s="4" t="s">
        <v>30</v>
      </c>
    </row>
    <row r="3" spans="1:32">
      <c r="A3" s="7">
        <v>38504</v>
      </c>
      <c r="B3" s="8">
        <v>145.9</v>
      </c>
      <c r="C3" s="8">
        <f>(B3*$D$146)+B3</f>
        <v>145.9</v>
      </c>
      <c r="D3" s="8">
        <v>-6</v>
      </c>
      <c r="E3" s="3">
        <f>B3/SUM($B$3:$B$5)</f>
        <v>0.24316666666666667</v>
      </c>
      <c r="F3" s="13">
        <f>SUM((D3*E3)+(D4*E4)+(D5*E5))</f>
        <v>-5.9214833333333337</v>
      </c>
      <c r="G3" s="10">
        <f>SUM(C3:C5)</f>
        <v>600</v>
      </c>
      <c r="H3" s="13">
        <f>SUM(((C3-B3)+(C4-B4)+(C5-B5))*I3)+F3</f>
        <v>-5.9214833333333337</v>
      </c>
      <c r="I3" s="32">
        <v>-8.0000000000000002E-3</v>
      </c>
      <c r="J3" s="29">
        <v>-5.3E-3</v>
      </c>
      <c r="K3" s="28"/>
      <c r="L3" s="3"/>
      <c r="M3" s="9">
        <f>B3/$L$14</f>
        <v>9.9461449314881725E-2</v>
      </c>
      <c r="N3" s="10">
        <f t="shared" ref="N3:N13" si="0">D3*M3</f>
        <v>-0.59676869588929038</v>
      </c>
      <c r="O3" s="11"/>
      <c r="P3" s="10"/>
      <c r="Q3" s="12"/>
      <c r="R3" s="10"/>
      <c r="S3" s="8"/>
      <c r="T3" s="3"/>
      <c r="U3" s="3"/>
    </row>
    <row r="4" spans="1:32">
      <c r="A4" s="7">
        <v>38534</v>
      </c>
      <c r="B4" s="8">
        <v>226.2</v>
      </c>
      <c r="C4" s="8">
        <f t="shared" ref="C4:C5" si="1">(B4*$D$146)+B4</f>
        <v>226.2</v>
      </c>
      <c r="D4" s="8">
        <v>-6.9</v>
      </c>
      <c r="E4" s="3">
        <f>B4/SUM($B$3:$B$5)</f>
        <v>0.377</v>
      </c>
      <c r="F4" s="13"/>
      <c r="L4" s="3"/>
      <c r="M4" s="9">
        <f>B4/$L$14</f>
        <v>0.15420274047310653</v>
      </c>
      <c r="N4" s="10">
        <f t="shared" si="0"/>
        <v>-1.0639989092644351</v>
      </c>
      <c r="O4" s="11"/>
      <c r="P4" s="10"/>
      <c r="Q4" s="12"/>
      <c r="R4" s="10"/>
      <c r="S4" s="8"/>
      <c r="T4" s="3"/>
      <c r="U4" s="3"/>
    </row>
    <row r="5" spans="1:32">
      <c r="A5" s="7">
        <v>38565</v>
      </c>
      <c r="B5" s="8">
        <v>227.9</v>
      </c>
      <c r="C5" s="8">
        <f t="shared" si="1"/>
        <v>227.9</v>
      </c>
      <c r="D5" s="8">
        <v>-4.9000000000000004</v>
      </c>
      <c r="E5" s="3">
        <f t="shared" ref="E5" si="2">B5/SUM($B$3:$B$5)</f>
        <v>0.37983333333333336</v>
      </c>
      <c r="F5" s="13"/>
      <c r="L5" s="3"/>
      <c r="M5" s="9">
        <f>B5/$L$14</f>
        <v>0.15536164701070285</v>
      </c>
      <c r="N5" s="10">
        <f t="shared" si="0"/>
        <v>-0.76127207035244404</v>
      </c>
      <c r="O5" s="11"/>
      <c r="P5" s="10" t="s">
        <v>26</v>
      </c>
      <c r="Q5" s="12">
        <f>G3/P14</f>
        <v>0.40902583679869109</v>
      </c>
      <c r="R5" s="10">
        <f>Q5*H3</f>
        <v>-2.4220396755061695</v>
      </c>
      <c r="S5" s="8"/>
      <c r="T5" s="3"/>
      <c r="U5" s="13"/>
    </row>
    <row r="6" spans="1:32">
      <c r="A6" s="7">
        <v>38596</v>
      </c>
      <c r="B6" s="8">
        <v>75.2</v>
      </c>
      <c r="C6" s="8">
        <f>(B6*$D$145)+B6</f>
        <v>75.2</v>
      </c>
      <c r="D6" s="8">
        <v>-4.4000000000000004</v>
      </c>
      <c r="E6" s="3">
        <f>SUM(E3:E5)</f>
        <v>1</v>
      </c>
      <c r="F6" s="13"/>
      <c r="L6" s="3"/>
      <c r="M6" s="9">
        <f t="shared" ref="M6:M14" si="3">B6/$L$14</f>
        <v>5.1264571545435955E-2</v>
      </c>
      <c r="N6" s="10">
        <f t="shared" si="0"/>
        <v>-0.22556411479991822</v>
      </c>
      <c r="O6" s="11"/>
      <c r="P6" s="10"/>
      <c r="Q6" s="12">
        <f t="shared" ref="Q6:Q11" si="4">C6/$P$14</f>
        <v>5.1264571545435955E-2</v>
      </c>
      <c r="R6" s="10">
        <f t="shared" ref="R6:R11" si="5">D6*Q6</f>
        <v>-0.22556411479991822</v>
      </c>
      <c r="S6" s="8"/>
      <c r="T6" s="3"/>
      <c r="U6" s="13"/>
    </row>
    <row r="7" spans="1:32">
      <c r="A7" s="7">
        <v>38626</v>
      </c>
      <c r="B7" s="8">
        <v>8</v>
      </c>
      <c r="C7" s="8">
        <f t="shared" ref="C7:C11" si="6">(B7*$D$145)+B7</f>
        <v>8</v>
      </c>
      <c r="D7" s="8">
        <v>-4.5999999999999996</v>
      </c>
      <c r="F7" s="13"/>
      <c r="L7" s="3"/>
      <c r="M7" s="9">
        <f t="shared" si="3"/>
        <v>5.4536778239825476E-3</v>
      </c>
      <c r="N7" s="10">
        <f t="shared" si="0"/>
        <v>-2.5086917990319719E-2</v>
      </c>
      <c r="O7" s="11"/>
      <c r="P7" s="10"/>
      <c r="Q7" s="12">
        <f t="shared" si="4"/>
        <v>5.4536778239825476E-3</v>
      </c>
      <c r="R7" s="10">
        <f t="shared" si="5"/>
        <v>-2.5086917990319719E-2</v>
      </c>
      <c r="S7" s="8"/>
      <c r="T7" s="3"/>
      <c r="U7" s="13"/>
    </row>
    <row r="8" spans="1:32">
      <c r="A8" s="7">
        <v>38657</v>
      </c>
      <c r="B8" s="8">
        <v>55.1</v>
      </c>
      <c r="C8" s="8">
        <f t="shared" si="6"/>
        <v>55.1</v>
      </c>
      <c r="D8" s="8">
        <v>-8.3000000000000007</v>
      </c>
      <c r="F8" s="13"/>
      <c r="L8" s="3"/>
      <c r="M8" s="9">
        <f t="shared" si="3"/>
        <v>3.7562206012679802E-2</v>
      </c>
      <c r="N8" s="10">
        <f t="shared" si="0"/>
        <v>-0.3117663099052424</v>
      </c>
      <c r="O8" s="11"/>
      <c r="P8" s="10"/>
      <c r="Q8" s="12">
        <f t="shared" si="4"/>
        <v>3.7562206012679802E-2</v>
      </c>
      <c r="R8" s="10">
        <f t="shared" si="5"/>
        <v>-0.3117663099052424</v>
      </c>
      <c r="S8" s="8"/>
      <c r="T8" s="3"/>
      <c r="U8" s="13"/>
    </row>
    <row r="9" spans="1:32">
      <c r="A9" s="7">
        <v>38687</v>
      </c>
      <c r="B9" s="8">
        <v>99.7</v>
      </c>
      <c r="C9" s="8">
        <f t="shared" si="6"/>
        <v>99.7</v>
      </c>
      <c r="D9" s="8">
        <v>-7.8</v>
      </c>
      <c r="F9" s="13"/>
      <c r="L9" s="3"/>
      <c r="M9" s="9">
        <f t="shared" si="3"/>
        <v>6.7966459881382502E-2</v>
      </c>
      <c r="N9" s="10">
        <f t="shared" si="0"/>
        <v>-0.53013838707478345</v>
      </c>
      <c r="O9" s="11"/>
      <c r="P9" s="10"/>
      <c r="Q9" s="12">
        <f t="shared" si="4"/>
        <v>6.7966459881382502E-2</v>
      </c>
      <c r="R9" s="10">
        <f t="shared" si="5"/>
        <v>-0.53013838707478345</v>
      </c>
      <c r="S9" s="8"/>
      <c r="T9" s="3"/>
      <c r="U9" s="13"/>
    </row>
    <row r="10" spans="1:32">
      <c r="A10" s="7">
        <v>38718</v>
      </c>
      <c r="B10" s="8">
        <v>155.6</v>
      </c>
      <c r="C10" s="8">
        <f t="shared" si="6"/>
        <v>155.6</v>
      </c>
      <c r="D10" s="8">
        <v>-5.8</v>
      </c>
      <c r="F10" s="13"/>
      <c r="L10" s="3"/>
      <c r="M10" s="9">
        <f t="shared" si="3"/>
        <v>0.10607403367646055</v>
      </c>
      <c r="N10" s="10">
        <f t="shared" si="0"/>
        <v>-0.61522939532347121</v>
      </c>
      <c r="O10" s="11"/>
      <c r="P10" s="10"/>
      <c r="Q10" s="12">
        <f t="shared" si="4"/>
        <v>0.10607403367646055</v>
      </c>
      <c r="R10" s="10">
        <f t="shared" si="5"/>
        <v>-0.61522939532347121</v>
      </c>
      <c r="S10" s="8"/>
      <c r="T10" s="3"/>
      <c r="U10" s="13"/>
    </row>
    <row r="11" spans="1:32">
      <c r="A11" s="7">
        <v>38749</v>
      </c>
      <c r="B11" s="8">
        <v>166</v>
      </c>
      <c r="C11" s="8">
        <f t="shared" si="6"/>
        <v>166</v>
      </c>
      <c r="D11" s="8">
        <v>-5.9</v>
      </c>
      <c r="F11" s="13"/>
      <c r="I11" s="5"/>
      <c r="L11" s="3"/>
      <c r="M11" s="9">
        <f t="shared" si="3"/>
        <v>0.11316381484763786</v>
      </c>
      <c r="N11" s="10">
        <f t="shared" si="0"/>
        <v>-0.66766650760106339</v>
      </c>
      <c r="O11" s="11"/>
      <c r="P11" s="10"/>
      <c r="Q11" s="12">
        <f t="shared" si="4"/>
        <v>0.11316381484763786</v>
      </c>
      <c r="R11" s="10">
        <f t="shared" si="5"/>
        <v>-0.66766650760106339</v>
      </c>
      <c r="S11" s="8"/>
      <c r="T11" s="3"/>
      <c r="U11" s="13"/>
    </row>
    <row r="12" spans="1:32">
      <c r="A12" s="7">
        <v>38777</v>
      </c>
      <c r="B12" s="8">
        <v>123.3</v>
      </c>
      <c r="C12" s="8">
        <f>(B12*$D$146)+B12</f>
        <v>123.3</v>
      </c>
      <c r="D12" s="8">
        <v>-2.9</v>
      </c>
      <c r="E12" s="3">
        <f>B12/SUM($B$12:$B$14)</f>
        <v>0.40123657663520995</v>
      </c>
      <c r="F12" s="13">
        <f>SUM((D12*E12)+(D13*E13)+(D14*E14))</f>
        <v>-3.1316303286690532</v>
      </c>
      <c r="G12" s="10">
        <f>SUM(C12:C14)</f>
        <v>307.29999999999995</v>
      </c>
      <c r="H12" s="13">
        <f>SUM(((C12-B12)+(C13-B13)+(C14-B14))*J3)+F12</f>
        <v>-3.1316303286690532</v>
      </c>
      <c r="L12" s="3"/>
      <c r="M12" s="9">
        <f t="shared" si="3"/>
        <v>8.4054809462131022E-2</v>
      </c>
      <c r="N12" s="10">
        <f t="shared" si="0"/>
        <v>-0.24375894744017995</v>
      </c>
      <c r="O12" s="11"/>
      <c r="P12" s="10" t="s">
        <v>27</v>
      </c>
      <c r="Q12" s="12">
        <f>G12/P14</f>
        <v>0.2094893994137296</v>
      </c>
      <c r="R12" s="10">
        <f>Q12*H12</f>
        <v>-0.65604335673870062</v>
      </c>
      <c r="S12" s="8"/>
      <c r="T12" s="3"/>
      <c r="U12" s="13"/>
    </row>
    <row r="13" spans="1:32">
      <c r="A13" s="7">
        <v>38808</v>
      </c>
      <c r="B13" s="8">
        <v>69.400000000000006</v>
      </c>
      <c r="C13" s="8">
        <f>(B13*$D$146)+B13</f>
        <v>69.400000000000006</v>
      </c>
      <c r="D13" s="8">
        <v>-3.1</v>
      </c>
      <c r="E13" s="3">
        <f>B13/SUM($B$12:$B$14)</f>
        <v>0.22583794337780674</v>
      </c>
      <c r="F13" s="13"/>
      <c r="L13" s="3"/>
      <c r="M13" s="9">
        <f t="shared" si="3"/>
        <v>4.7310655123048606E-2</v>
      </c>
      <c r="N13" s="10">
        <f t="shared" si="0"/>
        <v>-0.14666303088145069</v>
      </c>
      <c r="O13" s="11"/>
      <c r="P13" s="10"/>
      <c r="Q13" s="12"/>
      <c r="R13" s="10"/>
      <c r="S13" s="8"/>
      <c r="T13" s="3"/>
      <c r="U13" s="13"/>
      <c r="AF13" s="1">
        <f>S44-O29</f>
        <v>-0.30188957883398393</v>
      </c>
    </row>
    <row r="14" spans="1:32">
      <c r="A14" s="7">
        <v>38838</v>
      </c>
      <c r="B14" s="8">
        <v>114.6</v>
      </c>
      <c r="C14" s="8">
        <f>(B14*$D$146)+B14</f>
        <v>114.6</v>
      </c>
      <c r="D14" s="8">
        <v>-3.4</v>
      </c>
      <c r="E14" s="3">
        <f>B14/SUM($B$12:$B$14)</f>
        <v>0.37292547998698344</v>
      </c>
      <c r="F14" s="13"/>
      <c r="L14" s="3">
        <f>SUM(B3:B14)</f>
        <v>1466.9</v>
      </c>
      <c r="M14" s="9">
        <f t="shared" si="3"/>
        <v>7.8123934828549998E-2</v>
      </c>
      <c r="N14" s="10">
        <f>D14*M14</f>
        <v>-0.26562137841707001</v>
      </c>
      <c r="O14" s="11">
        <f>SUM(N3:N14)</f>
        <v>-5.453534664939669</v>
      </c>
      <c r="P14" s="10">
        <f>SUM(C3:C14)</f>
        <v>1466.9</v>
      </c>
      <c r="Q14" s="12"/>
      <c r="R14" s="10"/>
      <c r="S14" s="11">
        <f>SUM(R3:R14)</f>
        <v>-5.4535346649396681</v>
      </c>
      <c r="T14" s="3"/>
      <c r="U14" s="13">
        <f>S14-O14</f>
        <v>0</v>
      </c>
      <c r="X14" s="2"/>
      <c r="Y14" s="2"/>
      <c r="Z14" s="2"/>
      <c r="AA14" s="2"/>
      <c r="AB14" s="2"/>
      <c r="AC14" s="2"/>
    </row>
    <row r="15" spans="1:32">
      <c r="B15" s="3">
        <f>SUM(B3:B14)</f>
        <v>1466.9</v>
      </c>
      <c r="E15" s="3">
        <f>SUM(E12:E14)</f>
        <v>1</v>
      </c>
      <c r="F15" s="13"/>
      <c r="L15" s="3"/>
      <c r="N15" s="10"/>
      <c r="O15" s="13"/>
      <c r="P15" s="10"/>
      <c r="Q15" s="10"/>
      <c r="R15" s="10"/>
      <c r="S15" s="13"/>
      <c r="T15" s="3"/>
      <c r="U15" s="13"/>
      <c r="X15" s="2"/>
      <c r="Y15" s="2"/>
      <c r="Z15" s="2"/>
      <c r="AA15" s="2"/>
      <c r="AB15" s="2"/>
      <c r="AC15" s="2"/>
    </row>
    <row r="16" spans="1:32">
      <c r="F16" s="13"/>
      <c r="L16" s="3"/>
      <c r="N16" s="10"/>
      <c r="O16" s="13"/>
      <c r="P16" s="10"/>
      <c r="Q16" s="10"/>
      <c r="R16" s="10"/>
      <c r="S16" s="13"/>
      <c r="T16" s="3"/>
      <c r="U16" s="13"/>
      <c r="X16" s="2"/>
      <c r="Y16" s="2"/>
      <c r="Z16" s="2"/>
      <c r="AA16" s="2"/>
      <c r="AB16" s="2"/>
      <c r="AC16" s="2"/>
    </row>
    <row r="17" spans="1:29">
      <c r="F17" s="13"/>
      <c r="L17" s="3"/>
      <c r="N17" s="10"/>
      <c r="O17" s="13"/>
      <c r="P17" s="10"/>
      <c r="Q17" s="10"/>
      <c r="R17" s="10"/>
      <c r="S17" s="13"/>
      <c r="T17" s="3"/>
      <c r="U17" s="13"/>
      <c r="X17" s="2"/>
      <c r="Y17" s="2"/>
      <c r="Z17" s="2"/>
      <c r="AA17" s="2"/>
      <c r="AB17" s="2"/>
      <c r="AC17" s="2"/>
    </row>
    <row r="18" spans="1:29">
      <c r="A18" s="14">
        <v>38869</v>
      </c>
      <c r="B18" s="8">
        <v>31.4</v>
      </c>
      <c r="C18" s="8">
        <f>(B18*$D$146)+B18</f>
        <v>31.4</v>
      </c>
      <c r="D18" s="8">
        <v>-1.6</v>
      </c>
      <c r="E18" s="3">
        <f>B18/SUM($B$18:$B$20)</f>
        <v>0.19810725552050473</v>
      </c>
      <c r="F18" s="13">
        <f>SUM((D18*E18)+(D19*E19)+(D20*E20))</f>
        <v>-2.2245425867507889</v>
      </c>
      <c r="G18" s="10">
        <f>SUM(C18:C20)</f>
        <v>158.5</v>
      </c>
      <c r="H18" s="13">
        <f>SUM(((C18-B18)+(C19-B19)+(C20-B20))*I3)+F18</f>
        <v>-2.2245425867507889</v>
      </c>
      <c r="L18" s="3"/>
      <c r="M18" s="12">
        <f t="shared" ref="M18:M29" si="7">B18/$L$29</f>
        <v>3.3167846202598494E-2</v>
      </c>
      <c r="N18" s="10">
        <f t="shared" ref="N18:N29" si="8">D18*M18</f>
        <v>-5.3068553924157595E-2</v>
      </c>
      <c r="O18" s="11"/>
      <c r="P18" s="10"/>
      <c r="Q18" s="12"/>
      <c r="R18" s="10"/>
      <c r="S18" s="11"/>
      <c r="T18" s="3"/>
      <c r="U18" s="13"/>
      <c r="X18" s="2"/>
      <c r="Y18" s="2"/>
      <c r="Z18" s="2"/>
      <c r="AA18" s="2"/>
      <c r="AB18" s="2"/>
      <c r="AC18" s="2"/>
    </row>
    <row r="19" spans="1:29">
      <c r="A19" s="14">
        <v>38899</v>
      </c>
      <c r="B19" s="8">
        <v>88.6</v>
      </c>
      <c r="C19" s="8">
        <f t="shared" ref="C19:C20" si="9">(B19*$D$146)+B19</f>
        <v>88.6</v>
      </c>
      <c r="D19" s="8">
        <v>-2.5</v>
      </c>
      <c r="E19" s="3">
        <f t="shared" ref="E19:E20" si="10">B19/SUM($B$18:$B$20)</f>
        <v>0.55899053627760253</v>
      </c>
      <c r="F19" s="13"/>
      <c r="L19" s="3"/>
      <c r="M19" s="12">
        <f t="shared" si="7"/>
        <v>9.3588253934720589E-2</v>
      </c>
      <c r="N19" s="10">
        <f t="shared" si="8"/>
        <v>-0.23397063483680147</v>
      </c>
      <c r="O19" s="11"/>
      <c r="P19" s="10"/>
      <c r="Q19" s="12"/>
      <c r="R19" s="10"/>
      <c r="S19" s="11"/>
      <c r="T19" s="3"/>
      <c r="U19" s="13"/>
      <c r="X19" s="2"/>
      <c r="Y19" s="2"/>
      <c r="Z19" s="2"/>
      <c r="AA19" s="2"/>
      <c r="AB19" s="2"/>
      <c r="AC19" s="2"/>
    </row>
    <row r="20" spans="1:29">
      <c r="A20" s="14">
        <v>38930</v>
      </c>
      <c r="B20" s="8">
        <v>38.5</v>
      </c>
      <c r="C20" s="8">
        <f t="shared" si="9"/>
        <v>38.5</v>
      </c>
      <c r="D20" s="8">
        <v>-2.1</v>
      </c>
      <c r="E20" s="3">
        <f t="shared" si="10"/>
        <v>0.24290220820189273</v>
      </c>
      <c r="F20" s="13"/>
      <c r="L20" s="3"/>
      <c r="M20" s="12">
        <f t="shared" si="7"/>
        <v>4.0667582127389877E-2</v>
      </c>
      <c r="N20" s="10">
        <f t="shared" si="8"/>
        <v>-8.5401922467518751E-2</v>
      </c>
      <c r="O20" s="11"/>
      <c r="P20" s="10" t="s">
        <v>26</v>
      </c>
      <c r="Q20" s="12">
        <f>G18/P29</f>
        <v>0.16742368226470897</v>
      </c>
      <c r="R20" s="10">
        <f>Q20*H18</f>
        <v>-0.37244111122847784</v>
      </c>
      <c r="S20" s="11"/>
      <c r="T20" s="3"/>
      <c r="U20" s="13"/>
      <c r="X20" s="2"/>
      <c r="Y20" s="2"/>
      <c r="Z20" s="2"/>
      <c r="AA20" s="2"/>
      <c r="AB20" s="2"/>
      <c r="AC20" s="2"/>
    </row>
    <row r="21" spans="1:29">
      <c r="A21" s="14">
        <v>38961</v>
      </c>
      <c r="B21" s="8">
        <v>125.3</v>
      </c>
      <c r="C21" s="8">
        <f>(B21*$D$145)+B21</f>
        <v>125.3</v>
      </c>
      <c r="D21" s="8">
        <v>-4.2</v>
      </c>
      <c r="E21" s="3">
        <f>SUM(E18:E20)</f>
        <v>1</v>
      </c>
      <c r="F21" s="13"/>
      <c r="L21" s="3"/>
      <c r="M21" s="12">
        <f t="shared" si="7"/>
        <v>0.13235449456005069</v>
      </c>
      <c r="N21" s="10">
        <f t="shared" si="8"/>
        <v>-0.55588887715221291</v>
      </c>
      <c r="O21" s="11"/>
      <c r="P21" s="10"/>
      <c r="Q21" s="12">
        <f t="shared" ref="Q21:Q25" si="11">C21/$P$29</f>
        <v>0.13235449456005069</v>
      </c>
      <c r="R21" s="10">
        <f t="shared" ref="R21:R26" si="12">D21*Q21</f>
        <v>-0.55588887715221291</v>
      </c>
      <c r="S21" s="11"/>
      <c r="T21" s="3"/>
      <c r="U21" s="13"/>
    </row>
    <row r="22" spans="1:29">
      <c r="A22" s="14">
        <v>38991</v>
      </c>
      <c r="B22" s="8">
        <v>186.4</v>
      </c>
      <c r="C22" s="8">
        <f t="shared" ref="C22:C26" si="13">(B22*$D$145)+B22</f>
        <v>186.4</v>
      </c>
      <c r="D22" s="8">
        <v>-5</v>
      </c>
      <c r="F22" s="13"/>
      <c r="L22" s="3"/>
      <c r="M22" s="12">
        <f t="shared" si="7"/>
        <v>0.19689447554663567</v>
      </c>
      <c r="N22" s="10">
        <f t="shared" si="8"/>
        <v>-0.98447237773317831</v>
      </c>
      <c r="O22" s="11"/>
      <c r="P22" s="10"/>
      <c r="Q22" s="12">
        <f t="shared" si="11"/>
        <v>0.19689447554663567</v>
      </c>
      <c r="R22" s="10">
        <f t="shared" si="12"/>
        <v>-0.98447237773317831</v>
      </c>
      <c r="S22" s="11"/>
      <c r="T22" s="3"/>
      <c r="U22" s="13"/>
    </row>
    <row r="23" spans="1:29">
      <c r="A23" s="14">
        <v>39022</v>
      </c>
      <c r="B23" s="8">
        <v>112</v>
      </c>
      <c r="C23" s="8">
        <f t="shared" si="13"/>
        <v>112</v>
      </c>
      <c r="D23" s="8">
        <v>-4.5999999999999996</v>
      </c>
      <c r="F23" s="13"/>
      <c r="L23" s="3"/>
      <c r="M23" s="12">
        <f t="shared" si="7"/>
        <v>0.11830569346149782</v>
      </c>
      <c r="N23" s="10">
        <f t="shared" si="8"/>
        <v>-0.54420618992288994</v>
      </c>
      <c r="O23" s="11"/>
      <c r="P23" s="10"/>
      <c r="Q23" s="12">
        <f t="shared" si="11"/>
        <v>0.11830569346149782</v>
      </c>
      <c r="R23" s="10">
        <f t="shared" si="12"/>
        <v>-0.54420618992288994</v>
      </c>
      <c r="S23" s="11"/>
      <c r="T23" s="3"/>
      <c r="U23" s="13"/>
    </row>
    <row r="24" spans="1:29">
      <c r="A24" s="14">
        <v>39052</v>
      </c>
      <c r="B24" s="8">
        <v>132.69999999999999</v>
      </c>
      <c r="C24" s="8">
        <f t="shared" si="13"/>
        <v>132.69999999999999</v>
      </c>
      <c r="D24" s="8">
        <v>-4.5999999999999996</v>
      </c>
      <c r="F24" s="13"/>
      <c r="L24" s="3"/>
      <c r="M24" s="12">
        <f t="shared" si="7"/>
        <v>0.14017112073518534</v>
      </c>
      <c r="N24" s="10">
        <f t="shared" si="8"/>
        <v>-0.64478715538185249</v>
      </c>
      <c r="O24" s="11"/>
      <c r="P24" s="10"/>
      <c r="Q24" s="12">
        <f t="shared" si="11"/>
        <v>0.14017112073518534</v>
      </c>
      <c r="R24" s="10">
        <f t="shared" si="12"/>
        <v>-0.64478715538185249</v>
      </c>
      <c r="S24" s="11"/>
      <c r="T24" s="3"/>
      <c r="U24" s="13"/>
    </row>
    <row r="25" spans="1:29">
      <c r="A25" s="14">
        <v>39083</v>
      </c>
      <c r="B25" s="8">
        <v>82.2</v>
      </c>
      <c r="C25" s="8">
        <f t="shared" si="13"/>
        <v>82.2</v>
      </c>
      <c r="D25" s="8">
        <v>-5.0999999999999996</v>
      </c>
      <c r="F25" s="13"/>
      <c r="L25" s="3"/>
      <c r="M25" s="12">
        <f t="shared" si="7"/>
        <v>8.6827928594063575E-2</v>
      </c>
      <c r="N25" s="10">
        <f t="shared" si="8"/>
        <v>-0.44282243582972419</v>
      </c>
      <c r="O25" s="11"/>
      <c r="P25" s="10"/>
      <c r="Q25" s="12">
        <f t="shared" si="11"/>
        <v>8.6827928594063575E-2</v>
      </c>
      <c r="R25" s="10">
        <f t="shared" si="12"/>
        <v>-0.44282243582972419</v>
      </c>
      <c r="S25" s="11"/>
      <c r="T25" s="3"/>
      <c r="U25" s="13"/>
    </row>
    <row r="26" spans="1:29">
      <c r="A26" s="14">
        <v>39114</v>
      </c>
      <c r="B26" s="8">
        <v>51.4</v>
      </c>
      <c r="C26" s="8">
        <f t="shared" si="13"/>
        <v>51.4</v>
      </c>
      <c r="D26" s="8">
        <v>-3.5</v>
      </c>
      <c r="F26" s="13"/>
      <c r="I26" s="5"/>
      <c r="L26" s="3"/>
      <c r="M26" s="12">
        <f t="shared" si="7"/>
        <v>5.4293862892151677E-2</v>
      </c>
      <c r="N26" s="10">
        <f t="shared" si="8"/>
        <v>-0.19002852012253088</v>
      </c>
      <c r="O26" s="11"/>
      <c r="P26" s="10"/>
      <c r="Q26" s="12">
        <f>C26/$P$29</f>
        <v>5.4293862892151677E-2</v>
      </c>
      <c r="R26" s="10">
        <f t="shared" si="12"/>
        <v>-0.19002852012253088</v>
      </c>
      <c r="S26" s="11"/>
      <c r="T26" s="3"/>
      <c r="U26" s="13"/>
    </row>
    <row r="27" spans="1:29">
      <c r="A27" s="14">
        <v>39142</v>
      </c>
      <c r="B27" s="8">
        <v>22</v>
      </c>
      <c r="C27" s="8">
        <f>(B27*$D$146)+B27</f>
        <v>22</v>
      </c>
      <c r="D27" s="8">
        <v>-1.5</v>
      </c>
      <c r="E27" s="3">
        <f>B27/SUM($B$27:$B$29)</f>
        <v>0.22403258655804481</v>
      </c>
      <c r="F27" s="10">
        <f>SUM((D27*E27)+(D28*E28)+(D29*E29))</f>
        <v>-2.3004073319755602</v>
      </c>
      <c r="G27" s="10">
        <f>SUM(C27:C29)</f>
        <v>98.2</v>
      </c>
      <c r="H27" s="10">
        <f>SUM(((C27-B27)+(C28-B28)+(C29-B29))*J3)+F27</f>
        <v>-2.3004073319755602</v>
      </c>
      <c r="I27" s="29"/>
      <c r="L27" s="3"/>
      <c r="M27" s="12">
        <f t="shared" si="7"/>
        <v>2.32386183585085E-2</v>
      </c>
      <c r="N27" s="10">
        <f t="shared" si="8"/>
        <v>-3.4857927537762748E-2</v>
      </c>
      <c r="O27" s="11"/>
      <c r="P27" s="10" t="s">
        <v>27</v>
      </c>
      <c r="Q27" s="12">
        <f>G27/P29</f>
        <v>0.10372874194570612</v>
      </c>
      <c r="R27" s="10">
        <f>Q27*H27</f>
        <v>-0.23861835850850321</v>
      </c>
      <c r="S27" s="11"/>
      <c r="T27" s="3"/>
      <c r="U27" s="13"/>
    </row>
    <row r="28" spans="1:29">
      <c r="A28" s="14">
        <v>39173</v>
      </c>
      <c r="B28" s="8">
        <v>64.2</v>
      </c>
      <c r="C28" s="8">
        <f>(B28*$D$146)+B28</f>
        <v>64.2</v>
      </c>
      <c r="D28" s="8">
        <v>-2.5</v>
      </c>
      <c r="E28" s="3">
        <f>B28/SUM($B$27:$B$29)</f>
        <v>0.65376782077393081</v>
      </c>
      <c r="F28" s="13"/>
      <c r="L28" s="3"/>
      <c r="M28" s="12">
        <f t="shared" si="7"/>
        <v>6.7814513573465712E-2</v>
      </c>
      <c r="N28" s="10">
        <f t="shared" si="8"/>
        <v>-0.16953628393366427</v>
      </c>
      <c r="O28" s="11"/>
      <c r="P28" s="10"/>
      <c r="Q28" s="12"/>
      <c r="R28" s="10"/>
      <c r="S28" s="11"/>
      <c r="T28" s="3"/>
      <c r="U28" s="13"/>
    </row>
    <row r="29" spans="1:29">
      <c r="A29" s="14">
        <v>39203</v>
      </c>
      <c r="B29" s="8">
        <v>12</v>
      </c>
      <c r="C29" s="8">
        <f>(B29*$D$146)+B29</f>
        <v>12</v>
      </c>
      <c r="D29" s="8">
        <v>-2.7</v>
      </c>
      <c r="E29" s="3">
        <f>B29/SUM($B$27:$B$29)</f>
        <v>0.12219959266802444</v>
      </c>
      <c r="F29" s="13"/>
      <c r="L29" s="3">
        <f>SUM(B18:B29)</f>
        <v>946.70000000000016</v>
      </c>
      <c r="M29" s="12">
        <f t="shared" si="7"/>
        <v>1.2675610013731908E-2</v>
      </c>
      <c r="N29" s="10">
        <f t="shared" si="8"/>
        <v>-3.4224147037076158E-2</v>
      </c>
      <c r="O29" s="11">
        <f>SUM(N18:N29)</f>
        <v>-3.9732650258793698</v>
      </c>
      <c r="P29" s="10">
        <f>SUM(C18:C29)</f>
        <v>946.70000000000016</v>
      </c>
      <c r="Q29" s="12"/>
      <c r="R29" s="10"/>
      <c r="S29" s="11">
        <f>SUM(R18:R29)</f>
        <v>-3.9732650258793694</v>
      </c>
      <c r="T29" s="3"/>
      <c r="U29" s="13">
        <f>S29-O29</f>
        <v>0</v>
      </c>
    </row>
    <row r="30" spans="1:29">
      <c r="B30" s="3">
        <f>SUM(B18:B29)</f>
        <v>946.70000000000016</v>
      </c>
      <c r="L30" s="3"/>
      <c r="N30" s="10"/>
      <c r="O30" s="13"/>
      <c r="P30" s="10"/>
      <c r="Q30" s="10"/>
      <c r="R30" s="10"/>
      <c r="S30" s="13"/>
      <c r="T30" s="3"/>
      <c r="U30" s="13"/>
    </row>
    <row r="31" spans="1:29">
      <c r="F31" s="13"/>
      <c r="L31" s="3"/>
      <c r="N31" s="10"/>
      <c r="O31" s="13"/>
      <c r="P31" s="10"/>
      <c r="Q31" s="10"/>
      <c r="R31" s="10"/>
      <c r="S31" s="13"/>
      <c r="T31" s="3"/>
      <c r="U31" s="13"/>
    </row>
    <row r="32" spans="1:29">
      <c r="F32" s="13"/>
      <c r="L32" s="3"/>
      <c r="N32" s="10"/>
      <c r="O32" s="13"/>
      <c r="P32" s="10"/>
      <c r="Q32" s="10"/>
      <c r="R32" s="10"/>
      <c r="S32" s="13"/>
      <c r="T32" s="3"/>
      <c r="U32" s="13"/>
    </row>
    <row r="33" spans="1:21">
      <c r="A33" s="7">
        <v>39234</v>
      </c>
      <c r="B33" s="8">
        <v>29.2</v>
      </c>
      <c r="C33" s="8">
        <f>(B33*$D$146)+B33</f>
        <v>29.2</v>
      </c>
      <c r="D33" s="8">
        <v>-3.8</v>
      </c>
      <c r="E33" s="3">
        <f>B33/SUM($B$33:$B$35)</f>
        <v>8.9160305343511451E-2</v>
      </c>
      <c r="F33" s="13">
        <f>SUM((D33*E33)+(D34*E34)+(D35*E35))</f>
        <v>-3.4389923664122137</v>
      </c>
      <c r="G33" s="10">
        <f>SUM(C33:C35)</f>
        <v>327.5</v>
      </c>
      <c r="H33" s="13">
        <f>SUM(((C33-B33)+(C34-B34)+(C35-B35))*I3)+F33</f>
        <v>-3.4389923664122137</v>
      </c>
      <c r="L33" s="3"/>
      <c r="M33" s="9">
        <f t="shared" ref="M33:M44" si="14">B33/$L$44</f>
        <v>2.440247367541367E-2</v>
      </c>
      <c r="N33" s="10">
        <f t="shared" ref="N33:N44" si="15">D33*M33</f>
        <v>-9.2729399966571938E-2</v>
      </c>
      <c r="O33" s="11"/>
      <c r="P33" s="10"/>
      <c r="Q33" s="12"/>
      <c r="R33" s="10"/>
      <c r="S33" s="13"/>
      <c r="T33" s="3"/>
      <c r="U33" s="13"/>
    </row>
    <row r="34" spans="1:21">
      <c r="A34" s="7">
        <v>39264</v>
      </c>
      <c r="B34" s="8">
        <v>93.9</v>
      </c>
      <c r="C34" s="8">
        <f t="shared" ref="C34:C35" si="16">(B34*$D$146)+B34</f>
        <v>93.9</v>
      </c>
      <c r="D34" s="8">
        <v>-4.5</v>
      </c>
      <c r="E34" s="3">
        <f t="shared" ref="E34:E35" si="17">B34/SUM($B$33:$B$35)</f>
        <v>0.28671755725190839</v>
      </c>
      <c r="L34" s="3"/>
      <c r="M34" s="9">
        <f t="shared" si="14"/>
        <v>7.8472338291826843E-2</v>
      </c>
      <c r="N34" s="10">
        <f t="shared" si="15"/>
        <v>-0.35312552231322081</v>
      </c>
      <c r="O34" s="11"/>
      <c r="P34" s="10"/>
      <c r="Q34" s="12"/>
      <c r="R34" s="10"/>
      <c r="S34" s="13"/>
      <c r="T34" s="3"/>
      <c r="U34" s="13"/>
    </row>
    <row r="35" spans="1:21">
      <c r="A35" s="7">
        <v>39295</v>
      </c>
      <c r="B35" s="8">
        <v>204.4</v>
      </c>
      <c r="C35" s="8">
        <f t="shared" si="16"/>
        <v>204.4</v>
      </c>
      <c r="D35" s="8">
        <v>-2.9</v>
      </c>
      <c r="E35" s="3">
        <f t="shared" si="17"/>
        <v>0.62412213740458022</v>
      </c>
      <c r="L35" s="3"/>
      <c r="M35" s="9">
        <f t="shared" si="14"/>
        <v>0.17081731572789569</v>
      </c>
      <c r="N35" s="10">
        <f t="shared" si="15"/>
        <v>-0.49537021561089745</v>
      </c>
      <c r="O35" s="11"/>
      <c r="P35" s="10" t="s">
        <v>26</v>
      </c>
      <c r="Q35" s="12">
        <f>G33/P44</f>
        <v>0.27369212769513618</v>
      </c>
      <c r="R35" s="10">
        <f>Q35*H33</f>
        <v>-0.94122513789069018</v>
      </c>
      <c r="S35" s="13"/>
      <c r="T35" s="3"/>
      <c r="U35" s="13"/>
    </row>
    <row r="36" spans="1:21">
      <c r="A36" s="7">
        <v>39326</v>
      </c>
      <c r="B36" s="8">
        <v>52.7</v>
      </c>
      <c r="C36" s="8">
        <f>(B36*$D$145)+B36</f>
        <v>52.7</v>
      </c>
      <c r="D36" s="8">
        <v>-5.6</v>
      </c>
      <c r="E36" s="3">
        <f>SUM(E33:E35)</f>
        <v>1</v>
      </c>
      <c r="L36" s="3"/>
      <c r="M36" s="9">
        <f t="shared" si="14"/>
        <v>4.4041450777202069E-2</v>
      </c>
      <c r="N36" s="10">
        <f t="shared" si="15"/>
        <v>-0.24663212435233156</v>
      </c>
      <c r="O36" s="11"/>
      <c r="P36" s="10"/>
      <c r="Q36" s="12">
        <f t="shared" ref="Q36:Q41" si="18">C36/$P$44</f>
        <v>4.4041450777202069E-2</v>
      </c>
      <c r="R36" s="10">
        <f t="shared" ref="R36:R41" si="19">D36*Q36</f>
        <v>-0.24663212435233156</v>
      </c>
      <c r="S36" s="13"/>
      <c r="T36" s="3"/>
      <c r="U36" s="13"/>
    </row>
    <row r="37" spans="1:21">
      <c r="A37" s="7">
        <v>39356</v>
      </c>
      <c r="B37" s="8">
        <v>57.8</v>
      </c>
      <c r="C37" s="8">
        <f t="shared" ref="C37:C41" si="20">(B37*$D$145)+B37</f>
        <v>57.8</v>
      </c>
      <c r="D37" s="8">
        <v>-5.2</v>
      </c>
      <c r="L37" s="3"/>
      <c r="M37" s="9">
        <f t="shared" si="14"/>
        <v>4.830352665886678E-2</v>
      </c>
      <c r="N37" s="10">
        <f t="shared" si="15"/>
        <v>-0.25117833862610728</v>
      </c>
      <c r="O37" s="11"/>
      <c r="P37" s="10"/>
      <c r="Q37" s="12">
        <f t="shared" si="18"/>
        <v>4.830352665886678E-2</v>
      </c>
      <c r="R37" s="10">
        <f t="shared" si="19"/>
        <v>-0.25117833862610728</v>
      </c>
      <c r="S37" s="13"/>
      <c r="T37" s="3"/>
      <c r="U37" s="13"/>
    </row>
    <row r="38" spans="1:21">
      <c r="A38" s="7">
        <v>39387</v>
      </c>
      <c r="B38" s="8">
        <v>58.2</v>
      </c>
      <c r="C38" s="8">
        <f t="shared" si="20"/>
        <v>58.2</v>
      </c>
      <c r="D38" s="8">
        <v>-5.4</v>
      </c>
      <c r="L38" s="3"/>
      <c r="M38" s="9">
        <f t="shared" si="14"/>
        <v>4.863780712017382E-2</v>
      </c>
      <c r="N38" s="10">
        <f t="shared" si="15"/>
        <v>-0.26264415844893862</v>
      </c>
      <c r="O38" s="11"/>
      <c r="P38" s="10"/>
      <c r="Q38" s="12">
        <f t="shared" si="18"/>
        <v>4.863780712017382E-2</v>
      </c>
      <c r="R38" s="10">
        <f t="shared" si="19"/>
        <v>-0.26264415844893862</v>
      </c>
      <c r="S38" s="13"/>
      <c r="T38" s="3"/>
      <c r="U38" s="13"/>
    </row>
    <row r="39" spans="1:21">
      <c r="A39" s="7">
        <v>39417</v>
      </c>
      <c r="B39" s="8">
        <v>67.2</v>
      </c>
      <c r="C39" s="8">
        <f t="shared" si="20"/>
        <v>67.2</v>
      </c>
      <c r="D39" s="8">
        <v>-4.9000000000000004</v>
      </c>
      <c r="L39" s="3"/>
      <c r="M39" s="9">
        <f t="shared" si="14"/>
        <v>5.6159117499582148E-2</v>
      </c>
      <c r="N39" s="10">
        <f t="shared" si="15"/>
        <v>-0.27517967574795255</v>
      </c>
      <c r="O39" s="11"/>
      <c r="P39" s="10"/>
      <c r="Q39" s="12">
        <f t="shared" si="18"/>
        <v>5.6159117499582148E-2</v>
      </c>
      <c r="R39" s="10">
        <f t="shared" si="19"/>
        <v>-0.27517967574795255</v>
      </c>
      <c r="S39" s="11"/>
      <c r="T39" s="3"/>
      <c r="U39" s="13"/>
    </row>
    <row r="40" spans="1:21">
      <c r="A40" s="7">
        <v>39448</v>
      </c>
      <c r="B40" s="8">
        <v>127.6</v>
      </c>
      <c r="C40" s="8">
        <f t="shared" si="20"/>
        <v>127.6</v>
      </c>
      <c r="D40" s="8">
        <v>-5.0999999999999996</v>
      </c>
      <c r="L40" s="3"/>
      <c r="M40" s="9">
        <f t="shared" si="14"/>
        <v>0.10663546715694466</v>
      </c>
      <c r="N40" s="10">
        <f t="shared" si="15"/>
        <v>-0.54384088250041773</v>
      </c>
      <c r="O40" s="11"/>
      <c r="P40" s="10"/>
      <c r="Q40" s="12">
        <f t="shared" si="18"/>
        <v>0.10663546715694466</v>
      </c>
      <c r="R40" s="10">
        <f t="shared" si="19"/>
        <v>-0.54384088250041773</v>
      </c>
      <c r="S40" s="11"/>
      <c r="T40" s="3"/>
      <c r="U40" s="13"/>
    </row>
    <row r="41" spans="1:21">
      <c r="A41" s="7">
        <v>39479</v>
      </c>
      <c r="B41" s="8">
        <v>128.69999999999999</v>
      </c>
      <c r="C41" s="8">
        <f t="shared" si="20"/>
        <v>128.69999999999999</v>
      </c>
      <c r="D41" s="8">
        <v>-5</v>
      </c>
      <c r="I41" s="5"/>
      <c r="L41" s="3"/>
      <c r="M41" s="9">
        <f t="shared" si="14"/>
        <v>0.107554738425539</v>
      </c>
      <c r="N41" s="10">
        <f t="shared" si="15"/>
        <v>-0.53777369212769499</v>
      </c>
      <c r="O41" s="11"/>
      <c r="P41" s="10"/>
      <c r="Q41" s="12">
        <f t="shared" si="18"/>
        <v>0.107554738425539</v>
      </c>
      <c r="R41" s="10">
        <f t="shared" si="19"/>
        <v>-0.53777369212769499</v>
      </c>
      <c r="S41" s="11"/>
      <c r="T41" s="3"/>
      <c r="U41" s="13"/>
    </row>
    <row r="42" spans="1:21">
      <c r="A42" s="7">
        <v>39508</v>
      </c>
      <c r="B42" s="8">
        <v>112.4</v>
      </c>
      <c r="C42" s="8">
        <f>(B42*$D$146)+B42</f>
        <v>112.4</v>
      </c>
      <c r="D42" s="8">
        <v>-3.6</v>
      </c>
      <c r="E42" s="3">
        <f>B42/SUM($B$42:$B$44)</f>
        <v>0.29822234014327409</v>
      </c>
      <c r="F42" s="10">
        <f>SUM((D42*E42)+(D43*E43)+(D44*E44))</f>
        <v>-3.8627752719554262</v>
      </c>
      <c r="G42" s="10">
        <f>SUM(C42:C44)</f>
        <v>376.9</v>
      </c>
      <c r="H42" s="13">
        <f>SUM(((C42-B42)+(C43-B43)+(C44-B44))*J3)+F42</f>
        <v>-3.8627752719554262</v>
      </c>
      <c r="I42" s="29"/>
      <c r="L42" s="3"/>
      <c r="M42" s="9">
        <f t="shared" si="14"/>
        <v>9.3932809627277278E-2</v>
      </c>
      <c r="N42" s="10">
        <f t="shared" si="15"/>
        <v>-0.33815811465819823</v>
      </c>
      <c r="O42" s="11"/>
      <c r="P42" s="10" t="s">
        <v>27</v>
      </c>
      <c r="Q42" s="12">
        <f>G42/P44</f>
        <v>0.31497576466655519</v>
      </c>
      <c r="R42" s="10">
        <f>Q42*H42</f>
        <v>-1.216680595019221</v>
      </c>
      <c r="S42" s="11"/>
      <c r="T42" s="3"/>
      <c r="U42" s="13"/>
    </row>
    <row r="43" spans="1:21">
      <c r="A43" s="7">
        <v>39539</v>
      </c>
      <c r="B43" s="8">
        <v>123.8</v>
      </c>
      <c r="C43" s="8">
        <f>(B43*$D$146)+B43</f>
        <v>123.8</v>
      </c>
      <c r="D43" s="8">
        <v>-4.4000000000000004</v>
      </c>
      <c r="E43" s="3">
        <f>B43/SUM($B$42:$B$44)</f>
        <v>0.32846908994428231</v>
      </c>
      <c r="F43" s="13"/>
      <c r="L43" s="3"/>
      <c r="M43" s="9">
        <f t="shared" si="14"/>
        <v>0.10345980277452782</v>
      </c>
      <c r="N43" s="10">
        <f t="shared" si="15"/>
        <v>-0.45522313220792243</v>
      </c>
      <c r="O43" s="11"/>
      <c r="P43" s="10"/>
      <c r="Q43" s="12"/>
      <c r="R43" s="10"/>
      <c r="S43" s="11"/>
      <c r="T43" s="3"/>
      <c r="U43" s="13"/>
    </row>
    <row r="44" spans="1:21">
      <c r="A44" s="7">
        <v>39569</v>
      </c>
      <c r="B44" s="8">
        <v>140.69999999999999</v>
      </c>
      <c r="C44" s="8">
        <f>(B44*$D$146)+B44</f>
        <v>140.69999999999999</v>
      </c>
      <c r="D44" s="8">
        <v>-3.6</v>
      </c>
      <c r="E44" s="3">
        <f>B44/SUM($B$42:$B$44)</f>
        <v>0.3733085699124436</v>
      </c>
      <c r="F44" s="13"/>
      <c r="L44" s="3">
        <f>SUM(B33:B44)</f>
        <v>1196.6000000000001</v>
      </c>
      <c r="M44" s="9">
        <f t="shared" si="14"/>
        <v>0.11758315226475011</v>
      </c>
      <c r="N44" s="10">
        <f t="shared" si="15"/>
        <v>-0.42329934815310039</v>
      </c>
      <c r="O44" s="11">
        <f>SUM(N33:N44)</f>
        <v>-4.2751546047133546</v>
      </c>
      <c r="P44" s="10">
        <f>SUM(C33:C44)</f>
        <v>1196.6000000000001</v>
      </c>
      <c r="Q44" s="12"/>
      <c r="R44" s="10"/>
      <c r="S44" s="11">
        <f>SUM(R33:R44)</f>
        <v>-4.2751546047133537</v>
      </c>
      <c r="T44" s="3"/>
      <c r="U44" s="13">
        <f>S44-O44</f>
        <v>0</v>
      </c>
    </row>
    <row r="45" spans="1:21">
      <c r="B45" s="3">
        <f>SUM(B33:B44)</f>
        <v>1196.6000000000001</v>
      </c>
      <c r="L45" s="3"/>
      <c r="N45" s="10"/>
      <c r="O45" s="13"/>
      <c r="P45" s="10"/>
      <c r="Q45" s="10"/>
      <c r="R45" s="10"/>
      <c r="S45" s="11"/>
      <c r="T45" s="3"/>
      <c r="U45" s="13"/>
    </row>
    <row r="46" spans="1:21">
      <c r="L46" s="3"/>
      <c r="N46" s="10"/>
      <c r="O46" s="13"/>
      <c r="P46" s="10"/>
      <c r="Q46" s="10"/>
      <c r="R46" s="10"/>
      <c r="S46" s="11"/>
      <c r="T46" s="3"/>
      <c r="U46" s="13"/>
    </row>
    <row r="47" spans="1:21">
      <c r="A47" s="14">
        <v>39600</v>
      </c>
      <c r="B47" s="8">
        <v>101.1</v>
      </c>
      <c r="C47" s="8">
        <f>(B47*$D$146)+B47</f>
        <v>101.1</v>
      </c>
      <c r="D47" s="8">
        <v>-3.3</v>
      </c>
      <c r="E47" s="3">
        <f>B47/SUM($B$47:$B$49)</f>
        <v>0.28430821147356578</v>
      </c>
      <c r="F47" s="13">
        <f>SUM((D47*E47)+(D48*E48)+(D49*E49))</f>
        <v>-4.9972159730033745</v>
      </c>
      <c r="G47" s="10">
        <f>SUM(C47:C49)</f>
        <v>355.6</v>
      </c>
      <c r="H47" s="13">
        <f>SUM(((C47-B47)+(C48-B48)+(C49-B49))*I3)+F47</f>
        <v>-4.9972159730033745</v>
      </c>
      <c r="L47" s="3"/>
      <c r="M47" s="12">
        <f t="shared" ref="M47:M58" si="21">B47/$L$58</f>
        <v>6.5943097173121815E-2</v>
      </c>
      <c r="N47" s="10">
        <f t="shared" ref="N47:N58" si="22">D47*M47</f>
        <v>-0.21761222067130198</v>
      </c>
      <c r="O47" s="11"/>
      <c r="P47" s="10"/>
      <c r="Q47" s="12"/>
      <c r="R47" s="10"/>
      <c r="S47" s="11"/>
      <c r="T47" s="3"/>
      <c r="U47" s="13"/>
    </row>
    <row r="48" spans="1:21">
      <c r="A48" s="14">
        <v>39630</v>
      </c>
      <c r="B48" s="8">
        <v>73.400000000000006</v>
      </c>
      <c r="C48" s="8">
        <f t="shared" ref="C48:C49" si="23">(B48*$D$146)+B48</f>
        <v>73.400000000000006</v>
      </c>
      <c r="D48" s="8">
        <v>-1.9</v>
      </c>
      <c r="E48" s="3">
        <f>B48/SUM($B$47:$B$49)</f>
        <v>0.20641169853768279</v>
      </c>
      <c r="L48" s="3"/>
      <c r="M48" s="12">
        <f t="shared" si="21"/>
        <v>4.7875601706302097E-2</v>
      </c>
      <c r="N48" s="10">
        <f t="shared" si="22"/>
        <v>-9.0963643241973979E-2</v>
      </c>
      <c r="O48" s="11"/>
      <c r="P48" s="10"/>
      <c r="Q48" s="12"/>
      <c r="R48" s="10"/>
      <c r="S48" s="11"/>
      <c r="T48" s="3"/>
      <c r="U48" s="13"/>
    </row>
    <row r="49" spans="1:21">
      <c r="A49" s="14">
        <v>39661</v>
      </c>
      <c r="B49" s="8">
        <v>181.1</v>
      </c>
      <c r="C49" s="8">
        <f t="shared" si="23"/>
        <v>181.1</v>
      </c>
      <c r="D49" s="8">
        <v>-7.2</v>
      </c>
      <c r="E49" s="3">
        <f>B49/SUM($B$47:$B$49)</f>
        <v>0.50928008998875141</v>
      </c>
      <c r="L49" s="3"/>
      <c r="M49" s="12">
        <f t="shared" si="21"/>
        <v>0.11812358949606688</v>
      </c>
      <c r="N49" s="10">
        <f t="shared" si="22"/>
        <v>-0.85048984437168162</v>
      </c>
      <c r="O49" s="11"/>
      <c r="P49" s="10" t="s">
        <v>26</v>
      </c>
      <c r="Q49" s="12">
        <f>G47/P58</f>
        <v>0.23194228837549083</v>
      </c>
      <c r="R49" s="10">
        <f>Q49*H47</f>
        <v>-1.1590657082849576</v>
      </c>
      <c r="S49" s="11"/>
      <c r="T49" s="3"/>
      <c r="U49" s="13"/>
    </row>
    <row r="50" spans="1:21">
      <c r="A50" s="14">
        <v>39692</v>
      </c>
      <c r="B50" s="8">
        <v>33.799999999999997</v>
      </c>
      <c r="C50" s="8">
        <f>(B50*$D$145)+B50</f>
        <v>33.799999999999997</v>
      </c>
      <c r="D50" s="8">
        <v>-2.5</v>
      </c>
      <c r="E50" s="3">
        <f>SUM(E47:E49)</f>
        <v>1</v>
      </c>
      <c r="L50" s="3"/>
      <c r="M50" s="12">
        <f t="shared" si="21"/>
        <v>2.2046258006444289E-2</v>
      </c>
      <c r="N50" s="10">
        <f t="shared" si="22"/>
        <v>-5.5115645016110722E-2</v>
      </c>
      <c r="O50" s="11"/>
      <c r="P50" s="10"/>
      <c r="Q50" s="12">
        <f t="shared" ref="Q50:Q55" si="24">C50/$P$58</f>
        <v>2.2046258006444289E-2</v>
      </c>
      <c r="R50" s="10">
        <f t="shared" ref="R50:R55" si="25">D50*Q50</f>
        <v>-5.5115645016110722E-2</v>
      </c>
      <c r="S50" s="13"/>
      <c r="T50" s="3"/>
      <c r="U50" s="13"/>
    </row>
    <row r="51" spans="1:21">
      <c r="A51" s="14">
        <v>39722</v>
      </c>
      <c r="B51" s="8">
        <v>67.739999999999995</v>
      </c>
      <c r="C51" s="8">
        <f t="shared" ref="C51:C55" si="26">(B51*$D$145)+B51</f>
        <v>67.739999999999995</v>
      </c>
      <c r="D51" s="8">
        <v>-6.4</v>
      </c>
      <c r="L51" s="3"/>
      <c r="M51" s="12">
        <f t="shared" si="21"/>
        <v>4.4183831874453731E-2</v>
      </c>
      <c r="N51" s="10">
        <f t="shared" si="22"/>
        <v>-0.28277652399650388</v>
      </c>
      <c r="O51" s="11"/>
      <c r="P51" s="10"/>
      <c r="Q51" s="12">
        <f t="shared" si="24"/>
        <v>4.4183831874453731E-2</v>
      </c>
      <c r="R51" s="10">
        <f t="shared" si="25"/>
        <v>-0.28277652399650388</v>
      </c>
      <c r="S51" s="13"/>
      <c r="T51" s="3"/>
      <c r="U51" s="13"/>
    </row>
    <row r="52" spans="1:21">
      <c r="A52" s="14">
        <v>39753</v>
      </c>
      <c r="B52" s="8">
        <v>79.2</v>
      </c>
      <c r="C52" s="8">
        <f t="shared" si="26"/>
        <v>79.2</v>
      </c>
      <c r="D52" s="8">
        <v>-4.4000000000000004</v>
      </c>
      <c r="L52" s="3"/>
      <c r="M52" s="12">
        <f t="shared" si="21"/>
        <v>5.1658687399715617E-2</v>
      </c>
      <c r="N52" s="10">
        <f t="shared" si="22"/>
        <v>-0.22729822455874873</v>
      </c>
      <c r="O52" s="11"/>
      <c r="P52" s="10"/>
      <c r="Q52" s="12">
        <f t="shared" si="24"/>
        <v>5.1658687399715617E-2</v>
      </c>
      <c r="R52" s="10">
        <f t="shared" si="25"/>
        <v>-0.22729822455874873</v>
      </c>
      <c r="S52" s="13"/>
      <c r="T52" s="3"/>
      <c r="U52" s="13"/>
    </row>
    <row r="53" spans="1:21">
      <c r="A53" s="14">
        <v>39783</v>
      </c>
      <c r="B53" s="8">
        <v>156</v>
      </c>
      <c r="C53" s="8">
        <f t="shared" si="26"/>
        <v>156</v>
      </c>
      <c r="D53" s="8">
        <v>-5.4</v>
      </c>
      <c r="L53" s="3"/>
      <c r="M53" s="12">
        <f t="shared" si="21"/>
        <v>0.10175196002974288</v>
      </c>
      <c r="N53" s="10">
        <f t="shared" si="22"/>
        <v>-0.54946058416061161</v>
      </c>
      <c r="O53" s="11"/>
      <c r="P53" s="10"/>
      <c r="Q53" s="12">
        <f t="shared" si="24"/>
        <v>0.10175196002974288</v>
      </c>
      <c r="R53" s="10">
        <f t="shared" si="25"/>
        <v>-0.54946058416061161</v>
      </c>
      <c r="S53" s="11"/>
      <c r="T53" s="3"/>
      <c r="U53" s="13"/>
    </row>
    <row r="54" spans="1:21">
      <c r="A54" s="14">
        <v>39814</v>
      </c>
      <c r="B54" s="8">
        <v>144.4</v>
      </c>
      <c r="C54" s="8">
        <f t="shared" si="26"/>
        <v>144.4</v>
      </c>
      <c r="D54" s="8">
        <v>-4.5</v>
      </c>
      <c r="L54" s="3"/>
      <c r="M54" s="12">
        <f t="shared" si="21"/>
        <v>9.4185788642915838E-2</v>
      </c>
      <c r="N54" s="10">
        <f t="shared" si="22"/>
        <v>-0.42383604889312126</v>
      </c>
      <c r="O54" s="11"/>
      <c r="P54" s="10"/>
      <c r="Q54" s="12">
        <f t="shared" si="24"/>
        <v>9.4185788642915838E-2</v>
      </c>
      <c r="R54" s="10">
        <f t="shared" si="25"/>
        <v>-0.42383604889312126</v>
      </c>
      <c r="S54" s="11"/>
      <c r="T54" s="3"/>
      <c r="U54" s="13"/>
    </row>
    <row r="55" spans="1:21">
      <c r="A55" s="14">
        <v>39845</v>
      </c>
      <c r="B55" s="8">
        <v>189.6</v>
      </c>
      <c r="C55" s="8">
        <f t="shared" si="26"/>
        <v>189.6</v>
      </c>
      <c r="D55" s="8">
        <v>-4.7</v>
      </c>
      <c r="I55" s="5"/>
      <c r="L55" s="3"/>
      <c r="M55" s="12">
        <f t="shared" si="21"/>
        <v>0.1236677668053798</v>
      </c>
      <c r="N55" s="10">
        <f t="shared" si="22"/>
        <v>-0.58123850398528509</v>
      </c>
      <c r="O55" s="11"/>
      <c r="P55" s="10"/>
      <c r="Q55" s="12">
        <f t="shared" si="24"/>
        <v>0.1236677668053798</v>
      </c>
      <c r="R55" s="10">
        <f t="shared" si="25"/>
        <v>-0.58123850398528509</v>
      </c>
      <c r="S55" s="11"/>
      <c r="T55" s="3"/>
      <c r="U55" s="13"/>
    </row>
    <row r="56" spans="1:21">
      <c r="A56" s="14">
        <v>39873</v>
      </c>
      <c r="B56" s="8">
        <v>217.4</v>
      </c>
      <c r="C56" s="8">
        <f>(B56*$D$146)+B56</f>
        <v>217.4</v>
      </c>
      <c r="D56" s="8">
        <v>-4.9000000000000004</v>
      </c>
      <c r="E56" s="3">
        <f>B56/SUM($B$56:$B$58)</f>
        <v>0.42896606156274669</v>
      </c>
      <c r="F56" s="10">
        <f>SUM((D56*E56)+(D57*E57)+(D58*E58))</f>
        <v>-4.3979479084451469</v>
      </c>
      <c r="G56" s="10">
        <f>SUM(C56:C58)</f>
        <v>506.79999999999995</v>
      </c>
      <c r="H56" s="13">
        <f>SUM(((C56-B56)+(C57-B57)+(C58-B58))*J3)+F56</f>
        <v>-4.3979479084451469</v>
      </c>
      <c r="I56" s="29"/>
      <c r="L56" s="3"/>
      <c r="M56" s="12">
        <f t="shared" si="21"/>
        <v>0.14180048788760322</v>
      </c>
      <c r="N56" s="10">
        <f t="shared" si="22"/>
        <v>-0.69482239064925577</v>
      </c>
      <c r="O56" s="11"/>
      <c r="P56" s="10" t="s">
        <v>25</v>
      </c>
      <c r="Q56" s="12">
        <f>G56/P58</f>
        <v>0.33056341886585694</v>
      </c>
      <c r="R56" s="10">
        <f>Q56*H56</f>
        <v>-1.4538006966095725</v>
      </c>
      <c r="S56" s="11"/>
      <c r="T56" s="3"/>
      <c r="U56" s="13"/>
    </row>
    <row r="57" spans="1:21">
      <c r="A57" s="14">
        <v>39904</v>
      </c>
      <c r="B57" s="8">
        <v>101</v>
      </c>
      <c r="C57" s="8">
        <f>(B57*$D$146)+B57</f>
        <v>101</v>
      </c>
      <c r="D57" s="8">
        <v>-3.5</v>
      </c>
      <c r="E57" s="3">
        <f>B57/SUM($B$56:$B$58)</f>
        <v>0.19928966061562747</v>
      </c>
      <c r="F57" s="13"/>
      <c r="L57" s="3"/>
      <c r="M57" s="12">
        <f t="shared" si="21"/>
        <v>6.587787155771814E-2</v>
      </c>
      <c r="N57" s="10">
        <f t="shared" si="22"/>
        <v>-0.2305725504520135</v>
      </c>
      <c r="O57" s="11"/>
      <c r="P57" s="10"/>
      <c r="Q57" s="12"/>
      <c r="R57" s="10"/>
      <c r="S57" s="11"/>
      <c r="T57" s="3"/>
      <c r="U57" s="13"/>
    </row>
    <row r="58" spans="1:21">
      <c r="A58" s="14">
        <v>39934</v>
      </c>
      <c r="B58" s="8">
        <v>188.4</v>
      </c>
      <c r="C58" s="8">
        <f>(B58*$D$146)+B58</f>
        <v>188.4</v>
      </c>
      <c r="D58" s="8">
        <v>-4.3</v>
      </c>
      <c r="E58" s="3">
        <f>B58/SUM($B$56:$B$58)</f>
        <v>0.37174427782162595</v>
      </c>
      <c r="F58" s="13"/>
      <c r="L58" s="3">
        <f>SUM(B47:B58)</f>
        <v>1533.14</v>
      </c>
      <c r="M58" s="12">
        <f t="shared" si="21"/>
        <v>0.12288505942053563</v>
      </c>
      <c r="N58" s="10">
        <f t="shared" si="22"/>
        <v>-0.52840575550830315</v>
      </c>
      <c r="O58" s="11">
        <f>SUM(N47:N58)</f>
        <v>-4.7325919355049111</v>
      </c>
      <c r="P58" s="10">
        <f>SUM(C47:C58)</f>
        <v>1533.14</v>
      </c>
      <c r="Q58" s="12"/>
      <c r="R58" s="10"/>
      <c r="S58" s="11">
        <f>SUM(R47:R58)</f>
        <v>-4.7325919355049111</v>
      </c>
      <c r="T58" s="3"/>
      <c r="U58" s="13">
        <f>S58-O58</f>
        <v>0</v>
      </c>
    </row>
    <row r="59" spans="1:21">
      <c r="A59" s="30"/>
      <c r="B59" s="8"/>
      <c r="C59" s="8"/>
      <c r="D59" s="8"/>
      <c r="L59" s="3"/>
      <c r="M59" s="12"/>
      <c r="N59" s="10"/>
      <c r="O59" s="11"/>
      <c r="P59" s="10"/>
      <c r="Q59" s="10"/>
      <c r="R59" s="10"/>
      <c r="S59" s="11"/>
      <c r="T59" s="3"/>
      <c r="U59" s="13"/>
    </row>
    <row r="60" spans="1:21">
      <c r="L60" s="3"/>
      <c r="N60" s="10"/>
      <c r="O60" s="13"/>
      <c r="P60" s="10"/>
      <c r="Q60" s="10"/>
      <c r="R60" s="10"/>
      <c r="S60" s="11"/>
      <c r="T60" s="3"/>
      <c r="U60" s="13"/>
    </row>
    <row r="61" spans="1:21">
      <c r="L61" s="3"/>
      <c r="N61" s="10"/>
      <c r="O61" s="13"/>
      <c r="P61" s="10"/>
      <c r="Q61" s="10"/>
      <c r="R61" s="10"/>
      <c r="S61" s="11"/>
      <c r="T61" s="3"/>
      <c r="U61" s="13"/>
    </row>
    <row r="62" spans="1:21">
      <c r="A62" s="7">
        <v>39965</v>
      </c>
      <c r="B62" s="8">
        <v>37.799999999999997</v>
      </c>
      <c r="C62" s="8">
        <f>(B62*$D$146)+B62</f>
        <v>37.799999999999997</v>
      </c>
      <c r="D62" s="8">
        <v>-3.2</v>
      </c>
      <c r="E62" s="3">
        <f>B62/SUM($B$62:$B$64)</f>
        <v>0.10638896707008161</v>
      </c>
      <c r="F62" s="13">
        <f>SUM((D62*E62)+(D63*E63)+(D64*E64))</f>
        <v>-3.6964255558682799</v>
      </c>
      <c r="G62" s="10">
        <f>SUM(C62:C64)</f>
        <v>355.3</v>
      </c>
      <c r="H62" s="13">
        <f>SUM(((C62-B62)+(C63-B63)+(C64-B64))*I3)+F62</f>
        <v>-3.6964255558682799</v>
      </c>
      <c r="L62" s="3"/>
      <c r="M62" s="9">
        <f t="shared" ref="M62:M73" si="27">B62/$L$73</f>
        <v>2.3411371237458192E-2</v>
      </c>
      <c r="N62" s="10">
        <f t="shared" ref="N62:N73" si="28">D62*M62</f>
        <v>-7.4916387959866215E-2</v>
      </c>
      <c r="O62" s="11"/>
      <c r="P62" s="10"/>
      <c r="Q62" s="12"/>
      <c r="R62" s="10"/>
      <c r="S62" s="11"/>
      <c r="T62" s="3"/>
      <c r="U62" s="13"/>
    </row>
    <row r="63" spans="1:21">
      <c r="A63" s="7">
        <v>39995</v>
      </c>
      <c r="B63" s="8">
        <v>156.80000000000001</v>
      </c>
      <c r="C63" s="8">
        <f t="shared" ref="C63:C64" si="29">(B63*$D$146)+B63</f>
        <v>156.80000000000001</v>
      </c>
      <c r="D63" s="8">
        <v>-3.3</v>
      </c>
      <c r="E63" s="3">
        <f t="shared" ref="E63:E64" si="30">B63/SUM($B$62:$B$64)</f>
        <v>0.44131719673515341</v>
      </c>
      <c r="L63" s="3"/>
      <c r="M63" s="9">
        <f t="shared" si="27"/>
        <v>9.7113836244271043E-2</v>
      </c>
      <c r="N63" s="10">
        <f t="shared" si="28"/>
        <v>-0.32047565960609442</v>
      </c>
      <c r="O63" s="11"/>
      <c r="P63" s="10"/>
      <c r="Q63" s="12"/>
      <c r="R63" s="10"/>
      <c r="S63" s="11"/>
      <c r="T63" s="3"/>
      <c r="U63" s="13"/>
    </row>
    <row r="64" spans="1:21">
      <c r="A64" s="7">
        <v>40026</v>
      </c>
      <c r="B64" s="8">
        <v>160.69999999999999</v>
      </c>
      <c r="C64" s="8">
        <f t="shared" si="29"/>
        <v>160.69999999999999</v>
      </c>
      <c r="D64" s="8">
        <v>-4.2</v>
      </c>
      <c r="E64" s="3">
        <f t="shared" si="30"/>
        <v>0.45229383619476493</v>
      </c>
      <c r="L64" s="3"/>
      <c r="M64" s="9">
        <f t="shared" si="27"/>
        <v>9.9529295181469093E-2</v>
      </c>
      <c r="N64" s="10">
        <f t="shared" si="28"/>
        <v>-0.4180230397621702</v>
      </c>
      <c r="O64" s="11"/>
      <c r="P64" s="10" t="s">
        <v>26</v>
      </c>
      <c r="Q64" s="12">
        <f>G62/P73</f>
        <v>0.22005450266319834</v>
      </c>
      <c r="R64" s="10">
        <f>Q64*H62</f>
        <v>-0.81341508732813084</v>
      </c>
      <c r="S64" s="13"/>
      <c r="T64" s="3"/>
      <c r="U64" s="13"/>
    </row>
    <row r="65" spans="1:21">
      <c r="A65" s="7">
        <v>40057</v>
      </c>
      <c r="B65" s="8">
        <v>202.5</v>
      </c>
      <c r="C65" s="8">
        <f>(B65*$D$145)+B65</f>
        <v>202.5</v>
      </c>
      <c r="D65" s="8">
        <v>-6.3</v>
      </c>
      <c r="E65" s="3">
        <f>SUM(E62:E64)</f>
        <v>0.99999999999999989</v>
      </c>
      <c r="L65" s="3"/>
      <c r="M65" s="9">
        <f t="shared" si="27"/>
        <v>0.1254180602006689</v>
      </c>
      <c r="N65" s="10">
        <f t="shared" si="28"/>
        <v>-0.79013377926421402</v>
      </c>
      <c r="O65" s="11"/>
      <c r="P65" s="10"/>
      <c r="Q65" s="12">
        <f t="shared" ref="Q65:Q70" si="31">C65/$P$73</f>
        <v>0.1254180602006689</v>
      </c>
      <c r="R65" s="10">
        <f t="shared" ref="R65:R70" si="32">D65*Q65</f>
        <v>-0.79013377926421402</v>
      </c>
      <c r="S65" s="13"/>
      <c r="T65" s="3"/>
      <c r="U65" s="13"/>
    </row>
    <row r="66" spans="1:21">
      <c r="A66" s="7">
        <v>40087</v>
      </c>
      <c r="B66" s="8">
        <v>177</v>
      </c>
      <c r="C66" s="8">
        <f t="shared" ref="C66:C70" si="33">(B66*$D$145)+B66</f>
        <v>177</v>
      </c>
      <c r="D66" s="8">
        <v>-4.5</v>
      </c>
      <c r="L66" s="3"/>
      <c r="M66" s="9">
        <f t="shared" si="27"/>
        <v>0.10962467484206616</v>
      </c>
      <c r="N66" s="10">
        <f t="shared" si="28"/>
        <v>-0.49331103678929772</v>
      </c>
      <c r="O66" s="11"/>
      <c r="P66" s="10"/>
      <c r="Q66" s="12">
        <f t="shared" si="31"/>
        <v>0.10962467484206616</v>
      </c>
      <c r="R66" s="10">
        <f t="shared" si="32"/>
        <v>-0.49331103678929772</v>
      </c>
      <c r="S66" s="13"/>
      <c r="T66" s="3"/>
      <c r="U66" s="13"/>
    </row>
    <row r="67" spans="1:21">
      <c r="A67" s="7">
        <v>40118</v>
      </c>
      <c r="B67" s="8">
        <v>112.8</v>
      </c>
      <c r="C67" s="8">
        <f t="shared" si="33"/>
        <v>112.8</v>
      </c>
      <c r="D67" s="8">
        <v>-11.4</v>
      </c>
      <c r="L67" s="3"/>
      <c r="M67" s="9">
        <f t="shared" si="27"/>
        <v>6.9862504645113344E-2</v>
      </c>
      <c r="N67" s="10">
        <f t="shared" si="28"/>
        <v>-0.79643255295429216</v>
      </c>
      <c r="O67" s="11"/>
      <c r="P67" s="10"/>
      <c r="Q67" s="12">
        <f t="shared" si="31"/>
        <v>6.9862504645113344E-2</v>
      </c>
      <c r="R67" s="10">
        <f t="shared" si="32"/>
        <v>-0.79643255295429216</v>
      </c>
      <c r="S67" s="13"/>
      <c r="T67" s="3"/>
      <c r="U67" s="13"/>
    </row>
    <row r="68" spans="1:21">
      <c r="A68" s="7">
        <v>40148</v>
      </c>
      <c r="B68" s="8">
        <v>165.8</v>
      </c>
      <c r="C68" s="8">
        <f t="shared" si="33"/>
        <v>165.8</v>
      </c>
      <c r="D68" s="8">
        <v>-8.1</v>
      </c>
      <c r="L68" s="3"/>
      <c r="M68" s="9">
        <f t="shared" si="27"/>
        <v>0.10268797225318965</v>
      </c>
      <c r="N68" s="10">
        <f t="shared" si="28"/>
        <v>-0.83177257525083614</v>
      </c>
      <c r="O68" s="11"/>
      <c r="P68" s="10"/>
      <c r="Q68" s="12">
        <f t="shared" si="31"/>
        <v>0.10268797225318965</v>
      </c>
      <c r="R68" s="10">
        <f t="shared" si="32"/>
        <v>-0.83177257525083614</v>
      </c>
      <c r="S68" s="11"/>
      <c r="T68" s="3"/>
      <c r="U68" s="13"/>
    </row>
    <row r="69" spans="1:21">
      <c r="A69" s="7">
        <v>40179</v>
      </c>
      <c r="B69" s="8">
        <v>119</v>
      </c>
      <c r="C69" s="8">
        <f t="shared" si="33"/>
        <v>119</v>
      </c>
      <c r="D69" s="8">
        <v>-5.9</v>
      </c>
      <c r="L69" s="3"/>
      <c r="M69" s="9">
        <f t="shared" si="27"/>
        <v>7.3702465006812837E-2</v>
      </c>
      <c r="N69" s="10">
        <f t="shared" si="28"/>
        <v>-0.43484454354019575</v>
      </c>
      <c r="O69" s="11"/>
      <c r="P69" s="10"/>
      <c r="Q69" s="12">
        <f t="shared" si="31"/>
        <v>7.3702465006812837E-2</v>
      </c>
      <c r="R69" s="10">
        <f t="shared" si="32"/>
        <v>-0.43484454354019575</v>
      </c>
      <c r="S69" s="11"/>
      <c r="T69" s="3"/>
      <c r="U69" s="13"/>
    </row>
    <row r="70" spans="1:21">
      <c r="A70" s="7">
        <v>40210</v>
      </c>
      <c r="B70" s="8">
        <v>84.2</v>
      </c>
      <c r="C70" s="8">
        <f t="shared" si="33"/>
        <v>84.2</v>
      </c>
      <c r="D70" s="8">
        <v>-8.8000000000000007</v>
      </c>
      <c r="I70" s="5"/>
      <c r="L70" s="3"/>
      <c r="M70" s="9">
        <f t="shared" si="27"/>
        <v>5.2149139105660852E-2</v>
      </c>
      <c r="N70" s="10">
        <f t="shared" si="28"/>
        <v>-0.45891242412981553</v>
      </c>
      <c r="O70" s="11"/>
      <c r="P70" s="10"/>
      <c r="Q70" s="12">
        <f t="shared" si="31"/>
        <v>5.2149139105660852E-2</v>
      </c>
      <c r="R70" s="10">
        <f t="shared" si="32"/>
        <v>-0.45891242412981553</v>
      </c>
      <c r="S70" s="11"/>
      <c r="T70" s="3"/>
      <c r="U70" s="13"/>
    </row>
    <row r="71" spans="1:21">
      <c r="A71" s="7">
        <v>40238</v>
      </c>
      <c r="B71" s="8">
        <v>144</v>
      </c>
      <c r="C71" s="8">
        <f>(B71*$D$146)+B71</f>
        <v>144</v>
      </c>
      <c r="D71" s="8">
        <v>-6.9</v>
      </c>
      <c r="E71" s="3">
        <f>B71/SUM($B$71:$B$73)</f>
        <v>0.36180904522613067</v>
      </c>
      <c r="F71" s="10">
        <f>SUM((D71*E71)+(D72*E72)+(D73*E73))</f>
        <v>-5.2670854271356786</v>
      </c>
      <c r="G71" s="10">
        <f>SUM(C71:C73)</f>
        <v>398</v>
      </c>
      <c r="H71" s="13">
        <f>SUM(((C71-B71)+(C72-B72)+(C73-B73))*J3)+F71</f>
        <v>-5.2670854271356786</v>
      </c>
      <c r="I71" s="29"/>
      <c r="L71" s="3"/>
      <c r="M71" s="9">
        <f t="shared" si="27"/>
        <v>8.9186176142697887E-2</v>
      </c>
      <c r="N71" s="10">
        <f t="shared" si="28"/>
        <v>-0.61538461538461542</v>
      </c>
      <c r="O71" s="11"/>
      <c r="P71" s="10" t="s">
        <v>25</v>
      </c>
      <c r="Q71" s="12">
        <f>G71/P73</f>
        <v>0.24650068128329</v>
      </c>
      <c r="R71" s="10">
        <f>Q71*H71</f>
        <v>-1.2983401461662334</v>
      </c>
      <c r="S71" s="11"/>
      <c r="T71" s="3"/>
      <c r="U71" s="13"/>
    </row>
    <row r="72" spans="1:21">
      <c r="A72" s="7">
        <v>40269</v>
      </c>
      <c r="B72" s="8">
        <v>80.599999999999994</v>
      </c>
      <c r="C72" s="8">
        <f>(B72*$D$146)+B72</f>
        <v>80.599999999999994</v>
      </c>
      <c r="D72" s="8">
        <v>-4</v>
      </c>
      <c r="E72" s="3">
        <f>B72/SUM($B$71:$B$73)</f>
        <v>0.20251256281407035</v>
      </c>
      <c r="F72" s="13"/>
      <c r="L72" s="3"/>
      <c r="M72" s="9">
        <f t="shared" si="27"/>
        <v>4.9919484702093397E-2</v>
      </c>
      <c r="N72" s="10">
        <f t="shared" si="28"/>
        <v>-0.19967793880837359</v>
      </c>
      <c r="O72" s="11"/>
      <c r="P72" s="10"/>
      <c r="Q72" s="12"/>
      <c r="R72" s="10"/>
      <c r="S72" s="11"/>
      <c r="T72" s="3"/>
      <c r="U72" s="13"/>
    </row>
    <row r="73" spans="1:21">
      <c r="A73" s="7">
        <v>40299</v>
      </c>
      <c r="B73" s="8">
        <v>173.4</v>
      </c>
      <c r="C73" s="8">
        <f>(B73*$D$146)+B73</f>
        <v>173.4</v>
      </c>
      <c r="D73" s="8">
        <v>-4.5</v>
      </c>
      <c r="E73" s="3">
        <f>B73/SUM($B$71:$B$73)</f>
        <v>0.43567839195979902</v>
      </c>
      <c r="F73" s="13"/>
      <c r="L73" s="3">
        <f>SUM(B62:B73)</f>
        <v>1614.6</v>
      </c>
      <c r="M73" s="9">
        <f t="shared" si="27"/>
        <v>0.1073950204384987</v>
      </c>
      <c r="N73" s="10">
        <f t="shared" si="28"/>
        <v>-0.48327759197324416</v>
      </c>
      <c r="O73" s="11">
        <f>SUM(N62:N73)</f>
        <v>-5.9171621454230152</v>
      </c>
      <c r="P73" s="10">
        <f>SUM(C62:C73)</f>
        <v>1614.6</v>
      </c>
      <c r="Q73" s="12"/>
      <c r="R73" s="10"/>
      <c r="S73" s="11">
        <f>SUM(R62:R73)</f>
        <v>-5.9171621454230161</v>
      </c>
      <c r="T73" s="3"/>
      <c r="U73" s="13">
        <f>S73-O73</f>
        <v>0</v>
      </c>
    </row>
    <row r="74" spans="1:21">
      <c r="L74" s="3"/>
      <c r="N74" s="10"/>
      <c r="O74" s="13"/>
      <c r="P74" s="10"/>
      <c r="Q74" s="10"/>
      <c r="R74" s="10"/>
      <c r="S74" s="11"/>
      <c r="T74" s="3"/>
      <c r="U74" s="13"/>
    </row>
    <row r="75" spans="1:21">
      <c r="L75" s="3"/>
      <c r="N75" s="10"/>
      <c r="O75" s="13"/>
      <c r="P75" s="10"/>
      <c r="Q75" s="10"/>
      <c r="R75" s="10"/>
      <c r="S75" s="11"/>
      <c r="T75" s="3"/>
      <c r="U75" s="13"/>
    </row>
    <row r="76" spans="1:21">
      <c r="A76" s="14">
        <v>40330</v>
      </c>
      <c r="B76" s="8">
        <v>150.4</v>
      </c>
      <c r="C76" s="8">
        <f>(B76*$D$146)+B76</f>
        <v>150.4</v>
      </c>
      <c r="D76" s="8">
        <v>-3.6</v>
      </c>
      <c r="E76" s="3">
        <f>B76/SUM($B$76:$B$78)</f>
        <v>0.36504854368932038</v>
      </c>
      <c r="F76" s="13">
        <f>SUM((D76*E76)+(D77*E77)+(D78*E78))</f>
        <v>-4.8337864077669899</v>
      </c>
      <c r="G76" s="10">
        <f>SUM(C76:C78)</f>
        <v>412</v>
      </c>
      <c r="H76" s="13">
        <f>SUM(((C76-B76)+(C77-B77)+(C78-B78))*I3)+F76</f>
        <v>-4.8337864077669899</v>
      </c>
      <c r="L76" s="3"/>
      <c r="M76" s="12">
        <f t="shared" ref="M76:M87" si="34">B76/$L$87</f>
        <v>0.11539051710909927</v>
      </c>
      <c r="N76" s="10">
        <f t="shared" ref="N76:N87" si="35">D76*M76</f>
        <v>-0.41540586159275739</v>
      </c>
      <c r="O76" s="11"/>
      <c r="P76" s="10"/>
      <c r="Q76" s="12"/>
      <c r="R76" s="10"/>
      <c r="S76" s="11"/>
      <c r="T76" s="3"/>
      <c r="U76" s="13"/>
    </row>
    <row r="77" spans="1:21">
      <c r="A77" s="14">
        <v>40360</v>
      </c>
      <c r="B77" s="8">
        <v>149.4</v>
      </c>
      <c r="C77" s="8">
        <f t="shared" ref="C77:C78" si="36">(B77*$D$146)+B77</f>
        <v>149.4</v>
      </c>
      <c r="D77" s="8">
        <v>-5.2</v>
      </c>
      <c r="E77" s="3">
        <f t="shared" ref="E77:E78" si="37">B77/SUM($B$76:$B$78)</f>
        <v>0.36262135922330097</v>
      </c>
      <c r="L77" s="3"/>
      <c r="M77" s="12">
        <f t="shared" si="34"/>
        <v>0.11462329292619303</v>
      </c>
      <c r="N77" s="10">
        <f t="shared" si="35"/>
        <v>-0.59604112321620373</v>
      </c>
      <c r="O77" s="11"/>
      <c r="P77" s="10"/>
      <c r="Q77" s="12"/>
      <c r="R77" s="10"/>
      <c r="S77" s="11"/>
      <c r="T77" s="3"/>
      <c r="U77" s="13"/>
    </row>
    <row r="78" spans="1:21">
      <c r="A78" s="14">
        <v>40391</v>
      </c>
      <c r="B78" s="8">
        <v>112.2</v>
      </c>
      <c r="C78" s="8">
        <f t="shared" si="36"/>
        <v>112.2</v>
      </c>
      <c r="D78" s="8">
        <v>-6</v>
      </c>
      <c r="E78" s="3">
        <f t="shared" si="37"/>
        <v>0.27233009708737865</v>
      </c>
      <c r="L78" s="3"/>
      <c r="M78" s="12">
        <f t="shared" si="34"/>
        <v>8.6082553322080702E-2</v>
      </c>
      <c r="N78" s="10">
        <f t="shared" si="35"/>
        <v>-0.51649531993248421</v>
      </c>
      <c r="O78" s="11"/>
      <c r="P78" s="10"/>
      <c r="Q78" s="12">
        <f>G76/P87</f>
        <v>0.31609636335737301</v>
      </c>
      <c r="R78" s="10">
        <f>Q78*H76</f>
        <v>-1.5279423047414453</v>
      </c>
      <c r="S78" s="11"/>
      <c r="T78" s="3"/>
      <c r="U78" s="13"/>
    </row>
    <row r="79" spans="1:21">
      <c r="A79" s="14">
        <v>40422</v>
      </c>
      <c r="B79" s="8">
        <v>38.799999999999997</v>
      </c>
      <c r="C79" s="8">
        <f>(B79*$D$145)+B79</f>
        <v>38.799999999999997</v>
      </c>
      <c r="D79" s="8">
        <v>-6</v>
      </c>
      <c r="E79" s="3">
        <f>SUM(E76:E78)</f>
        <v>1</v>
      </c>
      <c r="L79" s="3"/>
      <c r="M79" s="12">
        <f t="shared" si="34"/>
        <v>2.9768298296762311E-2</v>
      </c>
      <c r="N79" s="10">
        <f t="shared" si="35"/>
        <v>-0.17860978978057387</v>
      </c>
      <c r="O79" s="11"/>
      <c r="P79" s="10"/>
      <c r="Q79" s="12">
        <f t="shared" ref="Q79:Q84" si="38">C79/$P$87</f>
        <v>2.9768298296762311E-2</v>
      </c>
      <c r="R79" s="10">
        <f t="shared" ref="R79:R84" si="39">D79*Q79</f>
        <v>-0.17860978978057387</v>
      </c>
      <c r="S79" s="13"/>
      <c r="T79" s="3"/>
      <c r="U79" s="13"/>
    </row>
    <row r="80" spans="1:21">
      <c r="A80" s="14">
        <v>40452</v>
      </c>
      <c r="B80" s="8">
        <v>52.4</v>
      </c>
      <c r="C80" s="8">
        <f t="shared" ref="C80:C84" si="40">(B80*$D$145)+B80</f>
        <v>52.4</v>
      </c>
      <c r="D80" s="8">
        <v>-6</v>
      </c>
      <c r="L80" s="3"/>
      <c r="M80" s="12">
        <f t="shared" si="34"/>
        <v>4.0202547184287243E-2</v>
      </c>
      <c r="N80" s="10">
        <f t="shared" si="35"/>
        <v>-0.24121528310572346</v>
      </c>
      <c r="O80" s="11"/>
      <c r="P80" s="10"/>
      <c r="Q80" s="12">
        <f t="shared" si="38"/>
        <v>4.0202547184287243E-2</v>
      </c>
      <c r="R80" s="10">
        <f t="shared" si="39"/>
        <v>-0.24121528310572346</v>
      </c>
      <c r="S80" s="13"/>
      <c r="T80" s="3"/>
      <c r="U80" s="13"/>
    </row>
    <row r="81" spans="1:21">
      <c r="A81" s="14">
        <v>40483</v>
      </c>
      <c r="B81" s="8">
        <v>160.80000000000001</v>
      </c>
      <c r="C81" s="8">
        <f t="shared" si="40"/>
        <v>160.80000000000001</v>
      </c>
      <c r="D81" s="8">
        <v>-5.0999999999999996</v>
      </c>
      <c r="L81" s="3"/>
      <c r="M81" s="12">
        <f t="shared" si="34"/>
        <v>0.12336964861132423</v>
      </c>
      <c r="N81" s="10">
        <f t="shared" si="35"/>
        <v>-0.62918520791775345</v>
      </c>
      <c r="O81" s="11"/>
      <c r="P81" s="10"/>
      <c r="Q81" s="12">
        <f t="shared" si="38"/>
        <v>0.12336964861132423</v>
      </c>
      <c r="R81" s="10">
        <f t="shared" si="39"/>
        <v>-0.62918520791775345</v>
      </c>
      <c r="S81" s="13"/>
      <c r="T81" s="3"/>
      <c r="U81" s="13"/>
    </row>
    <row r="82" spans="1:21">
      <c r="A82" s="14">
        <v>40513</v>
      </c>
      <c r="B82" s="8">
        <v>28.8</v>
      </c>
      <c r="C82" s="8">
        <f t="shared" si="40"/>
        <v>28.8</v>
      </c>
      <c r="D82" s="8">
        <v>-5.9</v>
      </c>
      <c r="L82" s="3"/>
      <c r="M82" s="12">
        <f t="shared" si="34"/>
        <v>2.2096056467699861E-2</v>
      </c>
      <c r="N82" s="10">
        <f t="shared" si="35"/>
        <v>-0.13036673315942918</v>
      </c>
      <c r="O82" s="11"/>
      <c r="P82" s="10"/>
      <c r="Q82" s="12">
        <f t="shared" si="38"/>
        <v>2.2096056467699861E-2</v>
      </c>
      <c r="R82" s="10">
        <f t="shared" si="39"/>
        <v>-0.13036673315942918</v>
      </c>
      <c r="S82" s="11"/>
      <c r="T82" s="3"/>
      <c r="U82" s="13"/>
    </row>
    <row r="83" spans="1:21">
      <c r="A83" s="14">
        <v>40544</v>
      </c>
      <c r="B83" s="8">
        <v>98.2</v>
      </c>
      <c r="C83" s="8">
        <f t="shared" si="40"/>
        <v>98.2</v>
      </c>
      <c r="D83" s="8">
        <v>-5.8</v>
      </c>
      <c r="L83" s="3"/>
      <c r="M83" s="12">
        <f t="shared" si="34"/>
        <v>7.5341414761393277E-2</v>
      </c>
      <c r="N83" s="10">
        <f t="shared" si="35"/>
        <v>-0.43698020561608097</v>
      </c>
      <c r="O83" s="11"/>
      <c r="P83" s="10"/>
      <c r="Q83" s="12">
        <f t="shared" si="38"/>
        <v>7.5341414761393277E-2</v>
      </c>
      <c r="R83" s="10">
        <f t="shared" si="39"/>
        <v>-0.43698020561608097</v>
      </c>
      <c r="S83" s="11"/>
      <c r="T83" s="3"/>
      <c r="U83" s="13"/>
    </row>
    <row r="84" spans="1:21">
      <c r="A84" s="14">
        <v>40575</v>
      </c>
      <c r="B84" s="8">
        <v>71.2</v>
      </c>
      <c r="C84" s="8">
        <f t="shared" si="40"/>
        <v>71.2</v>
      </c>
      <c r="D84" s="8">
        <v>-5.5</v>
      </c>
      <c r="I84" s="5"/>
      <c r="L84" s="3"/>
      <c r="M84" s="12">
        <f t="shared" si="34"/>
        <v>5.4626361822924657E-2</v>
      </c>
      <c r="N84" s="10">
        <f t="shared" si="35"/>
        <v>-0.3004449900260856</v>
      </c>
      <c r="O84" s="11"/>
      <c r="P84" s="10"/>
      <c r="Q84" s="12">
        <f t="shared" si="38"/>
        <v>5.4626361822924657E-2</v>
      </c>
      <c r="R84" s="10">
        <f t="shared" si="39"/>
        <v>-0.3004449900260856</v>
      </c>
      <c r="S84" s="11"/>
      <c r="T84" s="3"/>
      <c r="U84" s="13"/>
    </row>
    <row r="85" spans="1:21">
      <c r="A85" s="14">
        <v>40603</v>
      </c>
      <c r="B85" s="8">
        <v>206.2</v>
      </c>
      <c r="C85" s="8">
        <f>(B85*$D$146)+B85</f>
        <v>206.2</v>
      </c>
      <c r="D85" s="8">
        <v>-5.8</v>
      </c>
      <c r="E85" s="3">
        <f>B85/SUM($B$85:$B$87)</f>
        <v>0.4673617407071623</v>
      </c>
      <c r="F85" s="10">
        <f>SUM((D85*E85)+(D86*E86)+(D87*E87))</f>
        <v>-4.5298730734360833</v>
      </c>
      <c r="G85" s="10">
        <f>SUM(C85:C87)</f>
        <v>441.2</v>
      </c>
      <c r="H85" s="13">
        <f>SUM(((C85-B85)+(C86-B86)+(C87-B87))*J3)+F85</f>
        <v>-4.5298730734360833</v>
      </c>
      <c r="I85" s="29"/>
      <c r="L85" s="3"/>
      <c r="M85" s="12">
        <f t="shared" si="34"/>
        <v>0.15820162651526773</v>
      </c>
      <c r="N85" s="10">
        <f t="shared" si="35"/>
        <v>-0.91756943378855282</v>
      </c>
      <c r="O85" s="11"/>
      <c r="P85" s="10" t="s">
        <v>25</v>
      </c>
      <c r="Q85" s="12">
        <f>G85/P87</f>
        <v>0.33849930949823537</v>
      </c>
      <c r="R85" s="10">
        <f>Q85*H85</f>
        <v>-1.5333589074727634</v>
      </c>
      <c r="S85" s="11"/>
      <c r="T85" s="3"/>
      <c r="U85" s="13"/>
    </row>
    <row r="86" spans="1:21">
      <c r="A86" s="14">
        <v>40634</v>
      </c>
      <c r="B86" s="8">
        <v>198.8</v>
      </c>
      <c r="C86" s="8">
        <f>(B86*$D$146)+B86</f>
        <v>198.8</v>
      </c>
      <c r="D86" s="8">
        <v>-3.4</v>
      </c>
      <c r="E86" s="3">
        <f>B86/SUM($B$85:$B$87)</f>
        <v>0.45058930190389851</v>
      </c>
      <c r="F86" s="13"/>
      <c r="L86" s="3"/>
      <c r="M86" s="12">
        <f t="shared" si="34"/>
        <v>0.15252416756176154</v>
      </c>
      <c r="N86" s="10">
        <f t="shared" si="35"/>
        <v>-0.51858216970998927</v>
      </c>
      <c r="O86" s="11"/>
      <c r="P86" s="10"/>
      <c r="Q86" s="12"/>
      <c r="R86" s="10"/>
      <c r="S86" s="11"/>
      <c r="T86" s="3"/>
      <c r="U86" s="13"/>
    </row>
    <row r="87" spans="1:21">
      <c r="A87" s="14">
        <v>40664</v>
      </c>
      <c r="B87" s="8">
        <v>36.200000000000003</v>
      </c>
      <c r="C87" s="8">
        <f>(B87*$D$146)+B87</f>
        <v>36.200000000000003</v>
      </c>
      <c r="D87" s="8">
        <v>-3.5</v>
      </c>
      <c r="E87" s="3">
        <f>B87/SUM($B$85:$B$87)</f>
        <v>8.2048957388939261E-2</v>
      </c>
      <c r="F87" s="13"/>
      <c r="L87" s="3">
        <f>SUM(B76:B87)</f>
        <v>1303.4000000000001</v>
      </c>
      <c r="M87" s="12">
        <f t="shared" si="34"/>
        <v>2.7773515421206076E-2</v>
      </c>
      <c r="N87" s="10">
        <f t="shared" si="35"/>
        <v>-9.7207303974221268E-2</v>
      </c>
      <c r="O87" s="11">
        <f>SUM(N76:N87)</f>
        <v>-4.9781034218198554</v>
      </c>
      <c r="P87" s="10">
        <f>SUM(C76:C87)</f>
        <v>1303.4000000000001</v>
      </c>
      <c r="Q87" s="12"/>
      <c r="R87" s="10"/>
      <c r="S87" s="11">
        <f>SUM(R76:R87)</f>
        <v>-4.9781034218198554</v>
      </c>
      <c r="T87" s="3"/>
      <c r="U87" s="13">
        <f>S87-O87</f>
        <v>0</v>
      </c>
    </row>
    <row r="88" spans="1:21">
      <c r="L88" s="3"/>
      <c r="N88" s="10"/>
      <c r="O88" s="13"/>
      <c r="P88" s="10"/>
      <c r="Q88" s="10"/>
      <c r="R88" s="10"/>
      <c r="S88" s="11"/>
      <c r="T88" s="3"/>
      <c r="U88" s="13"/>
    </row>
    <row r="89" spans="1:21">
      <c r="L89" s="3"/>
      <c r="N89" s="10"/>
      <c r="O89" s="13"/>
      <c r="P89" s="10"/>
      <c r="Q89" s="10"/>
      <c r="R89" s="10"/>
      <c r="S89" s="11"/>
      <c r="T89" s="3"/>
      <c r="U89" s="13"/>
    </row>
    <row r="90" spans="1:21">
      <c r="A90" s="7">
        <v>40695</v>
      </c>
      <c r="B90" s="8">
        <v>22.8</v>
      </c>
      <c r="C90" s="8">
        <f>(B90*$D$146)+B90</f>
        <v>22.8</v>
      </c>
      <c r="D90" s="8">
        <v>-5.0999999999999996</v>
      </c>
      <c r="E90" s="3">
        <f>B90/SUM($B$90:$B$92)</f>
        <v>0.12823397075365578</v>
      </c>
      <c r="F90" s="13">
        <f>SUM((D90*E90)+(D91*E91)+(D92*E92))</f>
        <v>-1.6757030371203598</v>
      </c>
      <c r="G90" s="10">
        <f>SUM(C90:C92)</f>
        <v>177.8</v>
      </c>
      <c r="H90" s="13">
        <f>SUM(((C90-B90)+(C91-B91)+(C92-B92))*I3)+F90</f>
        <v>-1.6757030371203598</v>
      </c>
      <c r="L90" s="3"/>
      <c r="M90" s="9">
        <f t="shared" ref="M90:M101" si="41">B90/$L$101</f>
        <v>1.7208845950637788E-2</v>
      </c>
      <c r="N90" s="10">
        <f t="shared" ref="N90:N101" si="42">D90*M90</f>
        <v>-8.776511434825271E-2</v>
      </c>
      <c r="O90" s="11"/>
      <c r="P90" s="10"/>
      <c r="Q90" s="12"/>
      <c r="R90" s="10"/>
      <c r="S90" s="11"/>
      <c r="T90" s="3"/>
      <c r="U90" s="13"/>
    </row>
    <row r="91" spans="1:21">
      <c r="A91" s="7">
        <v>40725</v>
      </c>
      <c r="B91" s="8">
        <v>130.19999999999999</v>
      </c>
      <c r="C91" s="8">
        <f t="shared" ref="C91:C92" si="43">(B91*$D$146)+B91</f>
        <v>130.19999999999999</v>
      </c>
      <c r="D91" s="8">
        <v>-1.3</v>
      </c>
      <c r="E91" s="3">
        <f t="shared" ref="E91:E92" si="44">B91/SUM($B$90:$B$92)</f>
        <v>0.73228346456692905</v>
      </c>
      <c r="L91" s="3"/>
      <c r="M91" s="9">
        <f t="shared" si="41"/>
        <v>9.8271567665484186E-2</v>
      </c>
      <c r="N91" s="10">
        <f t="shared" si="42"/>
        <v>-0.12775303796512943</v>
      </c>
      <c r="O91" s="11"/>
      <c r="P91" s="10"/>
      <c r="Q91" s="12"/>
      <c r="R91" s="10"/>
      <c r="S91" s="11"/>
      <c r="T91" s="3"/>
      <c r="U91" s="13"/>
    </row>
    <row r="92" spans="1:21">
      <c r="A92" s="7">
        <v>40756</v>
      </c>
      <c r="B92" s="8">
        <v>24.8</v>
      </c>
      <c r="C92" s="8">
        <f t="shared" si="43"/>
        <v>24.8</v>
      </c>
      <c r="D92" s="8">
        <v>-0.5</v>
      </c>
      <c r="E92" s="3">
        <f t="shared" si="44"/>
        <v>0.13948256467941506</v>
      </c>
      <c r="L92" s="3"/>
      <c r="M92" s="9">
        <f t="shared" si="41"/>
        <v>1.8718393841044609E-2</v>
      </c>
      <c r="N92" s="10">
        <f t="shared" si="42"/>
        <v>-9.3591969205223044E-3</v>
      </c>
      <c r="O92" s="11"/>
      <c r="P92" s="10"/>
      <c r="Q92" s="12">
        <f>G90/P101</f>
        <v>0.13419880745716661</v>
      </c>
      <c r="R92" s="10">
        <f>Q92*H90</f>
        <v>-0.22487734923390448</v>
      </c>
      <c r="S92" s="11"/>
      <c r="T92" s="3"/>
      <c r="U92" s="13"/>
    </row>
    <row r="93" spans="1:21">
      <c r="A93" s="7">
        <v>40787</v>
      </c>
      <c r="B93" s="8">
        <v>280.5</v>
      </c>
      <c r="C93" s="8">
        <f>(B93*$D$145)+B93</f>
        <v>280.5</v>
      </c>
      <c r="D93" s="8">
        <v>-8.9</v>
      </c>
      <c r="E93" s="3">
        <f>SUM(E90:E92)</f>
        <v>1</v>
      </c>
      <c r="L93" s="3"/>
      <c r="M93" s="9">
        <f t="shared" si="41"/>
        <v>0.21171409162955698</v>
      </c>
      <c r="N93" s="10">
        <f t="shared" si="42"/>
        <v>-1.8842554155030573</v>
      </c>
      <c r="O93" s="11"/>
      <c r="P93" s="10"/>
      <c r="Q93" s="12">
        <f t="shared" ref="Q93:Q97" si="45">C93/$P$101</f>
        <v>0.21171409162955698</v>
      </c>
      <c r="R93" s="10">
        <f t="shared" ref="R93:R98" si="46">D93*Q93</f>
        <v>-1.8842554155030573</v>
      </c>
      <c r="S93" s="13"/>
      <c r="T93" s="3"/>
      <c r="U93" s="13"/>
    </row>
    <row r="94" spans="1:21">
      <c r="A94" s="7">
        <v>40817</v>
      </c>
      <c r="B94" s="8">
        <v>10.199999999999999</v>
      </c>
      <c r="C94" s="8">
        <f t="shared" ref="C94:C98" si="47">(B94*$D$145)+B94</f>
        <v>10.199999999999999</v>
      </c>
      <c r="D94" s="8">
        <v>-4</v>
      </c>
      <c r="L94" s="3"/>
      <c r="M94" s="9">
        <f t="shared" si="41"/>
        <v>7.698694241074798E-3</v>
      </c>
      <c r="N94" s="10">
        <f t="shared" si="42"/>
        <v>-3.0794776964299192E-2</v>
      </c>
      <c r="O94" s="11"/>
      <c r="P94" s="10"/>
      <c r="Q94" s="12">
        <f t="shared" si="45"/>
        <v>7.698694241074798E-3</v>
      </c>
      <c r="R94" s="10">
        <f t="shared" si="46"/>
        <v>-3.0794776964299192E-2</v>
      </c>
      <c r="S94" s="13"/>
      <c r="T94" s="3"/>
      <c r="U94" s="13"/>
    </row>
    <row r="95" spans="1:21">
      <c r="A95" s="7">
        <v>40848</v>
      </c>
      <c r="B95" s="8">
        <v>105.8</v>
      </c>
      <c r="C95" s="8">
        <f t="shared" si="47"/>
        <v>105.8</v>
      </c>
      <c r="D95" s="8">
        <v>-4.5999999999999996</v>
      </c>
      <c r="L95" s="3"/>
      <c r="M95" s="9">
        <f t="shared" si="41"/>
        <v>7.9855083402520954E-2</v>
      </c>
      <c r="N95" s="10">
        <f t="shared" si="42"/>
        <v>-0.36733338365159635</v>
      </c>
      <c r="O95" s="11"/>
      <c r="P95" s="10"/>
      <c r="Q95" s="12">
        <f t="shared" si="45"/>
        <v>7.9855083402520954E-2</v>
      </c>
      <c r="R95" s="10">
        <f t="shared" si="46"/>
        <v>-0.36733338365159635</v>
      </c>
      <c r="S95" s="13"/>
      <c r="T95" s="3"/>
      <c r="U95" s="13"/>
    </row>
    <row r="96" spans="1:21">
      <c r="A96" s="7">
        <v>40878</v>
      </c>
      <c r="B96" s="8">
        <v>138.6</v>
      </c>
      <c r="C96" s="8">
        <f t="shared" si="47"/>
        <v>138.6</v>
      </c>
      <c r="D96" s="8">
        <v>-4.7</v>
      </c>
      <c r="L96" s="3"/>
      <c r="M96" s="9">
        <f t="shared" si="41"/>
        <v>0.10461166880519285</v>
      </c>
      <c r="N96" s="10">
        <f t="shared" si="42"/>
        <v>-0.49167484338440642</v>
      </c>
      <c r="O96" s="11"/>
      <c r="P96" s="10"/>
      <c r="Q96" s="12">
        <f t="shared" si="45"/>
        <v>0.10461166880519285</v>
      </c>
      <c r="R96" s="10">
        <f t="shared" si="46"/>
        <v>-0.49167484338440642</v>
      </c>
      <c r="S96" s="11"/>
      <c r="T96" s="3"/>
      <c r="U96" s="13"/>
    </row>
    <row r="97" spans="1:21">
      <c r="A97" s="7">
        <v>40909</v>
      </c>
      <c r="B97" s="8">
        <v>152.69999999999999</v>
      </c>
      <c r="C97" s="8">
        <f t="shared" si="47"/>
        <v>152.69999999999999</v>
      </c>
      <c r="D97" s="8">
        <v>-4.2</v>
      </c>
      <c r="L97" s="3"/>
      <c r="M97" s="9">
        <f t="shared" si="41"/>
        <v>0.11525398143256095</v>
      </c>
      <c r="N97" s="10">
        <f t="shared" si="42"/>
        <v>-0.48406672201675599</v>
      </c>
      <c r="O97" s="11"/>
      <c r="P97" s="10"/>
      <c r="Q97" s="12">
        <f t="shared" si="45"/>
        <v>0.11525398143256095</v>
      </c>
      <c r="R97" s="10">
        <f t="shared" si="46"/>
        <v>-0.48406672201675599</v>
      </c>
      <c r="S97" s="11"/>
      <c r="T97" s="3"/>
      <c r="U97" s="13"/>
    </row>
    <row r="98" spans="1:21">
      <c r="A98" s="7">
        <v>40940</v>
      </c>
      <c r="B98" s="8">
        <v>170.3</v>
      </c>
      <c r="C98" s="8">
        <f t="shared" si="47"/>
        <v>170.3</v>
      </c>
      <c r="D98" s="8">
        <v>-5.4</v>
      </c>
      <c r="I98" s="5" t="s">
        <v>22</v>
      </c>
      <c r="L98" s="3"/>
      <c r="M98" s="9">
        <f t="shared" si="41"/>
        <v>0.12853800286814102</v>
      </c>
      <c r="N98" s="10">
        <f t="shared" si="42"/>
        <v>-0.69410521548796156</v>
      </c>
      <c r="O98" s="11"/>
      <c r="P98" s="10"/>
      <c r="Q98" s="12">
        <f>C98/$P$101</f>
        <v>0.12853800286814102</v>
      </c>
      <c r="R98" s="10">
        <f t="shared" si="46"/>
        <v>-0.69410521548796156</v>
      </c>
      <c r="S98" s="11"/>
      <c r="T98" s="3"/>
      <c r="U98" s="13"/>
    </row>
    <row r="99" spans="1:21">
      <c r="A99" s="7">
        <v>40969</v>
      </c>
      <c r="B99" s="8">
        <v>123.3</v>
      </c>
      <c r="C99" s="8">
        <f>(B99*$D$146)+B99</f>
        <v>123.3</v>
      </c>
      <c r="D99" s="8">
        <v>-4.9000000000000004</v>
      </c>
      <c r="E99" s="3">
        <f>B99/SUM($B$99:$B$101)</f>
        <v>0.42664359861591694</v>
      </c>
      <c r="F99" s="10">
        <f>SUM((D99*E99)+(D100*E100)+(D101*E101))</f>
        <v>-4.5421107266435987</v>
      </c>
      <c r="G99" s="10">
        <f>SUM(C99:C101)</f>
        <v>289</v>
      </c>
      <c r="H99" s="13">
        <f>SUM(((C99-B99)+(C100-B100)+(C101-B101))*J3)+F99</f>
        <v>-4.5421107266435987</v>
      </c>
      <c r="I99" s="29">
        <v>-5.3E-3</v>
      </c>
      <c r="L99" s="3"/>
      <c r="M99" s="9">
        <f t="shared" si="41"/>
        <v>9.3063627443580654E-2</v>
      </c>
      <c r="N99" s="10">
        <f t="shared" si="42"/>
        <v>-0.45601177447354524</v>
      </c>
      <c r="O99" s="11"/>
      <c r="P99" s="10" t="s">
        <v>25</v>
      </c>
      <c r="Q99" s="12">
        <f>G99/P101</f>
        <v>0.21812967016378595</v>
      </c>
      <c r="R99" s="10">
        <f>Q99*H99</f>
        <v>-0.99076911465016237</v>
      </c>
      <c r="S99" s="11"/>
      <c r="T99" s="3"/>
      <c r="U99" s="13"/>
    </row>
    <row r="100" spans="1:21">
      <c r="A100" s="7">
        <v>41000</v>
      </c>
      <c r="B100" s="8">
        <v>15.8</v>
      </c>
      <c r="C100" s="8">
        <f>(B100*$D$146)+B100</f>
        <v>15.8</v>
      </c>
      <c r="D100" s="8">
        <v>-1.2</v>
      </c>
      <c r="E100" s="3">
        <f>B100/SUM($B$99:$B$101)</f>
        <v>5.4671280276816614E-2</v>
      </c>
      <c r="F100" s="13"/>
      <c r="L100" s="3"/>
      <c r="M100" s="9">
        <f t="shared" si="41"/>
        <v>1.1925428334213905E-2</v>
      </c>
      <c r="N100" s="10">
        <f t="shared" si="42"/>
        <v>-1.4310514001056686E-2</v>
      </c>
      <c r="O100" s="11"/>
      <c r="P100" s="10"/>
      <c r="Q100" s="12"/>
      <c r="R100" s="10"/>
      <c r="S100" s="11"/>
      <c r="T100" s="3"/>
      <c r="U100" s="13"/>
    </row>
    <row r="101" spans="1:21">
      <c r="A101" s="7">
        <v>41030</v>
      </c>
      <c r="B101" s="8">
        <v>149.9</v>
      </c>
      <c r="C101" s="8">
        <f t="shared" ref="C101" si="48">(B101*$D$146)+B101</f>
        <v>149.9</v>
      </c>
      <c r="D101" s="8">
        <v>-4.5999999999999996</v>
      </c>
      <c r="E101" s="3">
        <f>B101/SUM($B$99:$B$101)</f>
        <v>0.5186851211072665</v>
      </c>
      <c r="F101" s="13"/>
      <c r="L101" s="3">
        <f>SUM(B90:B101)</f>
        <v>1324.8999999999999</v>
      </c>
      <c r="M101" s="9">
        <f t="shared" si="41"/>
        <v>0.11314061438599141</v>
      </c>
      <c r="N101" s="10">
        <f t="shared" si="42"/>
        <v>-0.52044682617556037</v>
      </c>
      <c r="O101" s="11">
        <f>SUM(N90:N101)</f>
        <v>-5.1678768208921433</v>
      </c>
      <c r="P101" s="10">
        <f>SUM(C90:C101)</f>
        <v>1324.8999999999999</v>
      </c>
      <c r="Q101" s="12"/>
      <c r="R101" s="10"/>
      <c r="S101" s="11">
        <f>SUM(R90:R101)</f>
        <v>-5.1678768208921442</v>
      </c>
      <c r="T101" s="3"/>
      <c r="U101" s="13">
        <f>S101-O101</f>
        <v>0</v>
      </c>
    </row>
    <row r="102" spans="1:21">
      <c r="L102" s="3"/>
      <c r="N102" s="10"/>
      <c r="O102" s="13"/>
      <c r="P102" s="10"/>
      <c r="Q102" s="10"/>
      <c r="R102" s="10"/>
      <c r="S102" s="13"/>
      <c r="T102" s="3"/>
      <c r="U102" s="13"/>
    </row>
    <row r="103" spans="1:21">
      <c r="L103" s="3"/>
      <c r="N103" s="10"/>
      <c r="O103" s="13"/>
      <c r="P103" s="10"/>
      <c r="Q103" s="10"/>
      <c r="R103" s="10"/>
      <c r="S103" s="11"/>
      <c r="T103" s="3"/>
      <c r="U103" s="13"/>
    </row>
    <row r="104" spans="1:21">
      <c r="A104" s="14">
        <v>41061</v>
      </c>
      <c r="B104" s="8">
        <v>34.4</v>
      </c>
      <c r="C104" s="8">
        <f>(B104*$D$146)+B104</f>
        <v>34.4</v>
      </c>
      <c r="D104" s="8">
        <v>-6.2</v>
      </c>
      <c r="E104" s="3">
        <f>B104/SUM($B$104:$B$106)</f>
        <v>0.13705179282868526</v>
      </c>
      <c r="F104" s="13">
        <f>SUM((D104*E104)+(D105*E105)+(D106*E106))</f>
        <v>-3.2791235059760955</v>
      </c>
      <c r="G104" s="10">
        <f>SUM(C104:C106)</f>
        <v>251</v>
      </c>
      <c r="H104" s="13">
        <f>SUM(((C104-B104)+(C105-B105)+(C106-B106))*I3)+F104</f>
        <v>-3.2791235059760955</v>
      </c>
      <c r="I104" s="29"/>
      <c r="L104" s="3"/>
      <c r="M104" s="15">
        <f t="shared" ref="M104:M115" si="49">B104/$L$115</f>
        <v>2.3034685951520022E-2</v>
      </c>
      <c r="N104" s="3">
        <f t="shared" ref="N104:N115" si="50">D104*M104</f>
        <v>-0.14281505289942414</v>
      </c>
      <c r="O104" s="11"/>
      <c r="P104" s="10"/>
      <c r="Q104" s="12"/>
      <c r="R104" s="10"/>
      <c r="S104" s="11"/>
      <c r="T104" s="3"/>
      <c r="U104" s="13"/>
    </row>
    <row r="105" spans="1:21">
      <c r="A105" s="14">
        <v>41091</v>
      </c>
      <c r="B105" s="8">
        <v>77.099999999999994</v>
      </c>
      <c r="C105" s="8">
        <f t="shared" ref="C105:C106" si="51">(B105*$D$146)+B105</f>
        <v>77.099999999999994</v>
      </c>
      <c r="D105" s="8">
        <v>-2.2999999999999998</v>
      </c>
      <c r="E105" s="3">
        <f t="shared" ref="E105:E106" si="52">B105/SUM($B$104:$B$106)</f>
        <v>0.30717131474103582</v>
      </c>
      <c r="L105" s="3"/>
      <c r="M105" s="15">
        <f>B105/$L$115</f>
        <v>5.1627159501807955E-2</v>
      </c>
      <c r="N105" s="3">
        <f t="shared" si="50"/>
        <v>-0.11874246685415829</v>
      </c>
      <c r="O105" s="11"/>
      <c r="P105" s="10"/>
      <c r="Q105" s="12"/>
      <c r="R105" s="10"/>
      <c r="S105" s="11"/>
      <c r="T105" s="3"/>
      <c r="U105" s="13"/>
    </row>
    <row r="106" spans="1:21">
      <c r="A106" s="14">
        <v>41122</v>
      </c>
      <c r="B106" s="8">
        <v>139.5</v>
      </c>
      <c r="C106" s="8">
        <f t="shared" si="51"/>
        <v>139.5</v>
      </c>
      <c r="D106" s="8">
        <v>-3.1</v>
      </c>
      <c r="E106" s="3">
        <f t="shared" si="52"/>
        <v>0.55577689243027883</v>
      </c>
      <c r="L106" s="3"/>
      <c r="M106" s="15">
        <f t="shared" si="49"/>
        <v>9.3411008437123355E-2</v>
      </c>
      <c r="N106" s="3">
        <f t="shared" si="50"/>
        <v>-0.28957412615508243</v>
      </c>
      <c r="O106" s="11"/>
      <c r="P106" s="10" t="s">
        <v>26</v>
      </c>
      <c r="Q106" s="12">
        <f>G104/P115</f>
        <v>0.16807285389045135</v>
      </c>
      <c r="R106" s="10">
        <f>Q106*H104</f>
        <v>-0.55113164590866481</v>
      </c>
      <c r="S106" s="11"/>
      <c r="T106" s="3"/>
      <c r="U106" s="13"/>
    </row>
    <row r="107" spans="1:21">
      <c r="A107" s="14">
        <v>41153</v>
      </c>
      <c r="B107" s="8">
        <v>201.5</v>
      </c>
      <c r="C107" s="8">
        <f>(B107*$D$145)+B107</f>
        <v>201.5</v>
      </c>
      <c r="D107" s="8">
        <v>-4.2</v>
      </c>
      <c r="E107" s="3">
        <f>SUM(E104:E106)</f>
        <v>0.99999999999999989</v>
      </c>
      <c r="L107" s="3"/>
      <c r="M107" s="15">
        <f t="shared" si="49"/>
        <v>0.13492701218695596</v>
      </c>
      <c r="N107" s="3">
        <f t="shared" si="50"/>
        <v>-0.56669345118521508</v>
      </c>
      <c r="O107" s="11"/>
      <c r="P107" s="10"/>
      <c r="Q107" s="12">
        <f t="shared" ref="Q107:Q112" si="53">C107/$P$115</f>
        <v>0.13492701218695596</v>
      </c>
      <c r="R107" s="10">
        <f t="shared" ref="R107:R112" si="54">D107*Q107</f>
        <v>-0.56669345118521508</v>
      </c>
      <c r="S107" s="13"/>
      <c r="T107" s="3"/>
      <c r="U107" s="13"/>
    </row>
    <row r="108" spans="1:21">
      <c r="A108" s="14">
        <v>41183</v>
      </c>
      <c r="B108" s="8">
        <v>76.8</v>
      </c>
      <c r="C108" s="8">
        <f t="shared" ref="C108:C112" si="55">(B108*$D$145)+B108</f>
        <v>76.8</v>
      </c>
      <c r="D108" s="8">
        <v>-4.9000000000000004</v>
      </c>
      <c r="L108" s="3"/>
      <c r="M108" s="15">
        <f t="shared" si="49"/>
        <v>5.1426275612695867E-2</v>
      </c>
      <c r="N108" s="3">
        <f t="shared" si="50"/>
        <v>-0.25198875050220976</v>
      </c>
      <c r="O108" s="11"/>
      <c r="P108" s="10"/>
      <c r="Q108" s="12">
        <f t="shared" si="53"/>
        <v>5.1426275612695867E-2</v>
      </c>
      <c r="R108" s="10">
        <f t="shared" si="54"/>
        <v>-0.25198875050220976</v>
      </c>
      <c r="S108" s="13"/>
      <c r="T108" s="3"/>
      <c r="U108" s="13"/>
    </row>
    <row r="109" spans="1:21">
      <c r="A109" s="14">
        <v>41214</v>
      </c>
      <c r="B109" s="8">
        <v>32</v>
      </c>
      <c r="C109" s="8">
        <f t="shared" si="55"/>
        <v>32</v>
      </c>
      <c r="D109" s="8">
        <v>-5.7</v>
      </c>
      <c r="L109" s="3"/>
      <c r="M109" s="15">
        <f t="shared" si="49"/>
        <v>2.1427614838623276E-2</v>
      </c>
      <c r="N109" s="3">
        <f t="shared" si="50"/>
        <v>-0.12213740458015268</v>
      </c>
      <c r="O109" s="11"/>
      <c r="P109" s="10"/>
      <c r="Q109" s="12">
        <f t="shared" si="53"/>
        <v>2.1427614838623276E-2</v>
      </c>
      <c r="R109" s="10">
        <f t="shared" si="54"/>
        <v>-0.12213740458015268</v>
      </c>
      <c r="S109" s="13"/>
      <c r="T109" s="3"/>
      <c r="U109" s="13"/>
    </row>
    <row r="110" spans="1:21">
      <c r="A110" s="14">
        <v>41244</v>
      </c>
      <c r="B110" s="8">
        <v>231.6</v>
      </c>
      <c r="C110" s="8">
        <f t="shared" si="55"/>
        <v>231.6</v>
      </c>
      <c r="D110" s="8">
        <v>-5.9</v>
      </c>
      <c r="L110" s="3"/>
      <c r="M110" s="15">
        <f t="shared" si="49"/>
        <v>0.15508236239453596</v>
      </c>
      <c r="N110" s="3">
        <f t="shared" si="50"/>
        <v>-0.91498593812776219</v>
      </c>
      <c r="O110" s="11"/>
      <c r="P110" s="10"/>
      <c r="Q110" s="12">
        <f t="shared" si="53"/>
        <v>0.15508236239453596</v>
      </c>
      <c r="R110" s="10">
        <f t="shared" si="54"/>
        <v>-0.91498593812776219</v>
      </c>
      <c r="S110" s="11"/>
      <c r="T110" s="3"/>
      <c r="U110" s="13"/>
    </row>
    <row r="111" spans="1:21">
      <c r="A111" s="14">
        <v>41275</v>
      </c>
      <c r="B111" s="8">
        <v>208.29999999999998</v>
      </c>
      <c r="C111" s="8">
        <f t="shared" si="55"/>
        <v>208.29999999999998</v>
      </c>
      <c r="D111" s="8">
        <v>-3.9</v>
      </c>
      <c r="L111" s="3"/>
      <c r="M111" s="15">
        <f t="shared" si="49"/>
        <v>0.13948038034016338</v>
      </c>
      <c r="N111" s="3">
        <f t="shared" si="50"/>
        <v>-0.5439734833266372</v>
      </c>
      <c r="O111" s="11"/>
      <c r="P111" s="10"/>
      <c r="Q111" s="12">
        <f t="shared" si="53"/>
        <v>0.13948038034016338</v>
      </c>
      <c r="R111" s="10">
        <f t="shared" si="54"/>
        <v>-0.5439734833266372</v>
      </c>
      <c r="S111" s="11"/>
      <c r="T111" s="3"/>
      <c r="U111" s="13"/>
    </row>
    <row r="112" spans="1:21">
      <c r="A112" s="14">
        <v>41306</v>
      </c>
      <c r="B112" s="8">
        <v>168.40000000000003</v>
      </c>
      <c r="C112" s="8">
        <f t="shared" si="55"/>
        <v>168.40000000000003</v>
      </c>
      <c r="D112" s="8">
        <v>-3.9</v>
      </c>
      <c r="L112" s="3"/>
      <c r="M112" s="15">
        <f t="shared" si="49"/>
        <v>0.11276282308825503</v>
      </c>
      <c r="N112" s="3">
        <f t="shared" si="50"/>
        <v>-0.43977501004419461</v>
      </c>
      <c r="O112" s="11"/>
      <c r="P112" s="10"/>
      <c r="Q112" s="12">
        <f t="shared" si="53"/>
        <v>0.11276282308825503</v>
      </c>
      <c r="R112" s="10">
        <f t="shared" si="54"/>
        <v>-0.43977501004419461</v>
      </c>
      <c r="S112" s="11"/>
      <c r="T112" s="3"/>
      <c r="U112" s="13"/>
    </row>
    <row r="113" spans="1:21">
      <c r="A113" s="14">
        <v>41334</v>
      </c>
      <c r="B113" s="8">
        <v>145.1</v>
      </c>
      <c r="C113" s="8">
        <f>(B113*$D$146)+B113</f>
        <v>145.1</v>
      </c>
      <c r="D113" s="8">
        <v>-3.6</v>
      </c>
      <c r="E113" s="3">
        <f>B113/SUM($B$113:$B$115)</f>
        <v>0.44811612106238424</v>
      </c>
      <c r="F113" s="10">
        <f>SUM((D113*E113)+(D114*E114)+(D115*E115))</f>
        <v>-4.0052810376775794</v>
      </c>
      <c r="G113" s="10">
        <f>SUM(C113:C115)</f>
        <v>323.79999999999995</v>
      </c>
      <c r="H113" s="13">
        <f>SUM(((C113-B113)+(C114-B114)+(C115-B115))*J3)+F113</f>
        <v>-4.0052810376775794</v>
      </c>
      <c r="I113" s="29"/>
      <c r="L113" s="3"/>
      <c r="M113" s="15">
        <f t="shared" si="49"/>
        <v>9.7160841033882422E-2</v>
      </c>
      <c r="N113" s="3">
        <f t="shared" si="50"/>
        <v>-0.34977902772197672</v>
      </c>
      <c r="O113" s="11"/>
      <c r="P113" s="10" t="s">
        <v>25</v>
      </c>
      <c r="Q113" s="12">
        <f>G113/P115</f>
        <v>0.21682067764831925</v>
      </c>
      <c r="R113" s="10">
        <f>Q113*H113</f>
        <v>-0.86842774876121609</v>
      </c>
      <c r="S113" s="11"/>
      <c r="T113" s="3"/>
      <c r="U113" s="13"/>
    </row>
    <row r="114" spans="1:21">
      <c r="A114" s="14">
        <v>41365</v>
      </c>
      <c r="B114" s="8">
        <v>141.69999999999999</v>
      </c>
      <c r="C114" s="8">
        <f t="shared" ref="C114:C115" si="56">(B114*$D$146)+B114</f>
        <v>141.69999999999999</v>
      </c>
      <c r="D114" s="8">
        <v>-4.5</v>
      </c>
      <c r="E114" s="3">
        <f>B114/SUM($B$113:$B$115)</f>
        <v>0.43761581222977147</v>
      </c>
      <c r="F114" s="13"/>
      <c r="L114" s="3"/>
      <c r="M114" s="15">
        <f t="shared" si="49"/>
        <v>9.4884156957278698E-2</v>
      </c>
      <c r="N114" s="3">
        <f t="shared" si="50"/>
        <v>-0.42697870630775414</v>
      </c>
      <c r="O114" s="11"/>
      <c r="P114" s="10"/>
      <c r="Q114" s="12"/>
      <c r="R114" s="10"/>
      <c r="S114" s="13"/>
      <c r="T114" s="3"/>
      <c r="U114" s="13"/>
    </row>
    <row r="115" spans="1:21">
      <c r="A115" s="14">
        <v>41395</v>
      </c>
      <c r="B115" s="8">
        <v>37</v>
      </c>
      <c r="C115" s="8">
        <f t="shared" si="56"/>
        <v>37</v>
      </c>
      <c r="D115" s="8">
        <v>-3.7</v>
      </c>
      <c r="E115" s="3">
        <f>B115/SUM($B$113:$B$115)</f>
        <v>0.11426806670784437</v>
      </c>
      <c r="F115" s="13"/>
      <c r="L115" s="3">
        <f>SUM(B104:B115)</f>
        <v>1493.3999999999999</v>
      </c>
      <c r="M115" s="15">
        <f t="shared" si="49"/>
        <v>2.4775679657158167E-2</v>
      </c>
      <c r="N115" s="3">
        <f t="shared" si="50"/>
        <v>-9.1670014731485214E-2</v>
      </c>
      <c r="O115" s="11">
        <f>SUM(N104:N115)</f>
        <v>-4.2591134324360516</v>
      </c>
      <c r="P115" s="10">
        <f>SUM(C104:C115)</f>
        <v>1493.3999999999999</v>
      </c>
      <c r="Q115" s="12"/>
      <c r="R115" s="10"/>
      <c r="S115" s="11">
        <f>SUM(R104:R115)</f>
        <v>-4.2591134324360524</v>
      </c>
      <c r="T115" s="3"/>
      <c r="U115" s="13">
        <f>S115-O115</f>
        <v>0</v>
      </c>
    </row>
    <row r="116" spans="1:21">
      <c r="L116" s="3"/>
      <c r="N116" s="10"/>
      <c r="O116" s="13"/>
      <c r="P116" s="10"/>
      <c r="Q116" s="10"/>
      <c r="R116" s="10"/>
      <c r="S116" s="11"/>
      <c r="T116" s="3"/>
      <c r="U116" s="13"/>
    </row>
    <row r="117" spans="1:21">
      <c r="L117" s="3"/>
      <c r="N117" s="10"/>
      <c r="O117" s="13"/>
      <c r="P117" s="10"/>
      <c r="Q117" s="10"/>
      <c r="R117" s="10"/>
      <c r="S117" s="11"/>
      <c r="T117" s="3"/>
      <c r="U117" s="13"/>
    </row>
    <row r="118" spans="1:21">
      <c r="A118" s="7">
        <v>41426</v>
      </c>
      <c r="B118" s="8">
        <v>217.60000000000002</v>
      </c>
      <c r="C118" s="8">
        <f>(B118*$D$146)+B118</f>
        <v>217.60000000000002</v>
      </c>
      <c r="D118" s="8">
        <v>-6</v>
      </c>
      <c r="E118" s="3">
        <f>B118/SUM($B$118:$B$120)</f>
        <v>0.42792527040314648</v>
      </c>
      <c r="F118" s="13">
        <f>SUM((D118*E118)+(D119*E119)+(D120*E120))</f>
        <v>-4.6592330383480824</v>
      </c>
      <c r="G118" s="10">
        <f>SUM(C118:C120)</f>
        <v>508.50000000000006</v>
      </c>
      <c r="H118" s="13">
        <f>SUM(((C118-B118)+(C119-B119)+(C120-B120))*I3)+F118</f>
        <v>-4.6592330383480824</v>
      </c>
      <c r="L118" s="3"/>
      <c r="M118" s="16">
        <f t="shared" ref="M118:M129" si="57">B118/$L$129</f>
        <v>0.14214789652469298</v>
      </c>
      <c r="N118" s="3">
        <f t="shared" ref="N118:N129" si="58">D118*M118</f>
        <v>-0.85288737914815793</v>
      </c>
      <c r="O118" s="11"/>
      <c r="P118" s="10"/>
      <c r="Q118" s="12"/>
      <c r="R118" s="10"/>
      <c r="S118" s="11"/>
      <c r="T118" s="3"/>
      <c r="U118" s="13"/>
    </row>
    <row r="119" spans="1:21">
      <c r="A119" s="7">
        <v>41456</v>
      </c>
      <c r="B119" s="8">
        <v>133.6</v>
      </c>
      <c r="C119" s="8">
        <f t="shared" ref="C119:C120" si="59">(B119*$D$146)+B119</f>
        <v>133.6</v>
      </c>
      <c r="D119" s="8">
        <v>-4.9000000000000004</v>
      </c>
      <c r="E119" s="3">
        <f t="shared" ref="E119:E120" si="60">B119/SUM($B$118:$B$120)</f>
        <v>0.26273352999016714</v>
      </c>
      <c r="L119" s="3"/>
      <c r="M119" s="16">
        <f t="shared" si="57"/>
        <v>8.7274627645675451E-2</v>
      </c>
      <c r="N119" s="3">
        <f t="shared" si="58"/>
        <v>-0.42764567546380972</v>
      </c>
      <c r="O119" s="11"/>
      <c r="P119" s="10"/>
      <c r="Q119" s="12"/>
      <c r="R119" s="10"/>
      <c r="S119" s="11"/>
      <c r="T119" s="3"/>
      <c r="U119" s="13"/>
    </row>
    <row r="120" spans="1:21">
      <c r="A120" s="7">
        <v>41487</v>
      </c>
      <c r="B120" s="8">
        <v>157.30000000000001</v>
      </c>
      <c r="C120" s="8">
        <f t="shared" si="59"/>
        <v>157.30000000000001</v>
      </c>
      <c r="D120" s="8">
        <v>-2.6</v>
      </c>
      <c r="E120" s="3">
        <f t="shared" si="60"/>
        <v>0.30934119960668632</v>
      </c>
      <c r="L120" s="3"/>
      <c r="M120" s="16">
        <f t="shared" si="57"/>
        <v>0.10275672850796969</v>
      </c>
      <c r="N120" s="3">
        <f t="shared" si="58"/>
        <v>-0.26716749412072122</v>
      </c>
      <c r="O120" s="11"/>
      <c r="P120" s="10" t="s">
        <v>26</v>
      </c>
      <c r="Q120" s="12">
        <f>G118/P129</f>
        <v>0.33217925267833814</v>
      </c>
      <c r="R120" s="10">
        <f>Q120*H118</f>
        <v>-1.5477005487326889</v>
      </c>
      <c r="S120" s="11"/>
      <c r="T120" s="3"/>
      <c r="U120" s="13"/>
    </row>
    <row r="121" spans="1:21">
      <c r="A121" s="7">
        <v>41518</v>
      </c>
      <c r="B121" s="8">
        <v>46.5</v>
      </c>
      <c r="C121" s="8">
        <f>(B121*$D$145)+B121</f>
        <v>46.5</v>
      </c>
      <c r="D121" s="8">
        <v>-6.1</v>
      </c>
      <c r="E121" s="3">
        <f>SUM(E118:E120)</f>
        <v>1</v>
      </c>
      <c r="L121" s="3"/>
      <c r="M121" s="16">
        <f t="shared" si="57"/>
        <v>3.0376273843741832E-2</v>
      </c>
      <c r="N121" s="3">
        <f t="shared" si="58"/>
        <v>-0.18529527044682517</v>
      </c>
      <c r="O121" s="11"/>
      <c r="P121" s="10"/>
      <c r="Q121" s="12">
        <f t="shared" ref="Q121:Q126" si="61">C121/$P$129</f>
        <v>3.0376273843741832E-2</v>
      </c>
      <c r="R121" s="10">
        <f t="shared" ref="R121:R126" si="62">D121*Q121</f>
        <v>-0.18529527044682517</v>
      </c>
      <c r="S121" s="13"/>
      <c r="T121" s="3"/>
      <c r="U121" s="13"/>
    </row>
    <row r="122" spans="1:21">
      <c r="A122" s="7">
        <v>41548</v>
      </c>
      <c r="B122" s="8">
        <v>40.700000000000003</v>
      </c>
      <c r="C122" s="8">
        <f t="shared" ref="C122:C126" si="63">(B122*$D$145)+B122</f>
        <v>40.700000000000003</v>
      </c>
      <c r="D122" s="8">
        <v>-3.2</v>
      </c>
      <c r="L122" s="3"/>
      <c r="M122" s="16">
        <f t="shared" si="57"/>
        <v>2.6587405278285861E-2</v>
      </c>
      <c r="N122" s="3">
        <f t="shared" si="58"/>
        <v>-8.5079696890514755E-2</v>
      </c>
      <c r="O122" s="11"/>
      <c r="P122" s="10"/>
      <c r="Q122" s="12">
        <f t="shared" si="61"/>
        <v>2.6587405278285861E-2</v>
      </c>
      <c r="R122" s="10">
        <f t="shared" si="62"/>
        <v>-8.5079696890514755E-2</v>
      </c>
      <c r="S122" s="13"/>
      <c r="T122" s="3"/>
      <c r="U122" s="13"/>
    </row>
    <row r="123" spans="1:21">
      <c r="A123" s="7">
        <v>41579</v>
      </c>
      <c r="B123" s="8">
        <v>88.8</v>
      </c>
      <c r="C123" s="8">
        <f t="shared" si="63"/>
        <v>88.8</v>
      </c>
      <c r="D123" s="8">
        <v>-6.4</v>
      </c>
      <c r="L123" s="3"/>
      <c r="M123" s="16">
        <f t="shared" si="57"/>
        <v>5.8008884243532788E-2</v>
      </c>
      <c r="N123" s="3">
        <f t="shared" si="58"/>
        <v>-0.37125685915860984</v>
      </c>
      <c r="O123" s="11"/>
      <c r="P123" s="10"/>
      <c r="Q123" s="12">
        <f t="shared" si="61"/>
        <v>5.8008884243532788E-2</v>
      </c>
      <c r="R123" s="10">
        <f t="shared" si="62"/>
        <v>-0.37125685915860984</v>
      </c>
      <c r="S123" s="13"/>
      <c r="T123" s="3"/>
      <c r="U123" s="13"/>
    </row>
    <row r="124" spans="1:21">
      <c r="A124" s="7">
        <v>41609</v>
      </c>
      <c r="B124" s="8">
        <v>220.60000000000002</v>
      </c>
      <c r="C124" s="8">
        <f t="shared" si="63"/>
        <v>220.60000000000002</v>
      </c>
      <c r="D124" s="8">
        <v>-4.7</v>
      </c>
      <c r="L124" s="3"/>
      <c r="M124" s="16">
        <f t="shared" si="57"/>
        <v>0.14410765612751503</v>
      </c>
      <c r="N124" s="3">
        <f t="shared" si="58"/>
        <v>-0.67730598379932061</v>
      </c>
      <c r="O124" s="11"/>
      <c r="P124" s="10"/>
      <c r="Q124" s="12">
        <f t="shared" si="61"/>
        <v>0.14410765612751503</v>
      </c>
      <c r="R124" s="10">
        <f t="shared" si="62"/>
        <v>-0.67730598379932061</v>
      </c>
      <c r="S124" s="11"/>
      <c r="T124" s="3"/>
      <c r="U124" s="13"/>
    </row>
    <row r="125" spans="1:21">
      <c r="A125" s="7">
        <v>41640</v>
      </c>
      <c r="B125" s="8">
        <v>52.1</v>
      </c>
      <c r="C125" s="8">
        <f t="shared" si="63"/>
        <v>52.1</v>
      </c>
      <c r="D125" s="8">
        <v>-6.3</v>
      </c>
      <c r="L125" s="3"/>
      <c r="M125" s="16">
        <f t="shared" si="57"/>
        <v>3.4034491769009668E-2</v>
      </c>
      <c r="N125" s="3">
        <f t="shared" si="58"/>
        <v>-0.2144172981447609</v>
      </c>
      <c r="O125" s="11"/>
      <c r="P125" s="10"/>
      <c r="Q125" s="12">
        <f t="shared" si="61"/>
        <v>3.4034491769009668E-2</v>
      </c>
      <c r="R125" s="10">
        <f t="shared" si="62"/>
        <v>-0.2144172981447609</v>
      </c>
      <c r="S125" s="11"/>
      <c r="T125" s="3"/>
      <c r="U125" s="13"/>
    </row>
    <row r="126" spans="1:21">
      <c r="A126" s="7">
        <v>41671</v>
      </c>
      <c r="B126" s="8">
        <v>125.50000000000001</v>
      </c>
      <c r="C126" s="8">
        <f t="shared" si="63"/>
        <v>125.50000000000001</v>
      </c>
      <c r="D126" s="8">
        <v>-5</v>
      </c>
      <c r="L126" s="3"/>
      <c r="M126" s="16">
        <f t="shared" si="57"/>
        <v>8.1983276718055914E-2</v>
      </c>
      <c r="N126" s="3">
        <f t="shared" si="58"/>
        <v>-0.4099163835902796</v>
      </c>
      <c r="O126" s="11"/>
      <c r="P126" s="10"/>
      <c r="Q126" s="12">
        <f t="shared" si="61"/>
        <v>8.1983276718055914E-2</v>
      </c>
      <c r="R126" s="10">
        <f t="shared" si="62"/>
        <v>-0.4099163835902796</v>
      </c>
      <c r="S126" s="11"/>
      <c r="T126" s="3"/>
      <c r="U126" s="13"/>
    </row>
    <row r="127" spans="1:21">
      <c r="A127" s="7">
        <v>41699</v>
      </c>
      <c r="B127" s="8">
        <v>130.9</v>
      </c>
      <c r="C127" s="8">
        <f>(B127*$D$146)+B127</f>
        <v>130.9</v>
      </c>
      <c r="D127" s="8">
        <v>-5.4</v>
      </c>
      <c r="E127" s="3">
        <f>B127/SUM($B$127:$B$129)</f>
        <v>0.2921222941307744</v>
      </c>
      <c r="F127" s="10">
        <f>SUM((D127*E127)+(D128*E128)+(D129*E129))</f>
        <v>-4.0528007141263114</v>
      </c>
      <c r="G127" s="10">
        <f>SUM(C127:C129)</f>
        <v>448.1</v>
      </c>
      <c r="H127" s="13">
        <f>SUM(((C127-B127)+(C128-B128)+(C129-B129))*J3)+F127</f>
        <v>-4.0528007141263114</v>
      </c>
      <c r="I127" s="29"/>
      <c r="L127" s="3"/>
      <c r="M127" s="16">
        <f t="shared" si="57"/>
        <v>8.5510844003135605E-2</v>
      </c>
      <c r="N127" s="3">
        <f t="shared" si="58"/>
        <v>-0.4617585576169323</v>
      </c>
      <c r="O127" s="11"/>
      <c r="P127" s="10" t="s">
        <v>25</v>
      </c>
      <c r="Q127" s="12">
        <f>G127/P129</f>
        <v>0.29272275934152076</v>
      </c>
      <c r="R127" s="10">
        <f>Q127*H127</f>
        <v>-1.1863470081003398</v>
      </c>
      <c r="S127" s="11"/>
      <c r="T127" s="3"/>
      <c r="U127" s="13"/>
    </row>
    <row r="128" spans="1:21">
      <c r="A128" s="7">
        <v>41730</v>
      </c>
      <c r="B128" s="8">
        <v>276.3</v>
      </c>
      <c r="C128" s="8">
        <f t="shared" ref="C128:C129" si="64">(B128*$D$146)+B128</f>
        <v>276.3</v>
      </c>
      <c r="D128" s="8">
        <v>-3.6</v>
      </c>
      <c r="E128" s="3">
        <f>B128/SUM($B$127:$B$129)</f>
        <v>0.6166034367328721</v>
      </c>
      <c r="F128" s="13"/>
      <c r="L128" s="3"/>
      <c r="M128" s="16">
        <f t="shared" si="57"/>
        <v>0.18049385941991114</v>
      </c>
      <c r="N128" s="3">
        <f t="shared" si="58"/>
        <v>-0.64977789391168017</v>
      </c>
      <c r="O128" s="11"/>
      <c r="P128" s="10"/>
      <c r="Q128" s="12"/>
      <c r="R128" s="10"/>
      <c r="S128" s="11"/>
      <c r="T128" s="3"/>
      <c r="U128" s="13"/>
    </row>
    <row r="129" spans="1:21">
      <c r="A129" s="7">
        <v>41760</v>
      </c>
      <c r="B129" s="8">
        <v>40.9</v>
      </c>
      <c r="C129" s="8">
        <f t="shared" si="64"/>
        <v>40.9</v>
      </c>
      <c r="D129" s="8">
        <v>-2.8</v>
      </c>
      <c r="E129" s="3">
        <f>B129/SUM($B$127:$B$129)</f>
        <v>9.1274269136353489E-2</v>
      </c>
      <c r="F129" s="13"/>
      <c r="L129" s="3">
        <f>SUM(B118:B129)</f>
        <v>1530.8000000000002</v>
      </c>
      <c r="M129" s="16">
        <f t="shared" si="57"/>
        <v>2.6718055918473996E-2</v>
      </c>
      <c r="N129" s="3">
        <f t="shared" si="58"/>
        <v>-7.481055657172718E-2</v>
      </c>
      <c r="O129" s="11">
        <f>SUM(N118:N129)</f>
        <v>-4.6773190488633389</v>
      </c>
      <c r="P129" s="10">
        <f>SUM(C118:C129)</f>
        <v>1530.8000000000002</v>
      </c>
      <c r="Q129" s="12"/>
      <c r="R129" s="10"/>
      <c r="S129" s="11">
        <f>SUM(R118:R129)</f>
        <v>-4.6773190488633398</v>
      </c>
      <c r="T129" s="3"/>
      <c r="U129" s="13">
        <f>S129-O129</f>
        <v>0</v>
      </c>
    </row>
    <row r="130" spans="1:21">
      <c r="L130" s="3"/>
      <c r="N130" s="10"/>
      <c r="O130" s="13"/>
      <c r="P130" s="10"/>
      <c r="Q130" s="10"/>
      <c r="R130" s="10"/>
      <c r="S130" s="11"/>
      <c r="T130" s="3"/>
      <c r="U130" s="13"/>
    </row>
    <row r="131" spans="1:21">
      <c r="L131" s="3"/>
      <c r="N131" s="10"/>
      <c r="O131" s="13"/>
      <c r="P131" s="10"/>
      <c r="Q131" s="10"/>
      <c r="R131" s="10"/>
      <c r="S131" s="11"/>
      <c r="T131" s="3"/>
      <c r="U131" s="13"/>
    </row>
    <row r="132" spans="1:21">
      <c r="A132" s="14">
        <v>41791</v>
      </c>
      <c r="B132" s="8">
        <v>87.3</v>
      </c>
      <c r="C132" s="8">
        <f>(B132*$D$146)+B132</f>
        <v>87.3</v>
      </c>
      <c r="D132" s="8">
        <v>-4.3</v>
      </c>
      <c r="E132" s="3">
        <f>B132/SUM($B$132:$B$134)</f>
        <v>0.44700460829493083</v>
      </c>
      <c r="F132" s="13">
        <f>SUM((D132*E132)+(D133*E133)+(D134*E134))</f>
        <v>-3.3685099846390165</v>
      </c>
      <c r="G132" s="10">
        <f>SUM(C132:C134)</f>
        <v>195.3</v>
      </c>
      <c r="H132" s="13">
        <f>SUM(((C132-B132)+(C133-B133)+(C134-B134))*I3)+F132</f>
        <v>-3.3685099846390165</v>
      </c>
      <c r="L132" s="3"/>
      <c r="M132" s="15">
        <f t="shared" ref="M132:M143" si="65">B132/$L$143</f>
        <v>6.6549778929714878E-2</v>
      </c>
      <c r="N132" s="3">
        <f t="shared" ref="N132:N143" si="66">D132*M132</f>
        <v>-0.28616404939777396</v>
      </c>
      <c r="O132" s="11"/>
      <c r="P132" s="10"/>
      <c r="Q132" s="12"/>
      <c r="R132" s="10"/>
      <c r="S132" s="11"/>
      <c r="T132" s="3"/>
      <c r="U132" s="13"/>
    </row>
    <row r="133" spans="1:21">
      <c r="A133" s="14">
        <v>41821</v>
      </c>
      <c r="B133" s="8">
        <v>19.2</v>
      </c>
      <c r="C133" s="8">
        <f t="shared" ref="C133:C134" si="67">(B133*$D$146)+B133</f>
        <v>19.2</v>
      </c>
      <c r="D133" s="8">
        <v>-5</v>
      </c>
      <c r="E133" s="3">
        <f t="shared" ref="E133:E134" si="68">B133/SUM($B$132:$B$134)</f>
        <v>9.8310291858678941E-2</v>
      </c>
      <c r="L133" s="3"/>
      <c r="M133" s="15">
        <f t="shared" si="65"/>
        <v>1.4636377496569597E-2</v>
      </c>
      <c r="N133" s="3">
        <f t="shared" si="66"/>
        <v>-7.3181887482847985E-2</v>
      </c>
      <c r="O133" s="11"/>
      <c r="P133" s="10"/>
      <c r="Q133" s="12"/>
      <c r="R133" s="10"/>
      <c r="S133" s="11"/>
      <c r="T133" s="3"/>
      <c r="U133" s="13"/>
    </row>
    <row r="134" spans="1:21">
      <c r="A134" s="14">
        <v>41852</v>
      </c>
      <c r="B134" s="8">
        <v>88.8</v>
      </c>
      <c r="C134" s="8">
        <f t="shared" si="67"/>
        <v>88.8</v>
      </c>
      <c r="D134" s="8">
        <v>-2.1</v>
      </c>
      <c r="E134" s="3">
        <f t="shared" si="68"/>
        <v>0.45468509984639011</v>
      </c>
      <c r="L134" s="3"/>
      <c r="M134" s="15">
        <f t="shared" si="65"/>
        <v>6.7693245921634379E-2</v>
      </c>
      <c r="N134" s="3">
        <f t="shared" si="66"/>
        <v>-0.14215581643543221</v>
      </c>
      <c r="O134" s="11"/>
      <c r="P134" s="10" t="s">
        <v>26</v>
      </c>
      <c r="Q134" s="12">
        <f>G132/P143</f>
        <v>0.14887940234791888</v>
      </c>
      <c r="R134" s="10">
        <f>Q134*H132</f>
        <v>-0.50150175331605418</v>
      </c>
      <c r="S134" s="11"/>
      <c r="T134" s="3"/>
      <c r="U134" s="13"/>
    </row>
    <row r="135" spans="1:21">
      <c r="A135" s="14">
        <v>41883</v>
      </c>
      <c r="B135" s="8">
        <v>38.200000000000003</v>
      </c>
      <c r="C135" s="8">
        <f>(B135*$D$145)+B135</f>
        <v>38.200000000000003</v>
      </c>
      <c r="D135" s="8">
        <v>-3.9</v>
      </c>
      <c r="E135" s="3">
        <f>SUM(E132:E134)</f>
        <v>0.99999999999999978</v>
      </c>
      <c r="L135" s="3"/>
      <c r="M135" s="15">
        <f t="shared" si="65"/>
        <v>2.9120292727549929E-2</v>
      </c>
      <c r="N135" s="3">
        <f t="shared" si="66"/>
        <v>-0.11356914163744472</v>
      </c>
      <c r="O135" s="11"/>
      <c r="P135" s="10"/>
      <c r="Q135" s="12">
        <f t="shared" ref="Q135:Q140" si="69">C135/$P$143</f>
        <v>2.9120292727549929E-2</v>
      </c>
      <c r="R135" s="10">
        <f t="shared" ref="R135:R140" si="70">D135*Q135</f>
        <v>-0.11356914163744472</v>
      </c>
      <c r="S135" s="13"/>
      <c r="T135" s="3"/>
      <c r="U135" s="13"/>
    </row>
    <row r="136" spans="1:21">
      <c r="A136" s="14">
        <v>41913</v>
      </c>
      <c r="B136" s="8">
        <v>83.5</v>
      </c>
      <c r="C136" s="8">
        <f t="shared" ref="C136:C140" si="71">(B136*$D$145)+B136</f>
        <v>83.5</v>
      </c>
      <c r="D136" s="8">
        <v>-4.8</v>
      </c>
      <c r="L136" s="3"/>
      <c r="M136" s="15">
        <f t="shared" si="65"/>
        <v>6.3652995883518818E-2</v>
      </c>
      <c r="N136" s="3">
        <f t="shared" si="66"/>
        <v>-0.3055343802408903</v>
      </c>
      <c r="O136" s="11"/>
      <c r="P136" s="10"/>
      <c r="Q136" s="12">
        <f t="shared" si="69"/>
        <v>6.3652995883518818E-2</v>
      </c>
      <c r="R136" s="10">
        <f t="shared" si="70"/>
        <v>-0.3055343802408903</v>
      </c>
      <c r="S136" s="13"/>
      <c r="T136" s="3"/>
      <c r="U136" s="13"/>
    </row>
    <row r="137" spans="1:21">
      <c r="A137" s="14">
        <v>41944</v>
      </c>
      <c r="B137" s="8">
        <v>119.7</v>
      </c>
      <c r="C137" s="8">
        <f t="shared" si="71"/>
        <v>119.7</v>
      </c>
      <c r="D137" s="8">
        <v>-7.4</v>
      </c>
      <c r="L137" s="3"/>
      <c r="M137" s="15">
        <f t="shared" si="65"/>
        <v>9.1248665955176084E-2</v>
      </c>
      <c r="N137" s="3">
        <f t="shared" si="66"/>
        <v>-0.67524012806830302</v>
      </c>
      <c r="O137" s="11"/>
      <c r="P137" s="10"/>
      <c r="Q137" s="12">
        <f t="shared" si="69"/>
        <v>9.1248665955176084E-2</v>
      </c>
      <c r="R137" s="10">
        <f t="shared" si="70"/>
        <v>-0.67524012806830302</v>
      </c>
      <c r="S137" s="13"/>
      <c r="T137" s="3"/>
      <c r="U137" s="13"/>
    </row>
    <row r="138" spans="1:21">
      <c r="A138" s="14">
        <v>41974</v>
      </c>
      <c r="B138" s="8">
        <v>191.3</v>
      </c>
      <c r="C138" s="8">
        <f t="shared" si="71"/>
        <v>191.3</v>
      </c>
      <c r="D138" s="8">
        <v>-6.4</v>
      </c>
      <c r="L138" s="3"/>
      <c r="M138" s="15">
        <f t="shared" si="65"/>
        <v>0.14583015703613356</v>
      </c>
      <c r="N138" s="3">
        <f t="shared" si="66"/>
        <v>-0.93331300503125481</v>
      </c>
      <c r="O138" s="11"/>
      <c r="P138" s="10"/>
      <c r="Q138" s="12">
        <f t="shared" si="69"/>
        <v>0.14583015703613356</v>
      </c>
      <c r="R138" s="10">
        <f t="shared" si="70"/>
        <v>-0.93331300503125481</v>
      </c>
      <c r="S138" s="11"/>
      <c r="T138" s="3"/>
      <c r="U138" s="13"/>
    </row>
    <row r="139" spans="1:21">
      <c r="A139" s="14">
        <v>42005</v>
      </c>
      <c r="B139" s="8">
        <v>173.2</v>
      </c>
      <c r="C139" s="8">
        <f t="shared" si="71"/>
        <v>173.2</v>
      </c>
      <c r="D139" s="8">
        <v>-6.2</v>
      </c>
      <c r="L139" s="3"/>
      <c r="M139" s="15">
        <f t="shared" si="65"/>
        <v>0.1320323220003049</v>
      </c>
      <c r="N139" s="3">
        <f t="shared" si="66"/>
        <v>-0.81860039640189042</v>
      </c>
      <c r="O139" s="11"/>
      <c r="P139" s="10"/>
      <c r="Q139" s="12">
        <f t="shared" si="69"/>
        <v>0.1320323220003049</v>
      </c>
      <c r="R139" s="10">
        <f t="shared" si="70"/>
        <v>-0.81860039640189042</v>
      </c>
      <c r="S139" s="11"/>
      <c r="T139" s="3"/>
      <c r="U139" s="13"/>
    </row>
    <row r="140" spans="1:21">
      <c r="A140" s="14">
        <v>42036</v>
      </c>
      <c r="B140" s="8">
        <v>128.6</v>
      </c>
      <c r="C140" s="8">
        <f t="shared" si="71"/>
        <v>128.6</v>
      </c>
      <c r="D140" s="8">
        <v>-6.5</v>
      </c>
      <c r="L140" s="3"/>
      <c r="M140" s="15">
        <f t="shared" si="65"/>
        <v>9.8033236773898441E-2</v>
      </c>
      <c r="N140" s="3">
        <f t="shared" si="66"/>
        <v>-0.63721603903033985</v>
      </c>
      <c r="O140" s="11"/>
      <c r="P140" s="10"/>
      <c r="Q140" s="12">
        <f t="shared" si="69"/>
        <v>9.8033236773898441E-2</v>
      </c>
      <c r="R140" s="10">
        <f t="shared" si="70"/>
        <v>-0.63721603903033985</v>
      </c>
      <c r="S140" s="11"/>
      <c r="T140" s="3"/>
      <c r="U140" s="13"/>
    </row>
    <row r="141" spans="1:21">
      <c r="A141" s="14">
        <v>42064</v>
      </c>
      <c r="B141" s="8">
        <v>121.4</v>
      </c>
      <c r="C141" s="8">
        <f>(B141*$D$146)+B141</f>
        <v>121.4</v>
      </c>
      <c r="D141" s="8">
        <v>-3.7</v>
      </c>
      <c r="E141" s="3">
        <f>B141/SUM($B$141:$B$143)</f>
        <v>0.31780104712041884</v>
      </c>
      <c r="F141" s="10">
        <f>SUM((D141*E141)+(D142*E142)+(D143*E143))</f>
        <v>-4.1454973821989531</v>
      </c>
      <c r="G141" s="10">
        <f>SUM(C141:C143)</f>
        <v>382</v>
      </c>
      <c r="H141" s="13">
        <f>SUM(((C141-B141)+(C142-B142)+(C143-B143))*J3)+F141</f>
        <v>-4.1454973821989531</v>
      </c>
      <c r="I141" s="29"/>
      <c r="L141" s="3"/>
      <c r="M141" s="15">
        <f t="shared" si="65"/>
        <v>9.2544595212684849E-2</v>
      </c>
      <c r="N141" s="3">
        <f t="shared" si="66"/>
        <v>-0.34241500228693394</v>
      </c>
      <c r="O141" s="11"/>
      <c r="P141" s="10" t="s">
        <v>25</v>
      </c>
      <c r="Q141" s="12">
        <f>G141/P143</f>
        <v>0.29120292727549929</v>
      </c>
      <c r="R141" s="10">
        <f>Q141*H141</f>
        <v>-1.2071809727092544</v>
      </c>
      <c r="S141" s="11"/>
      <c r="T141" s="3"/>
      <c r="U141" s="13"/>
    </row>
    <row r="142" spans="1:21">
      <c r="A142" s="14">
        <v>42095</v>
      </c>
      <c r="B142" s="8">
        <v>178.4</v>
      </c>
      <c r="C142" s="8">
        <f t="shared" ref="C142:C143" si="72">(B142*$D$146)+B142</f>
        <v>178.4</v>
      </c>
      <c r="D142" s="8">
        <v>-4.7</v>
      </c>
      <c r="E142" s="3">
        <f>B142/SUM($B$141:$B$143)</f>
        <v>0.46701570680628274</v>
      </c>
      <c r="F142" s="13"/>
      <c r="L142" s="3"/>
      <c r="M142" s="15">
        <f t="shared" si="65"/>
        <v>0.13599634090562585</v>
      </c>
      <c r="N142" s="3">
        <f t="shared" si="66"/>
        <v>-0.63918280225644153</v>
      </c>
      <c r="O142" s="11"/>
      <c r="P142" s="10"/>
      <c r="Q142" s="12"/>
      <c r="R142" s="10"/>
      <c r="S142" s="11"/>
      <c r="T142" s="3"/>
      <c r="U142" s="13"/>
    </row>
    <row r="143" spans="1:21">
      <c r="A143" s="14">
        <v>42125</v>
      </c>
      <c r="B143" s="8">
        <v>82.2</v>
      </c>
      <c r="C143" s="8">
        <f t="shared" si="72"/>
        <v>82.2</v>
      </c>
      <c r="D143" s="8">
        <v>-3.6</v>
      </c>
      <c r="E143" s="3">
        <f>B143/SUM($B$141:$B$143)</f>
        <v>0.21518324607329845</v>
      </c>
      <c r="F143" s="13"/>
      <c r="L143" s="3">
        <f>SUM(B132:B143)</f>
        <v>1311.8000000000002</v>
      </c>
      <c r="M143" s="15">
        <f t="shared" si="65"/>
        <v>6.2661991157188596E-2</v>
      </c>
      <c r="N143" s="3">
        <f t="shared" si="66"/>
        <v>-0.22558316816587895</v>
      </c>
      <c r="O143" s="11">
        <f>SUM(N132:N143)</f>
        <v>-5.1921558164354318</v>
      </c>
      <c r="P143" s="10">
        <f>SUM(C132:C143)</f>
        <v>1311.8000000000002</v>
      </c>
      <c r="Q143" s="12"/>
      <c r="R143" s="10"/>
      <c r="S143" s="11">
        <f>SUM(R132:R143)</f>
        <v>-5.1921558164354318</v>
      </c>
      <c r="T143" s="3"/>
      <c r="U143" s="13">
        <f>S143-O143</f>
        <v>0</v>
      </c>
    </row>
    <row r="144" spans="1:21">
      <c r="D144" s="34" t="s">
        <v>32</v>
      </c>
      <c r="N144" s="8"/>
    </row>
    <row r="145" spans="1:18">
      <c r="B145" s="18" t="s">
        <v>7</v>
      </c>
      <c r="C145" s="19" t="s">
        <v>10</v>
      </c>
      <c r="D145" s="33">
        <v>0</v>
      </c>
      <c r="E145" s="19"/>
      <c r="F145" s="20"/>
      <c r="G145" s="20"/>
      <c r="H145" s="21"/>
      <c r="I145" s="20"/>
      <c r="J145" s="20"/>
      <c r="K145" s="20"/>
      <c r="L145" s="20"/>
      <c r="M145" s="20"/>
      <c r="N145" s="22"/>
      <c r="O145" s="19"/>
      <c r="P145" s="19"/>
    </row>
    <row r="146" spans="1:18" ht="29">
      <c r="B146" s="18" t="s">
        <v>8</v>
      </c>
      <c r="C146" s="19" t="s">
        <v>11</v>
      </c>
      <c r="D146" s="33">
        <v>0</v>
      </c>
      <c r="E146" s="19"/>
      <c r="F146" s="20"/>
      <c r="G146" s="20"/>
      <c r="H146" s="21"/>
      <c r="I146" s="20"/>
      <c r="J146" s="20"/>
      <c r="K146" s="20"/>
      <c r="L146" s="20"/>
      <c r="M146" s="20"/>
      <c r="N146" s="22"/>
      <c r="O146" s="19"/>
      <c r="P146" s="31">
        <f>AVERAGE(U14:U143)</f>
        <v>0</v>
      </c>
      <c r="Q146" s="35" t="s">
        <v>34</v>
      </c>
    </row>
    <row r="147" spans="1:18">
      <c r="A147" s="17" t="s">
        <v>15</v>
      </c>
      <c r="N147" s="8"/>
      <c r="P147" s="13"/>
    </row>
    <row r="148" spans="1:18">
      <c r="A148" s="17" t="s">
        <v>16</v>
      </c>
      <c r="N148" s="8"/>
    </row>
    <row r="149" spans="1:18">
      <c r="O149" s="11"/>
    </row>
    <row r="150" spans="1:18" ht="26">
      <c r="A150" s="24" t="s">
        <v>13</v>
      </c>
      <c r="B150" s="24"/>
      <c r="C150" s="24"/>
      <c r="D150" s="24"/>
      <c r="E150" s="24"/>
      <c r="F150" s="25"/>
      <c r="G150" s="25"/>
      <c r="H150" s="26"/>
      <c r="I150" s="23"/>
      <c r="J150" s="23"/>
      <c r="K150" s="23"/>
      <c r="L150" s="23"/>
      <c r="P150" s="10"/>
      <c r="R150" s="2"/>
    </row>
    <row r="151" spans="1:18" ht="26">
      <c r="A151" s="24" t="s">
        <v>12</v>
      </c>
      <c r="B151" s="24"/>
      <c r="C151" s="24"/>
      <c r="D151" s="24"/>
      <c r="E151" s="24"/>
      <c r="F151" s="25"/>
      <c r="G151" s="25"/>
      <c r="H151" s="26"/>
      <c r="I151" s="23"/>
      <c r="J151" s="23"/>
      <c r="K151" s="23"/>
      <c r="L151" s="23"/>
    </row>
    <row r="152" spans="1:18" ht="26">
      <c r="A152" s="24" t="s">
        <v>14</v>
      </c>
      <c r="B152" s="24"/>
      <c r="C152" s="24"/>
      <c r="D152" s="24"/>
      <c r="E152" s="24"/>
      <c r="F152" s="25"/>
      <c r="G152" s="25"/>
      <c r="H152" s="26"/>
      <c r="I152" s="23"/>
      <c r="J152" s="23"/>
      <c r="K152" s="23"/>
      <c r="L152" s="23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sensitivity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SAP0025</dc:creator>
  <cp:lastModifiedBy>Microsoft Office User</cp:lastModifiedBy>
  <cp:lastPrinted>2020-03-19T14:46:39Z</cp:lastPrinted>
  <dcterms:created xsi:type="dcterms:W3CDTF">2019-02-14T17:03:54Z</dcterms:created>
  <dcterms:modified xsi:type="dcterms:W3CDTF">2021-01-21T16:43:32Z</dcterms:modified>
</cp:coreProperties>
</file>